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Repos\ApsimX\Prototypes\Lentil\"/>
    </mc:Choice>
  </mc:AlternateContent>
  <xr:revisionPtr revIDLastSave="0" documentId="13_ncr:1_{95B47336-841C-4FE3-93E9-27C93155062D}" xr6:coauthVersionLast="47" xr6:coauthVersionMax="47" xr10:uidLastSave="{00000000-0000-0000-0000-000000000000}"/>
  <bookViews>
    <workbookView xWindow="-120" yWindow="-120" windowWidth="29040" windowHeight="15720" activeTab="5" xr2:uid="{A5017088-8F3F-41C2-9D3D-102B2E5948D4}"/>
  </bookViews>
  <sheets>
    <sheet name="Genotypes" sheetId="8" r:id="rId1"/>
    <sheet name="Roberts_etal_1988" sheetId="1" r:id="rId2"/>
    <sheet name="Summerfield_etal_1985" sheetId="5" r:id="rId3"/>
    <sheet name="Roberts_etal_1986" sheetId="6" r:id="rId4"/>
    <sheet name="Observed" sheetId="7" r:id="rId5"/>
    <sheet name="Ranandran_etal_2022" sheetId="9" r:id="rId6"/>
  </sheets>
  <definedNames>
    <definedName name="_xlnm._FilterDatabase" localSheetId="3" hidden="1">Roberts_etal_1986!$B$1:$H$90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9" l="1"/>
  <c r="S20" i="9" s="1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2" i="9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2" i="9"/>
  <c r="A3" i="5"/>
  <c r="A4" i="5"/>
  <c r="A5" i="5"/>
  <c r="A6" i="5"/>
  <c r="A7" i="5"/>
  <c r="A8" i="5"/>
  <c r="A9" i="5"/>
  <c r="A10" i="5"/>
  <c r="A11" i="5"/>
  <c r="A12" i="5"/>
  <c r="A13" i="5"/>
  <c r="A14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2" i="5"/>
  <c r="N3" i="5"/>
  <c r="N4" i="5"/>
  <c r="N5" i="5"/>
  <c r="N6" i="5"/>
  <c r="N7" i="5"/>
  <c r="N8" i="5"/>
  <c r="N9" i="5"/>
  <c r="N10" i="5"/>
  <c r="N11" i="5"/>
  <c r="N12" i="5"/>
  <c r="N13" i="5"/>
  <c r="N14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50" i="5"/>
  <c r="N51" i="5"/>
  <c r="N52" i="5"/>
  <c r="N53" i="5"/>
  <c r="N54" i="5"/>
  <c r="N55" i="5"/>
  <c r="N56" i="5"/>
  <c r="N57" i="5"/>
  <c r="N2" i="5"/>
  <c r="F3" i="5"/>
  <c r="I3" i="5" s="1"/>
  <c r="P3" i="5" s="1"/>
  <c r="F4" i="5"/>
  <c r="I4" i="5" s="1"/>
  <c r="P4" i="5" s="1"/>
  <c r="F5" i="5"/>
  <c r="I5" i="5" s="1"/>
  <c r="P5" i="5" s="1"/>
  <c r="F6" i="5"/>
  <c r="I6" i="5" s="1"/>
  <c r="P6" i="5" s="1"/>
  <c r="F7" i="5"/>
  <c r="I7" i="5" s="1"/>
  <c r="P7" i="5" s="1"/>
  <c r="F8" i="5"/>
  <c r="I8" i="5" s="1"/>
  <c r="P8" i="5" s="1"/>
  <c r="F9" i="5"/>
  <c r="I9" i="5" s="1"/>
  <c r="P9" i="5" s="1"/>
  <c r="F10" i="5"/>
  <c r="I10" i="5" s="1"/>
  <c r="P10" i="5" s="1"/>
  <c r="F11" i="5"/>
  <c r="I11" i="5" s="1"/>
  <c r="P11" i="5" s="1"/>
  <c r="F12" i="5"/>
  <c r="I12" i="5" s="1"/>
  <c r="P12" i="5" s="1"/>
  <c r="F13" i="5"/>
  <c r="I13" i="5" s="1"/>
  <c r="P13" i="5" s="1"/>
  <c r="F14" i="5"/>
  <c r="I14" i="5" s="1"/>
  <c r="P14" i="5" s="1"/>
  <c r="F15" i="5"/>
  <c r="I15" i="5" s="1"/>
  <c r="P15" i="5" s="1"/>
  <c r="F16" i="5"/>
  <c r="I16" i="5" s="1"/>
  <c r="P16" i="5" s="1"/>
  <c r="F17" i="5"/>
  <c r="I17" i="5" s="1"/>
  <c r="P17" i="5" s="1"/>
  <c r="F18" i="5"/>
  <c r="I18" i="5" s="1"/>
  <c r="P18" i="5" s="1"/>
  <c r="F19" i="5"/>
  <c r="I19" i="5" s="1"/>
  <c r="P19" i="5" s="1"/>
  <c r="F20" i="5"/>
  <c r="I20" i="5" s="1"/>
  <c r="P20" i="5" s="1"/>
  <c r="F21" i="5"/>
  <c r="I21" i="5" s="1"/>
  <c r="P21" i="5" s="1"/>
  <c r="F22" i="5"/>
  <c r="I22" i="5" s="1"/>
  <c r="P22" i="5" s="1"/>
  <c r="F23" i="5"/>
  <c r="I23" i="5" s="1"/>
  <c r="P23" i="5" s="1"/>
  <c r="F24" i="5"/>
  <c r="I24" i="5" s="1"/>
  <c r="P24" i="5" s="1"/>
  <c r="F25" i="5"/>
  <c r="I25" i="5" s="1"/>
  <c r="P25" i="5" s="1"/>
  <c r="F26" i="5"/>
  <c r="I26" i="5" s="1"/>
  <c r="P26" i="5" s="1"/>
  <c r="F27" i="5"/>
  <c r="I27" i="5" s="1"/>
  <c r="P27" i="5" s="1"/>
  <c r="F28" i="5"/>
  <c r="I28" i="5" s="1"/>
  <c r="P28" i="5" s="1"/>
  <c r="F29" i="5"/>
  <c r="I29" i="5" s="1"/>
  <c r="P29" i="5" s="1"/>
  <c r="F30" i="5"/>
  <c r="I30" i="5" s="1"/>
  <c r="P30" i="5" s="1"/>
  <c r="F31" i="5"/>
  <c r="I31" i="5" s="1"/>
  <c r="P31" i="5" s="1"/>
  <c r="F32" i="5"/>
  <c r="I32" i="5" s="1"/>
  <c r="P32" i="5" s="1"/>
  <c r="F33" i="5"/>
  <c r="I33" i="5" s="1"/>
  <c r="P33" i="5" s="1"/>
  <c r="F34" i="5"/>
  <c r="I34" i="5" s="1"/>
  <c r="P34" i="5" s="1"/>
  <c r="F35" i="5"/>
  <c r="I35" i="5" s="1"/>
  <c r="P35" i="5" s="1"/>
  <c r="F36" i="5"/>
  <c r="I36" i="5" s="1"/>
  <c r="P36" i="5" s="1"/>
  <c r="F37" i="5"/>
  <c r="I37" i="5" s="1"/>
  <c r="P37" i="5" s="1"/>
  <c r="F38" i="5"/>
  <c r="I38" i="5" s="1"/>
  <c r="P38" i="5" s="1"/>
  <c r="F39" i="5"/>
  <c r="I39" i="5" s="1"/>
  <c r="P39" i="5" s="1"/>
  <c r="F40" i="5"/>
  <c r="I40" i="5" s="1"/>
  <c r="P40" i="5" s="1"/>
  <c r="F41" i="5"/>
  <c r="I41" i="5" s="1"/>
  <c r="P41" i="5" s="1"/>
  <c r="F42" i="5"/>
  <c r="I42" i="5" s="1"/>
  <c r="P42" i="5" s="1"/>
  <c r="F43" i="5"/>
  <c r="I43" i="5" s="1"/>
  <c r="P43" i="5" s="1"/>
  <c r="F44" i="5"/>
  <c r="I44" i="5" s="1"/>
  <c r="P44" i="5" s="1"/>
  <c r="F45" i="5"/>
  <c r="I45" i="5" s="1"/>
  <c r="P45" i="5" s="1"/>
  <c r="F46" i="5"/>
  <c r="I46" i="5" s="1"/>
  <c r="P46" i="5" s="1"/>
  <c r="F47" i="5"/>
  <c r="I47" i="5" s="1"/>
  <c r="P47" i="5" s="1"/>
  <c r="F48" i="5"/>
  <c r="I48" i="5" s="1"/>
  <c r="P48" i="5" s="1"/>
  <c r="F49" i="5"/>
  <c r="I49" i="5" s="1"/>
  <c r="P49" i="5" s="1"/>
  <c r="F50" i="5"/>
  <c r="I50" i="5" s="1"/>
  <c r="P50" i="5" s="1"/>
  <c r="F51" i="5"/>
  <c r="I51" i="5" s="1"/>
  <c r="P51" i="5" s="1"/>
  <c r="F52" i="5"/>
  <c r="I52" i="5" s="1"/>
  <c r="P52" i="5" s="1"/>
  <c r="F53" i="5"/>
  <c r="I53" i="5" s="1"/>
  <c r="P53" i="5" s="1"/>
  <c r="F54" i="5"/>
  <c r="I54" i="5" s="1"/>
  <c r="P54" i="5" s="1"/>
  <c r="F55" i="5"/>
  <c r="I55" i="5" s="1"/>
  <c r="P55" i="5" s="1"/>
  <c r="F56" i="5"/>
  <c r="I56" i="5" s="1"/>
  <c r="P56" i="5" s="1"/>
  <c r="F57" i="5"/>
  <c r="I57" i="5" s="1"/>
  <c r="P57" i="5" s="1"/>
  <c r="F58" i="5"/>
  <c r="I58" i="5" s="1"/>
  <c r="F59" i="5"/>
  <c r="I59" i="5" s="1"/>
  <c r="F60" i="5"/>
  <c r="I60" i="5" s="1"/>
  <c r="F61" i="5"/>
  <c r="I61" i="5" s="1"/>
  <c r="F62" i="5"/>
  <c r="I62" i="5" s="1"/>
  <c r="F63" i="5"/>
  <c r="I63" i="5" s="1"/>
  <c r="F64" i="5"/>
  <c r="I64" i="5" s="1"/>
  <c r="F65" i="5"/>
  <c r="I65" i="5" s="1"/>
  <c r="F66" i="5"/>
  <c r="I66" i="5" s="1"/>
  <c r="P66" i="5" s="1"/>
  <c r="F67" i="5"/>
  <c r="I67" i="5" s="1"/>
  <c r="F68" i="5"/>
  <c r="I68" i="5" s="1"/>
  <c r="P68" i="5" s="1"/>
  <c r="F69" i="5"/>
  <c r="I69" i="5" s="1"/>
  <c r="P69" i="5" s="1"/>
  <c r="F70" i="5"/>
  <c r="I70" i="5" s="1"/>
  <c r="P70" i="5" s="1"/>
  <c r="F71" i="5"/>
  <c r="I71" i="5" s="1"/>
  <c r="P71" i="5" s="1"/>
  <c r="F72" i="5"/>
  <c r="I72" i="5" s="1"/>
  <c r="P72" i="5" s="1"/>
  <c r="F73" i="5"/>
  <c r="I73" i="5" s="1"/>
  <c r="F2" i="5"/>
  <c r="I2" i="5" s="1"/>
  <c r="P2" i="5" s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2" i="6"/>
  <c r="A98" i="1"/>
  <c r="A110" i="1"/>
  <c r="A122" i="1"/>
  <c r="A134" i="1"/>
  <c r="A146" i="1"/>
  <c r="A158" i="1"/>
  <c r="A170" i="1"/>
  <c r="A182" i="1"/>
  <c r="A2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2" i="1"/>
  <c r="P3" i="6"/>
  <c r="R3" i="6" s="1"/>
  <c r="Q3" i="6"/>
  <c r="P4" i="6"/>
  <c r="Q4" i="6"/>
  <c r="P5" i="6"/>
  <c r="Q5" i="6"/>
  <c r="P6" i="6"/>
  <c r="R6" i="6" s="1"/>
  <c r="Q6" i="6"/>
  <c r="P7" i="6"/>
  <c r="R7" i="6" s="1"/>
  <c r="Q7" i="6"/>
  <c r="P8" i="6"/>
  <c r="Q8" i="6"/>
  <c r="P9" i="6"/>
  <c r="Q9" i="6"/>
  <c r="P10" i="6"/>
  <c r="Q10" i="6"/>
  <c r="R10" i="6"/>
  <c r="P11" i="6"/>
  <c r="Q11" i="6"/>
  <c r="P12" i="6"/>
  <c r="R12" i="6" s="1"/>
  <c r="Q12" i="6"/>
  <c r="P13" i="6"/>
  <c r="R13" i="6" s="1"/>
  <c r="Q13" i="6"/>
  <c r="P14" i="6"/>
  <c r="Q14" i="6"/>
  <c r="P15" i="6"/>
  <c r="Q15" i="6"/>
  <c r="R15" i="6" s="1"/>
  <c r="P16" i="6"/>
  <c r="R16" i="6" s="1"/>
  <c r="Q16" i="6"/>
  <c r="P17" i="6"/>
  <c r="Q17" i="6"/>
  <c r="P18" i="6"/>
  <c r="Q18" i="6"/>
  <c r="R18" i="6" s="1"/>
  <c r="P19" i="6"/>
  <c r="Q19" i="6"/>
  <c r="P20" i="6"/>
  <c r="Q20" i="6"/>
  <c r="P21" i="6"/>
  <c r="Q21" i="6"/>
  <c r="P22" i="6"/>
  <c r="Q22" i="6"/>
  <c r="R22" i="6" s="1"/>
  <c r="P23" i="6"/>
  <c r="Q23" i="6"/>
  <c r="R23" i="6" s="1"/>
  <c r="P24" i="6"/>
  <c r="Q24" i="6"/>
  <c r="P25" i="6"/>
  <c r="Q25" i="6"/>
  <c r="R25" i="6" s="1"/>
  <c r="P26" i="6"/>
  <c r="Q26" i="6"/>
  <c r="R26" i="6" s="1"/>
  <c r="P27" i="6"/>
  <c r="Q27" i="6"/>
  <c r="P28" i="6"/>
  <c r="R28" i="6" s="1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P36" i="6"/>
  <c r="R36" i="6" s="1"/>
  <c r="Q36" i="6"/>
  <c r="P37" i="6"/>
  <c r="Q37" i="6"/>
  <c r="P38" i="6"/>
  <c r="Q38" i="6"/>
  <c r="P39" i="6"/>
  <c r="Q39" i="6"/>
  <c r="P40" i="6"/>
  <c r="Q40" i="6"/>
  <c r="P41" i="6"/>
  <c r="Q41" i="6"/>
  <c r="R41" i="6" s="1"/>
  <c r="P42" i="6"/>
  <c r="Q42" i="6"/>
  <c r="P43" i="6"/>
  <c r="Q43" i="6"/>
  <c r="P44" i="6"/>
  <c r="R44" i="6" s="1"/>
  <c r="Q44" i="6"/>
  <c r="P45" i="6"/>
  <c r="Q45" i="6"/>
  <c r="P46" i="6"/>
  <c r="Q46" i="6"/>
  <c r="P47" i="6"/>
  <c r="Q47" i="6"/>
  <c r="P48" i="6"/>
  <c r="Q48" i="6"/>
  <c r="P49" i="6"/>
  <c r="Q49" i="6"/>
  <c r="P50" i="6"/>
  <c r="Q50" i="6"/>
  <c r="P51" i="6"/>
  <c r="Q51" i="6"/>
  <c r="P52" i="6"/>
  <c r="Q52" i="6"/>
  <c r="P53" i="6"/>
  <c r="Q53" i="6"/>
  <c r="P54" i="6"/>
  <c r="Q54" i="6"/>
  <c r="P55" i="6"/>
  <c r="Q55" i="6"/>
  <c r="P56" i="6"/>
  <c r="Q56" i="6"/>
  <c r="P57" i="6"/>
  <c r="R57" i="6" s="1"/>
  <c r="Q57" i="6"/>
  <c r="P58" i="6"/>
  <c r="Q58" i="6"/>
  <c r="P59" i="6"/>
  <c r="Q59" i="6"/>
  <c r="P60" i="6"/>
  <c r="Q60" i="6"/>
  <c r="P61" i="6"/>
  <c r="Q61" i="6"/>
  <c r="P62" i="6"/>
  <c r="Q62" i="6"/>
  <c r="P63" i="6"/>
  <c r="Q63" i="6"/>
  <c r="P64" i="6"/>
  <c r="Q64" i="6"/>
  <c r="P65" i="6"/>
  <c r="R65" i="6" s="1"/>
  <c r="Q65" i="6"/>
  <c r="P66" i="6"/>
  <c r="Q66" i="6"/>
  <c r="P67" i="6"/>
  <c r="Q67" i="6"/>
  <c r="Q2" i="6"/>
  <c r="P2" i="6"/>
  <c r="R2" i="6" s="1"/>
  <c r="M2" i="6"/>
  <c r="L2" i="6"/>
  <c r="M78" i="6"/>
  <c r="L78" i="6"/>
  <c r="L3" i="6"/>
  <c r="M3" i="6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N11" i="6" s="1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N18" i="6" s="1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M34" i="6"/>
  <c r="L35" i="6"/>
  <c r="M35" i="6"/>
  <c r="L36" i="6"/>
  <c r="M36" i="6"/>
  <c r="L37" i="6"/>
  <c r="M37" i="6"/>
  <c r="L38" i="6"/>
  <c r="M38" i="6"/>
  <c r="L39" i="6"/>
  <c r="M39" i="6"/>
  <c r="L40" i="6"/>
  <c r="M40" i="6"/>
  <c r="L41" i="6"/>
  <c r="M41" i="6"/>
  <c r="L42" i="6"/>
  <c r="M42" i="6"/>
  <c r="L43" i="6"/>
  <c r="M43" i="6"/>
  <c r="L44" i="6"/>
  <c r="M44" i="6"/>
  <c r="L45" i="6"/>
  <c r="M45" i="6"/>
  <c r="L46" i="6"/>
  <c r="M46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L63" i="6"/>
  <c r="M63" i="6"/>
  <c r="L64" i="6"/>
  <c r="M64" i="6"/>
  <c r="L65" i="6"/>
  <c r="M65" i="6"/>
  <c r="L66" i="6"/>
  <c r="M66" i="6"/>
  <c r="L67" i="6"/>
  <c r="M67" i="6"/>
  <c r="L68" i="6"/>
  <c r="M68" i="6"/>
  <c r="L69" i="6"/>
  <c r="M69" i="6"/>
  <c r="L70" i="6"/>
  <c r="M70" i="6"/>
  <c r="L71" i="6"/>
  <c r="M71" i="6"/>
  <c r="L72" i="6"/>
  <c r="M72" i="6"/>
  <c r="L73" i="6"/>
  <c r="M73" i="6"/>
  <c r="L74" i="6"/>
  <c r="M74" i="6"/>
  <c r="L75" i="6"/>
  <c r="M75" i="6"/>
  <c r="L76" i="6"/>
  <c r="M76" i="6"/>
  <c r="L77" i="6"/>
  <c r="M77" i="6"/>
  <c r="L79" i="6"/>
  <c r="M79" i="6"/>
  <c r="L80" i="6"/>
  <c r="M80" i="6"/>
  <c r="L81" i="6"/>
  <c r="M81" i="6"/>
  <c r="L82" i="6"/>
  <c r="M82" i="6"/>
  <c r="L83" i="6"/>
  <c r="M83" i="6"/>
  <c r="L84" i="6"/>
  <c r="M84" i="6"/>
  <c r="L85" i="6"/>
  <c r="M85" i="6"/>
  <c r="L86" i="6"/>
  <c r="M86" i="6"/>
  <c r="L87" i="6"/>
  <c r="M87" i="6"/>
  <c r="L88" i="6"/>
  <c r="M88" i="6"/>
  <c r="L89" i="6"/>
  <c r="M89" i="6"/>
  <c r="L90" i="6"/>
  <c r="M90" i="6"/>
  <c r="L63" i="5"/>
  <c r="L64" i="5" s="1"/>
  <c r="L65" i="5" s="1"/>
  <c r="L66" i="5" s="1"/>
  <c r="N66" i="5" s="1"/>
  <c r="O57" i="5"/>
  <c r="O56" i="5"/>
  <c r="O55" i="5"/>
  <c r="O54" i="5"/>
  <c r="O53" i="5"/>
  <c r="O52" i="5"/>
  <c r="O51" i="5"/>
  <c r="O50" i="5"/>
  <c r="L39" i="5"/>
  <c r="L40" i="5" s="1"/>
  <c r="N40" i="5" s="1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L15" i="5"/>
  <c r="L16" i="5" s="1"/>
  <c r="N16" i="5" s="1"/>
  <c r="O14" i="5"/>
  <c r="O13" i="5"/>
  <c r="O12" i="5"/>
  <c r="O11" i="5"/>
  <c r="O10" i="5"/>
  <c r="O9" i="5"/>
  <c r="O8" i="5"/>
  <c r="O7" i="5"/>
  <c r="O6" i="5"/>
  <c r="O5" i="5"/>
  <c r="O4" i="5"/>
  <c r="O3" i="5"/>
  <c r="O2" i="5"/>
  <c r="M14" i="1"/>
  <c r="M26" i="1"/>
  <c r="M38" i="1"/>
  <c r="M50" i="1"/>
  <c r="M62" i="1"/>
  <c r="M74" i="1"/>
  <c r="M86" i="1"/>
  <c r="M98" i="1"/>
  <c r="M110" i="1"/>
  <c r="M122" i="1"/>
  <c r="M134" i="1"/>
  <c r="M146" i="1"/>
  <c r="M158" i="1"/>
  <c r="M170" i="1"/>
  <c r="M18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2" i="1"/>
  <c r="D183" i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G183" i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M193" i="1" s="1"/>
  <c r="D171" i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G171" i="1"/>
  <c r="G172" i="1" s="1"/>
  <c r="D159" i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G159" i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M169" i="1" s="1"/>
  <c r="D147" i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G147" i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M157" i="1" s="1"/>
  <c r="E135" i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D135" i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G135" i="1"/>
  <c r="G136" i="1" s="1"/>
  <c r="E123" i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D123" i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G123" i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M133" i="1" s="1"/>
  <c r="N133" i="1" s="1"/>
  <c r="E111" i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D111" i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G111" i="1"/>
  <c r="G112" i="1" s="1"/>
  <c r="E99" i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D99" i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G99" i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M109" i="1" s="1"/>
  <c r="D87" i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G87" i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M97" i="1" s="1"/>
  <c r="D75" i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G75" i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M85" i="1" s="1"/>
  <c r="D63" i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G63" i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M73" i="1" s="1"/>
  <c r="D51" i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G51" i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M61" i="1" s="1"/>
  <c r="E39" i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D39" i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G39" i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M49" i="1" s="1"/>
  <c r="N49" i="1" s="1"/>
  <c r="E27" i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G27" i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M37" i="1" s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M25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M13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N66" i="6" l="1"/>
  <c r="R63" i="6"/>
  <c r="R39" i="6"/>
  <c r="A66" i="5"/>
  <c r="A65" i="5"/>
  <c r="N15" i="5"/>
  <c r="R49" i="6"/>
  <c r="R45" i="6"/>
  <c r="R38" i="6"/>
  <c r="R60" i="6"/>
  <c r="R42" i="6"/>
  <c r="N58" i="6"/>
  <c r="R56" i="6"/>
  <c r="R52" i="6"/>
  <c r="R33" i="6"/>
  <c r="A64" i="5"/>
  <c r="A40" i="5"/>
  <c r="A16" i="5"/>
  <c r="N39" i="5"/>
  <c r="A63" i="5"/>
  <c r="A39" i="5"/>
  <c r="A15" i="5"/>
  <c r="Q6" i="5"/>
  <c r="Q14" i="5"/>
  <c r="Q54" i="5"/>
  <c r="Q12" i="5"/>
  <c r="Q9" i="5"/>
  <c r="Q13" i="5"/>
  <c r="Q30" i="5"/>
  <c r="Q51" i="5"/>
  <c r="Q27" i="5"/>
  <c r="Q35" i="5"/>
  <c r="Q57" i="5"/>
  <c r="Q50" i="5"/>
  <c r="Q5" i="5"/>
  <c r="Q36" i="5"/>
  <c r="Q2" i="5"/>
  <c r="R9" i="6"/>
  <c r="R59" i="6"/>
  <c r="R19" i="6"/>
  <c r="R58" i="6"/>
  <c r="R40" i="6"/>
  <c r="R37" i="6"/>
  <c r="R4" i="6"/>
  <c r="R66" i="6"/>
  <c r="S66" i="6" s="1"/>
  <c r="R61" i="6"/>
  <c r="R47" i="6"/>
  <c r="R29" i="6"/>
  <c r="R11" i="6"/>
  <c r="S11" i="6" s="1"/>
  <c r="N80" i="6"/>
  <c r="N75" i="6"/>
  <c r="N71" i="6"/>
  <c r="N67" i="6"/>
  <c r="N51" i="6"/>
  <c r="N19" i="6"/>
  <c r="R50" i="6"/>
  <c r="R43" i="6"/>
  <c r="R14" i="6"/>
  <c r="R27" i="6"/>
  <c r="R34" i="6"/>
  <c r="R53" i="6"/>
  <c r="R32" i="6"/>
  <c r="R55" i="6"/>
  <c r="R30" i="6"/>
  <c r="R31" i="6"/>
  <c r="R20" i="6"/>
  <c r="S58" i="6"/>
  <c r="S18" i="6"/>
  <c r="R24" i="6"/>
  <c r="R21" i="6"/>
  <c r="R8" i="6"/>
  <c r="R17" i="6"/>
  <c r="R62" i="6"/>
  <c r="R46" i="6"/>
  <c r="R67" i="6"/>
  <c r="R64" i="6"/>
  <c r="R51" i="6"/>
  <c r="S51" i="6" s="1"/>
  <c r="R48" i="6"/>
  <c r="R35" i="6"/>
  <c r="N78" i="6"/>
  <c r="R54" i="6"/>
  <c r="R5" i="6"/>
  <c r="A13" i="1"/>
  <c r="A157" i="1"/>
  <c r="A133" i="1"/>
  <c r="A169" i="1"/>
  <c r="N2" i="1"/>
  <c r="A131" i="1"/>
  <c r="A171" i="1"/>
  <c r="A75" i="1"/>
  <c r="N97" i="1"/>
  <c r="A123" i="1"/>
  <c r="A51" i="1"/>
  <c r="A49" i="1"/>
  <c r="A163" i="1"/>
  <c r="A43" i="1"/>
  <c r="A97" i="1"/>
  <c r="A14" i="1"/>
  <c r="A59" i="1"/>
  <c r="A61" i="1"/>
  <c r="A109" i="1"/>
  <c r="A155" i="1"/>
  <c r="A11" i="1"/>
  <c r="A85" i="1"/>
  <c r="A147" i="1"/>
  <c r="A91" i="1"/>
  <c r="A6" i="1"/>
  <c r="A37" i="1"/>
  <c r="A83" i="1"/>
  <c r="A3" i="1"/>
  <c r="A186" i="1"/>
  <c r="A162" i="1"/>
  <c r="A154" i="1"/>
  <c r="A130" i="1"/>
  <c r="A106" i="1"/>
  <c r="A90" i="1"/>
  <c r="A82" i="1"/>
  <c r="A74" i="1"/>
  <c r="A66" i="1"/>
  <c r="A58" i="1"/>
  <c r="A50" i="1"/>
  <c r="A42" i="1"/>
  <c r="A34" i="1"/>
  <c r="A26" i="1"/>
  <c r="A18" i="1"/>
  <c r="A10" i="1"/>
  <c r="A187" i="1"/>
  <c r="A35" i="1"/>
  <c r="A27" i="1"/>
  <c r="A19" i="1"/>
  <c r="A193" i="1"/>
  <c r="A161" i="1"/>
  <c r="A129" i="1"/>
  <c r="A81" i="1"/>
  <c r="A57" i="1"/>
  <c r="A9" i="1"/>
  <c r="A192" i="1"/>
  <c r="A184" i="1"/>
  <c r="A168" i="1"/>
  <c r="A160" i="1"/>
  <c r="A152" i="1"/>
  <c r="A136" i="1"/>
  <c r="A128" i="1"/>
  <c r="A112" i="1"/>
  <c r="A104" i="1"/>
  <c r="A96" i="1"/>
  <c r="A88" i="1"/>
  <c r="A80" i="1"/>
  <c r="A72" i="1"/>
  <c r="A64" i="1"/>
  <c r="A56" i="1"/>
  <c r="A48" i="1"/>
  <c r="A40" i="1"/>
  <c r="A32" i="1"/>
  <c r="A24" i="1"/>
  <c r="A16" i="1"/>
  <c r="A8" i="1"/>
  <c r="A185" i="1"/>
  <c r="A153" i="1"/>
  <c r="A105" i="1"/>
  <c r="A89" i="1"/>
  <c r="A73" i="1"/>
  <c r="A65" i="1"/>
  <c r="A41" i="1"/>
  <c r="A33" i="1"/>
  <c r="A25" i="1"/>
  <c r="A17" i="1"/>
  <c r="A191" i="1"/>
  <c r="A183" i="1"/>
  <c r="A167" i="1"/>
  <c r="A159" i="1"/>
  <c r="A151" i="1"/>
  <c r="A135" i="1"/>
  <c r="A127" i="1"/>
  <c r="A111" i="1"/>
  <c r="A103" i="1"/>
  <c r="A95" i="1"/>
  <c r="A87" i="1"/>
  <c r="A79" i="1"/>
  <c r="A71" i="1"/>
  <c r="A63" i="1"/>
  <c r="A55" i="1"/>
  <c r="A47" i="1"/>
  <c r="A39" i="1"/>
  <c r="A31" i="1"/>
  <c r="A23" i="1"/>
  <c r="A15" i="1"/>
  <c r="A7" i="1"/>
  <c r="A107" i="1"/>
  <c r="A190" i="1"/>
  <c r="A150" i="1"/>
  <c r="A102" i="1"/>
  <c r="A94" i="1"/>
  <c r="A86" i="1"/>
  <c r="A78" i="1"/>
  <c r="A70" i="1"/>
  <c r="A62" i="1"/>
  <c r="A54" i="1"/>
  <c r="A46" i="1"/>
  <c r="A38" i="1"/>
  <c r="A30" i="1"/>
  <c r="A22" i="1"/>
  <c r="A189" i="1"/>
  <c r="A165" i="1"/>
  <c r="A149" i="1"/>
  <c r="A125" i="1"/>
  <c r="A101" i="1"/>
  <c r="A93" i="1"/>
  <c r="A77" i="1"/>
  <c r="A69" i="1"/>
  <c r="A53" i="1"/>
  <c r="A45" i="1"/>
  <c r="A29" i="1"/>
  <c r="A21" i="1"/>
  <c r="A5" i="1"/>
  <c r="A99" i="1"/>
  <c r="A67" i="1"/>
  <c r="A166" i="1"/>
  <c r="A126" i="1"/>
  <c r="A188" i="1"/>
  <c r="A172" i="1"/>
  <c r="A164" i="1"/>
  <c r="A156" i="1"/>
  <c r="A148" i="1"/>
  <c r="A132" i="1"/>
  <c r="A124" i="1"/>
  <c r="A108" i="1"/>
  <c r="A100" i="1"/>
  <c r="A92" i="1"/>
  <c r="A84" i="1"/>
  <c r="A76" i="1"/>
  <c r="A68" i="1"/>
  <c r="A60" i="1"/>
  <c r="A52" i="1"/>
  <c r="A44" i="1"/>
  <c r="A36" i="1"/>
  <c r="A28" i="1"/>
  <c r="A20" i="1"/>
  <c r="A12" i="1"/>
  <c r="A4" i="1"/>
  <c r="N37" i="1"/>
  <c r="N50" i="6"/>
  <c r="N42" i="6"/>
  <c r="N30" i="6"/>
  <c r="N15" i="6"/>
  <c r="S15" i="6" s="1"/>
  <c r="N74" i="6"/>
  <c r="N55" i="6"/>
  <c r="N59" i="6"/>
  <c r="N24" i="6"/>
  <c r="N10" i="6"/>
  <c r="S10" i="6" s="1"/>
  <c r="N83" i="6"/>
  <c r="N13" i="6"/>
  <c r="S13" i="6" s="1"/>
  <c r="N47" i="6"/>
  <c r="N39" i="6"/>
  <c r="S39" i="6" s="1"/>
  <c r="N35" i="6"/>
  <c r="S35" i="6" s="1"/>
  <c r="N31" i="6"/>
  <c r="S31" i="6" s="1"/>
  <c r="N27" i="6"/>
  <c r="N44" i="6"/>
  <c r="S44" i="6" s="1"/>
  <c r="N20" i="6"/>
  <c r="N26" i="6"/>
  <c r="S26" i="6" s="1"/>
  <c r="N64" i="6"/>
  <c r="S64" i="6" s="1"/>
  <c r="N60" i="6"/>
  <c r="N37" i="6"/>
  <c r="N7" i="6"/>
  <c r="S7" i="6" s="1"/>
  <c r="N3" i="6"/>
  <c r="S3" i="6" s="1"/>
  <c r="N79" i="6"/>
  <c r="N41" i="6"/>
  <c r="S41" i="6" s="1"/>
  <c r="N34" i="6"/>
  <c r="S34" i="6" s="1"/>
  <c r="N23" i="6"/>
  <c r="S23" i="6" s="1"/>
  <c r="N40" i="6"/>
  <c r="N43" i="6"/>
  <c r="S43" i="6" s="1"/>
  <c r="N54" i="6"/>
  <c r="N57" i="6"/>
  <c r="S57" i="6" s="1"/>
  <c r="N14" i="6"/>
  <c r="S14" i="6" s="1"/>
  <c r="N2" i="6"/>
  <c r="S2" i="6" s="1"/>
  <c r="N63" i="6"/>
  <c r="S63" i="6" s="1"/>
  <c r="N17" i="6"/>
  <c r="S17" i="6" s="1"/>
  <c r="N53" i="6"/>
  <c r="N36" i="6"/>
  <c r="S36" i="6" s="1"/>
  <c r="N6" i="6"/>
  <c r="S6" i="6" s="1"/>
  <c r="N85" i="6"/>
  <c r="N56" i="6"/>
  <c r="S56" i="6" s="1"/>
  <c r="N46" i="6"/>
  <c r="N9" i="6"/>
  <c r="N52" i="6"/>
  <c r="S52" i="6" s="1"/>
  <c r="N32" i="6"/>
  <c r="N22" i="6"/>
  <c r="S22" i="6" s="1"/>
  <c r="N88" i="6"/>
  <c r="N76" i="6"/>
  <c r="N65" i="6"/>
  <c r="S65" i="6" s="1"/>
  <c r="N25" i="6"/>
  <c r="S25" i="6" s="1"/>
  <c r="N8" i="6"/>
  <c r="N68" i="6"/>
  <c r="N61" i="6"/>
  <c r="N48" i="6"/>
  <c r="N38" i="6"/>
  <c r="S38" i="6" s="1"/>
  <c r="N21" i="6"/>
  <c r="N4" i="6"/>
  <c r="S4" i="6" s="1"/>
  <c r="N82" i="6"/>
  <c r="N70" i="6"/>
  <c r="N33" i="6"/>
  <c r="S33" i="6" s="1"/>
  <c r="N16" i="6"/>
  <c r="S16" i="6" s="1"/>
  <c r="N77" i="6"/>
  <c r="N29" i="6"/>
  <c r="N12" i="6"/>
  <c r="S12" i="6" s="1"/>
  <c r="N62" i="6"/>
  <c r="S62" i="6" s="1"/>
  <c r="N49" i="6"/>
  <c r="S49" i="6" s="1"/>
  <c r="N5" i="6"/>
  <c r="N84" i="6"/>
  <c r="N45" i="6"/>
  <c r="N28" i="6"/>
  <c r="S28" i="6" s="1"/>
  <c r="N87" i="6"/>
  <c r="N89" i="6"/>
  <c r="N72" i="6"/>
  <c r="N86" i="6"/>
  <c r="N69" i="6"/>
  <c r="N73" i="6"/>
  <c r="N90" i="6"/>
  <c r="N81" i="6"/>
  <c r="Q4" i="5"/>
  <c r="Q8" i="5"/>
  <c r="Q55" i="5"/>
  <c r="Q11" i="5"/>
  <c r="Q31" i="5"/>
  <c r="Q28" i="5"/>
  <c r="Q32" i="5"/>
  <c r="Q29" i="5"/>
  <c r="Q26" i="5"/>
  <c r="Q3" i="5"/>
  <c r="Q34" i="5"/>
  <c r="N61" i="1"/>
  <c r="N109" i="1"/>
  <c r="N85" i="1"/>
  <c r="N157" i="1"/>
  <c r="N13" i="1"/>
  <c r="Q38" i="5"/>
  <c r="Q53" i="5"/>
  <c r="Q56" i="5"/>
  <c r="Q10" i="5"/>
  <c r="Q37" i="5"/>
  <c r="O39" i="5"/>
  <c r="Q39" i="5" s="1"/>
  <c r="Q7" i="5"/>
  <c r="Q52" i="5"/>
  <c r="O15" i="5"/>
  <c r="Q15" i="5" s="1"/>
  <c r="Q33" i="5"/>
  <c r="O66" i="5"/>
  <c r="Q66" i="5" s="1"/>
  <c r="L67" i="5"/>
  <c r="L41" i="5"/>
  <c r="O40" i="5"/>
  <c r="Q40" i="5" s="1"/>
  <c r="L17" i="5"/>
  <c r="O16" i="5"/>
  <c r="Q16" i="5" s="1"/>
  <c r="N73" i="1"/>
  <c r="N193" i="1"/>
  <c r="N25" i="1"/>
  <c r="N169" i="1"/>
  <c r="M17" i="1"/>
  <c r="N17" i="1" s="1"/>
  <c r="N86" i="1"/>
  <c r="N62" i="1"/>
  <c r="N14" i="1"/>
  <c r="N182" i="1"/>
  <c r="M11" i="1"/>
  <c r="N11" i="1" s="1"/>
  <c r="N110" i="1"/>
  <c r="M48" i="1"/>
  <c r="N48" i="1" s="1"/>
  <c r="M167" i="1"/>
  <c r="N167" i="1" s="1"/>
  <c r="M43" i="1"/>
  <c r="N43" i="1" s="1"/>
  <c r="M161" i="1"/>
  <c r="N161" i="1" s="1"/>
  <c r="M89" i="1"/>
  <c r="N89" i="1" s="1"/>
  <c r="M41" i="1"/>
  <c r="N41" i="1" s="1"/>
  <c r="M160" i="1"/>
  <c r="N160" i="1" s="1"/>
  <c r="M87" i="1"/>
  <c r="N87" i="1" s="1"/>
  <c r="M185" i="1"/>
  <c r="N185" i="1" s="1"/>
  <c r="M153" i="1"/>
  <c r="N153" i="1" s="1"/>
  <c r="M33" i="1"/>
  <c r="N33" i="1" s="1"/>
  <c r="M184" i="1"/>
  <c r="N184" i="1" s="1"/>
  <c r="M163" i="1"/>
  <c r="N163" i="1" s="1"/>
  <c r="M152" i="1"/>
  <c r="N152" i="1" s="1"/>
  <c r="M105" i="1"/>
  <c r="N105" i="1" s="1"/>
  <c r="M88" i="1"/>
  <c r="N88" i="1" s="1"/>
  <c r="M59" i="1"/>
  <c r="N59" i="1" s="1"/>
  <c r="M47" i="1"/>
  <c r="N47" i="1" s="1"/>
  <c r="M32" i="1"/>
  <c r="N32" i="1" s="1"/>
  <c r="M16" i="1"/>
  <c r="N16" i="1" s="1"/>
  <c r="M57" i="1"/>
  <c r="N57" i="1" s="1"/>
  <c r="M56" i="1"/>
  <c r="N56" i="1" s="1"/>
  <c r="M192" i="1"/>
  <c r="N192" i="1" s="1"/>
  <c r="M171" i="1"/>
  <c r="N171" i="1" s="1"/>
  <c r="M159" i="1"/>
  <c r="N159" i="1" s="1"/>
  <c r="N146" i="1"/>
  <c r="M96" i="1"/>
  <c r="N96" i="1" s="1"/>
  <c r="M81" i="1"/>
  <c r="N81" i="1" s="1"/>
  <c r="M55" i="1"/>
  <c r="N55" i="1" s="1"/>
  <c r="M40" i="1"/>
  <c r="N40" i="1" s="1"/>
  <c r="N26" i="1"/>
  <c r="M9" i="1"/>
  <c r="N9" i="1" s="1"/>
  <c r="M151" i="1"/>
  <c r="N151" i="1" s="1"/>
  <c r="M31" i="1"/>
  <c r="N31" i="1" s="1"/>
  <c r="M147" i="1"/>
  <c r="N147" i="1" s="1"/>
  <c r="M191" i="1"/>
  <c r="N191" i="1" s="1"/>
  <c r="N170" i="1"/>
  <c r="N158" i="1"/>
  <c r="N134" i="1"/>
  <c r="M95" i="1"/>
  <c r="N95" i="1" s="1"/>
  <c r="N74" i="1"/>
  <c r="M51" i="1"/>
  <c r="N51" i="1" s="1"/>
  <c r="M39" i="1"/>
  <c r="N39" i="1" s="1"/>
  <c r="M8" i="1"/>
  <c r="N8" i="1" s="1"/>
  <c r="M187" i="1"/>
  <c r="N187" i="1" s="1"/>
  <c r="M155" i="1"/>
  <c r="N155" i="1" s="1"/>
  <c r="M129" i="1"/>
  <c r="N129" i="1" s="1"/>
  <c r="M91" i="1"/>
  <c r="N91" i="1" s="1"/>
  <c r="N50" i="1"/>
  <c r="N38" i="1"/>
  <c r="M24" i="1"/>
  <c r="N24" i="1" s="1"/>
  <c r="M7" i="1"/>
  <c r="N7" i="1" s="1"/>
  <c r="M183" i="1"/>
  <c r="N183" i="1" s="1"/>
  <c r="N98" i="1"/>
  <c r="M27" i="1"/>
  <c r="N27" i="1" s="1"/>
  <c r="M186" i="1"/>
  <c r="N186" i="1" s="1"/>
  <c r="M168" i="1"/>
  <c r="N168" i="1" s="1"/>
  <c r="M154" i="1"/>
  <c r="N154" i="1" s="1"/>
  <c r="N122" i="1"/>
  <c r="M90" i="1"/>
  <c r="N90" i="1" s="1"/>
  <c r="M65" i="1"/>
  <c r="N65" i="1" s="1"/>
  <c r="M35" i="1"/>
  <c r="N35" i="1" s="1"/>
  <c r="M19" i="1"/>
  <c r="N19" i="1" s="1"/>
  <c r="M3" i="1"/>
  <c r="N3" i="1" s="1"/>
  <c r="G113" i="1"/>
  <c r="A113" i="1" s="1"/>
  <c r="M112" i="1"/>
  <c r="N112" i="1" s="1"/>
  <c r="G173" i="1"/>
  <c r="A173" i="1" s="1"/>
  <c r="M172" i="1"/>
  <c r="N172" i="1" s="1"/>
  <c r="G137" i="1"/>
  <c r="A137" i="1" s="1"/>
  <c r="M136" i="1"/>
  <c r="N136" i="1" s="1"/>
  <c r="M131" i="1"/>
  <c r="N131" i="1" s="1"/>
  <c r="M123" i="1"/>
  <c r="N123" i="1" s="1"/>
  <c r="M107" i="1"/>
  <c r="N107" i="1" s="1"/>
  <c r="M99" i="1"/>
  <c r="N99" i="1" s="1"/>
  <c r="M75" i="1"/>
  <c r="N75" i="1" s="1"/>
  <c r="M67" i="1"/>
  <c r="N67" i="1" s="1"/>
  <c r="M162" i="1"/>
  <c r="N162" i="1" s="1"/>
  <c r="M130" i="1"/>
  <c r="N130" i="1" s="1"/>
  <c r="M106" i="1"/>
  <c r="N106" i="1" s="1"/>
  <c r="M82" i="1"/>
  <c r="N82" i="1" s="1"/>
  <c r="M66" i="1"/>
  <c r="N66" i="1" s="1"/>
  <c r="M58" i="1"/>
  <c r="N58" i="1" s="1"/>
  <c r="M42" i="1"/>
  <c r="N42" i="1" s="1"/>
  <c r="M34" i="1"/>
  <c r="N34" i="1" s="1"/>
  <c r="M18" i="1"/>
  <c r="N18" i="1" s="1"/>
  <c r="M10" i="1"/>
  <c r="N10" i="1" s="1"/>
  <c r="M128" i="1"/>
  <c r="N128" i="1" s="1"/>
  <c r="M80" i="1"/>
  <c r="N80" i="1" s="1"/>
  <c r="M72" i="1"/>
  <c r="N72" i="1" s="1"/>
  <c r="M64" i="1"/>
  <c r="N64" i="1" s="1"/>
  <c r="M104" i="1"/>
  <c r="N104" i="1" s="1"/>
  <c r="M135" i="1"/>
  <c r="N135" i="1" s="1"/>
  <c r="M103" i="1"/>
  <c r="N103" i="1" s="1"/>
  <c r="M63" i="1"/>
  <c r="N63" i="1" s="1"/>
  <c r="M190" i="1"/>
  <c r="N190" i="1" s="1"/>
  <c r="M166" i="1"/>
  <c r="N166" i="1" s="1"/>
  <c r="M150" i="1"/>
  <c r="N150" i="1" s="1"/>
  <c r="M126" i="1"/>
  <c r="N126" i="1" s="1"/>
  <c r="M102" i="1"/>
  <c r="N102" i="1" s="1"/>
  <c r="M94" i="1"/>
  <c r="N94" i="1" s="1"/>
  <c r="M78" i="1"/>
  <c r="N78" i="1" s="1"/>
  <c r="M70" i="1"/>
  <c r="N70" i="1" s="1"/>
  <c r="M54" i="1"/>
  <c r="N54" i="1" s="1"/>
  <c r="M46" i="1"/>
  <c r="N46" i="1" s="1"/>
  <c r="M30" i="1"/>
  <c r="N30" i="1" s="1"/>
  <c r="M22" i="1"/>
  <c r="N22" i="1" s="1"/>
  <c r="M6" i="1"/>
  <c r="N6" i="1" s="1"/>
  <c r="M71" i="1"/>
  <c r="N71" i="1" s="1"/>
  <c r="M23" i="1"/>
  <c r="N23" i="1" s="1"/>
  <c r="M189" i="1"/>
  <c r="N189" i="1" s="1"/>
  <c r="M165" i="1"/>
  <c r="N165" i="1" s="1"/>
  <c r="M149" i="1"/>
  <c r="N149" i="1" s="1"/>
  <c r="M125" i="1"/>
  <c r="N125" i="1" s="1"/>
  <c r="M101" i="1"/>
  <c r="N101" i="1" s="1"/>
  <c r="M93" i="1"/>
  <c r="N93" i="1" s="1"/>
  <c r="M77" i="1"/>
  <c r="N77" i="1" s="1"/>
  <c r="M69" i="1"/>
  <c r="N69" i="1" s="1"/>
  <c r="M53" i="1"/>
  <c r="N53" i="1" s="1"/>
  <c r="M45" i="1"/>
  <c r="N45" i="1" s="1"/>
  <c r="M29" i="1"/>
  <c r="N29" i="1" s="1"/>
  <c r="M21" i="1"/>
  <c r="N21" i="1" s="1"/>
  <c r="M5" i="1"/>
  <c r="N5" i="1" s="1"/>
  <c r="M127" i="1"/>
  <c r="N127" i="1" s="1"/>
  <c r="M111" i="1"/>
  <c r="N111" i="1" s="1"/>
  <c r="M79" i="1"/>
  <c r="N79" i="1" s="1"/>
  <c r="M15" i="1"/>
  <c r="N15" i="1" s="1"/>
  <c r="M188" i="1"/>
  <c r="N188" i="1" s="1"/>
  <c r="M164" i="1"/>
  <c r="N164" i="1" s="1"/>
  <c r="M156" i="1"/>
  <c r="N156" i="1" s="1"/>
  <c r="M148" i="1"/>
  <c r="N148" i="1" s="1"/>
  <c r="M132" i="1"/>
  <c r="N132" i="1" s="1"/>
  <c r="M124" i="1"/>
  <c r="N124" i="1" s="1"/>
  <c r="M108" i="1"/>
  <c r="N108" i="1" s="1"/>
  <c r="M100" i="1"/>
  <c r="N100" i="1" s="1"/>
  <c r="M92" i="1"/>
  <c r="N92" i="1" s="1"/>
  <c r="M84" i="1"/>
  <c r="N84" i="1" s="1"/>
  <c r="M76" i="1"/>
  <c r="N76" i="1" s="1"/>
  <c r="M68" i="1"/>
  <c r="N68" i="1" s="1"/>
  <c r="M60" i="1"/>
  <c r="N60" i="1" s="1"/>
  <c r="M52" i="1"/>
  <c r="N52" i="1" s="1"/>
  <c r="M44" i="1"/>
  <c r="N44" i="1" s="1"/>
  <c r="M36" i="1"/>
  <c r="N36" i="1" s="1"/>
  <c r="M28" i="1"/>
  <c r="N28" i="1" s="1"/>
  <c r="M20" i="1"/>
  <c r="N20" i="1" s="1"/>
  <c r="M12" i="1"/>
  <c r="N12" i="1" s="1"/>
  <c r="M4" i="1"/>
  <c r="N4" i="1" s="1"/>
  <c r="M83" i="1"/>
  <c r="N83" i="1" s="1"/>
  <c r="S45" i="6" l="1"/>
  <c r="S30" i="6"/>
  <c r="S50" i="6"/>
  <c r="S29" i="6"/>
  <c r="S9" i="6"/>
  <c r="S42" i="6"/>
  <c r="S67" i="6"/>
  <c r="S61" i="6"/>
  <c r="S32" i="6"/>
  <c r="S53" i="6"/>
  <c r="S40" i="6"/>
  <c r="S60" i="6"/>
  <c r="S19" i="6"/>
  <c r="N17" i="5"/>
  <c r="A17" i="5"/>
  <c r="N41" i="5"/>
  <c r="A41" i="5"/>
  <c r="L68" i="5"/>
  <c r="O68" i="5" s="1"/>
  <c r="Q68" i="5" s="1"/>
  <c r="A67" i="5"/>
  <c r="S47" i="6"/>
  <c r="S46" i="6"/>
  <c r="S20" i="6"/>
  <c r="S54" i="6"/>
  <c r="S59" i="6"/>
  <c r="S27" i="6"/>
  <c r="S48" i="6"/>
  <c r="S37" i="6"/>
  <c r="S55" i="6"/>
  <c r="S5" i="6"/>
  <c r="S8" i="6"/>
  <c r="S21" i="6"/>
  <c r="S24" i="6"/>
  <c r="L42" i="5"/>
  <c r="O41" i="5"/>
  <c r="Q41" i="5" s="1"/>
  <c r="O17" i="5"/>
  <c r="Q17" i="5" s="1"/>
  <c r="L18" i="5"/>
  <c r="G138" i="1"/>
  <c r="A138" i="1" s="1"/>
  <c r="M137" i="1"/>
  <c r="N137" i="1" s="1"/>
  <c r="G174" i="1"/>
  <c r="A174" i="1" s="1"/>
  <c r="M173" i="1"/>
  <c r="N173" i="1" s="1"/>
  <c r="G114" i="1"/>
  <c r="A114" i="1" s="1"/>
  <c r="M113" i="1"/>
  <c r="N113" i="1" s="1"/>
  <c r="N68" i="5" l="1"/>
  <c r="A68" i="5"/>
  <c r="L69" i="5"/>
  <c r="N42" i="5"/>
  <c r="A42" i="5"/>
  <c r="N18" i="5"/>
  <c r="A18" i="5"/>
  <c r="L19" i="5"/>
  <c r="O18" i="5"/>
  <c r="Q18" i="5" s="1"/>
  <c r="L43" i="5"/>
  <c r="O42" i="5"/>
  <c r="Q42" i="5" s="1"/>
  <c r="L70" i="5"/>
  <c r="O69" i="5"/>
  <c r="Q69" i="5" s="1"/>
  <c r="G115" i="1"/>
  <c r="A115" i="1" s="1"/>
  <c r="M114" i="1"/>
  <c r="N114" i="1" s="1"/>
  <c r="G175" i="1"/>
  <c r="A175" i="1" s="1"/>
  <c r="M174" i="1"/>
  <c r="N174" i="1" s="1"/>
  <c r="G139" i="1"/>
  <c r="A139" i="1" s="1"/>
  <c r="M138" i="1"/>
  <c r="N138" i="1" s="1"/>
  <c r="N43" i="5" l="1"/>
  <c r="A43" i="5"/>
  <c r="N19" i="5"/>
  <c r="A19" i="5"/>
  <c r="N70" i="5"/>
  <c r="A70" i="5"/>
  <c r="N69" i="5"/>
  <c r="A69" i="5"/>
  <c r="L71" i="5"/>
  <c r="O70" i="5"/>
  <c r="Q70" i="5" s="1"/>
  <c r="L44" i="5"/>
  <c r="O43" i="5"/>
  <c r="Q43" i="5" s="1"/>
  <c r="L20" i="5"/>
  <c r="O19" i="5"/>
  <c r="Q19" i="5" s="1"/>
  <c r="G140" i="1"/>
  <c r="A140" i="1" s="1"/>
  <c r="M139" i="1"/>
  <c r="N139" i="1" s="1"/>
  <c r="G176" i="1"/>
  <c r="A176" i="1" s="1"/>
  <c r="M175" i="1"/>
  <c r="N175" i="1" s="1"/>
  <c r="G116" i="1"/>
  <c r="A116" i="1" s="1"/>
  <c r="M115" i="1"/>
  <c r="N115" i="1" s="1"/>
  <c r="N20" i="5" l="1"/>
  <c r="A20" i="5"/>
  <c r="N44" i="5"/>
  <c r="A44" i="5"/>
  <c r="N71" i="5"/>
  <c r="A71" i="5"/>
  <c r="L21" i="5"/>
  <c r="O20" i="5"/>
  <c r="Q20" i="5" s="1"/>
  <c r="L45" i="5"/>
  <c r="O44" i="5"/>
  <c r="Q44" i="5" s="1"/>
  <c r="L72" i="5"/>
  <c r="O71" i="5"/>
  <c r="Q71" i="5" s="1"/>
  <c r="G117" i="1"/>
  <c r="A117" i="1" s="1"/>
  <c r="M116" i="1"/>
  <c r="N116" i="1" s="1"/>
  <c r="G177" i="1"/>
  <c r="A177" i="1" s="1"/>
  <c r="M176" i="1"/>
  <c r="N176" i="1" s="1"/>
  <c r="G141" i="1"/>
  <c r="A141" i="1" s="1"/>
  <c r="M140" i="1"/>
  <c r="N140" i="1" s="1"/>
  <c r="N21" i="5" l="1"/>
  <c r="A21" i="5"/>
  <c r="N72" i="5"/>
  <c r="A72" i="5"/>
  <c r="N45" i="5"/>
  <c r="A45" i="5"/>
  <c r="L73" i="5"/>
  <c r="A73" i="5" s="1"/>
  <c r="O72" i="5"/>
  <c r="Q72" i="5" s="1"/>
  <c r="L46" i="5"/>
  <c r="O45" i="5"/>
  <c r="Q45" i="5" s="1"/>
  <c r="O21" i="5"/>
  <c r="Q21" i="5" s="1"/>
  <c r="L22" i="5"/>
  <c r="G142" i="1"/>
  <c r="A142" i="1" s="1"/>
  <c r="M141" i="1"/>
  <c r="N141" i="1" s="1"/>
  <c r="G178" i="1"/>
  <c r="A178" i="1" s="1"/>
  <c r="M177" i="1"/>
  <c r="N177" i="1" s="1"/>
  <c r="G118" i="1"/>
  <c r="A118" i="1" s="1"/>
  <c r="M117" i="1"/>
  <c r="N117" i="1" s="1"/>
  <c r="N22" i="5" l="1"/>
  <c r="A22" i="5"/>
  <c r="N46" i="5"/>
  <c r="A46" i="5"/>
  <c r="L23" i="5"/>
  <c r="O22" i="5"/>
  <c r="Q22" i="5" s="1"/>
  <c r="L47" i="5"/>
  <c r="O46" i="5"/>
  <c r="Q46" i="5" s="1"/>
  <c r="G119" i="1"/>
  <c r="A119" i="1" s="1"/>
  <c r="M118" i="1"/>
  <c r="N118" i="1" s="1"/>
  <c r="G179" i="1"/>
  <c r="A179" i="1" s="1"/>
  <c r="M178" i="1"/>
  <c r="N178" i="1" s="1"/>
  <c r="G143" i="1"/>
  <c r="A143" i="1" s="1"/>
  <c r="M142" i="1"/>
  <c r="N142" i="1" s="1"/>
  <c r="N47" i="5" l="1"/>
  <c r="A47" i="5"/>
  <c r="N23" i="5"/>
  <c r="A23" i="5"/>
  <c r="L48" i="5"/>
  <c r="O47" i="5"/>
  <c r="Q47" i="5" s="1"/>
  <c r="O23" i="5"/>
  <c r="Q23" i="5" s="1"/>
  <c r="L24" i="5"/>
  <c r="G144" i="1"/>
  <c r="A144" i="1" s="1"/>
  <c r="M143" i="1"/>
  <c r="N143" i="1" s="1"/>
  <c r="G180" i="1"/>
  <c r="A180" i="1" s="1"/>
  <c r="M179" i="1"/>
  <c r="N179" i="1" s="1"/>
  <c r="G120" i="1"/>
  <c r="A120" i="1" s="1"/>
  <c r="M119" i="1"/>
  <c r="N119" i="1" s="1"/>
  <c r="N48" i="5" l="1"/>
  <c r="A48" i="5"/>
  <c r="N24" i="5"/>
  <c r="A24" i="5"/>
  <c r="L25" i="5"/>
  <c r="A25" i="5" s="1"/>
  <c r="O24" i="5"/>
  <c r="Q24" i="5" s="1"/>
  <c r="L49" i="5"/>
  <c r="A49" i="5" s="1"/>
  <c r="O48" i="5"/>
  <c r="Q48" i="5" s="1"/>
  <c r="G121" i="1"/>
  <c r="A121" i="1" s="1"/>
  <c r="M120" i="1"/>
  <c r="N120" i="1" s="1"/>
  <c r="G181" i="1"/>
  <c r="A181" i="1" s="1"/>
  <c r="M180" i="1"/>
  <c r="N180" i="1" s="1"/>
  <c r="G145" i="1"/>
  <c r="A145" i="1" s="1"/>
  <c r="M144" i="1"/>
  <c r="N144" i="1" s="1"/>
  <c r="O25" i="5" l="1"/>
  <c r="Q25" i="5" s="1"/>
  <c r="N25" i="5"/>
  <c r="O49" i="5"/>
  <c r="Q49" i="5" s="1"/>
  <c r="N49" i="5"/>
  <c r="M121" i="1"/>
  <c r="N121" i="1" s="1"/>
  <c r="M181" i="1"/>
  <c r="N181" i="1" s="1"/>
  <c r="M145" i="1"/>
  <c r="N145" i="1" s="1"/>
</calcChain>
</file>

<file path=xl/sharedStrings.xml><?xml version="1.0" encoding="utf-8"?>
<sst xmlns="http://schemas.openxmlformats.org/spreadsheetml/2006/main" count="1953" uniqueCount="451">
  <si>
    <t>Cultivar</t>
  </si>
  <si>
    <t>TtEnv1</t>
  </si>
  <si>
    <t>TtEvn2</t>
  </si>
  <si>
    <t>Precoz</t>
  </si>
  <si>
    <t>LL1744</t>
  </si>
  <si>
    <t>Laird</t>
  </si>
  <si>
    <t>AccesionNo</t>
  </si>
  <si>
    <t>ILL4605</t>
  </si>
  <si>
    <t>ILL4349</t>
  </si>
  <si>
    <t>Syrian</t>
  </si>
  <si>
    <t>ILL4400</t>
  </si>
  <si>
    <t>B</t>
  </si>
  <si>
    <t>treat</t>
  </si>
  <si>
    <t>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</si>
  <si>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</si>
  <si>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</si>
  <si>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</si>
  <si>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</si>
  <si>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</si>
  <si>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</si>
  <si>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</si>
  <si>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</si>
  <si>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</si>
  <si>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</si>
  <si>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</si>
  <si>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</si>
  <si>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</si>
  <si>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</si>
  <si>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</si>
  <si>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</si>
  <si>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</si>
  <si>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</si>
  <si>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</si>
  <si>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</si>
  <si>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DaysToFlowerPostVern</t>
  </si>
  <si>
    <t>TtEvn2bud</t>
  </si>
  <si>
    <t>TtFirstBud</t>
  </si>
  <si>
    <t>SimulationName</t>
  </si>
  <si>
    <t>Experiment.Script.TransitionDay</t>
  </si>
  <si>
    <t>Lentil.Phenology.StartFloweringDAS</t>
  </si>
  <si>
    <t>InitPp</t>
  </si>
  <si>
    <t>FinalPp</t>
  </si>
  <si>
    <t>InitT</t>
  </si>
  <si>
    <t>FinalT</t>
  </si>
  <si>
    <t>TtBudToFlower</t>
  </si>
  <si>
    <t>TtEnv1Bud</t>
  </si>
  <si>
    <t>Lentil.Phenology.StartBuddingDAS</t>
  </si>
  <si>
    <t>FinalTmin</t>
  </si>
  <si>
    <t>FinalTmax</t>
  </si>
  <si>
    <t>NightPp</t>
  </si>
  <si>
    <t>DaysToFlowering excluding vernalisation</t>
  </si>
  <si>
    <t>IWeather.MeanT</t>
  </si>
  <si>
    <t>Lentil.Phenology.StartFloweringTt</t>
  </si>
  <si>
    <t>Ethiopian</t>
  </si>
  <si>
    <t>Lentil.Phenology.CurrentStageName</t>
  </si>
  <si>
    <t>HarvestRipe</t>
  </si>
  <si>
    <t>Roberts1988InitT1oCInitPp8hDurat0FinalT12oCFinalPp11hCVPrecoz</t>
  </si>
  <si>
    <t>Roberts1988InitT1oCInitPp8hDurat10FinalT12oCFinalPp11hCVPrecoz</t>
  </si>
  <si>
    <t>Roberts1988InitT1oCInitPp8hDurat30FinalT12oCFinalPp11hCVPrecoz</t>
  </si>
  <si>
    <t>Roberts1988InitT1oCInitPp8hDurat60FinalT12oCFinalPp11hCVPrecoz</t>
  </si>
  <si>
    <t>Roberts1988InitT5oCInitPp8hDurat0FinalT12oCFinalPp11hCVPrecoz</t>
  </si>
  <si>
    <t>Roberts1988InitT5oCInitPp8hDurat10FinalT12oCFinalPp11hCVPrecoz</t>
  </si>
  <si>
    <t>Roberts1988InitT5oCInitPp8hDurat30FinalT12oCFinalPp11hCVPrecoz</t>
  </si>
  <si>
    <t>Roberts1988InitT5oCInitPp8hDurat60FinalT12oCFinalPp11hCVPrecoz</t>
  </si>
  <si>
    <t>Roberts1988InitT9oCInitPp8hDurat0FinalT12oCFinalPp11hCVPrecoz</t>
  </si>
  <si>
    <t>Roberts1988InitT9oCInitPp8hDurat10FinalT12oCFinalPp11hCVPrecoz</t>
  </si>
  <si>
    <t>Roberts1988InitT9oCInitPp8hDurat30FinalT12oCFinalPp11hCVPrecoz</t>
  </si>
  <si>
    <t>Roberts1988InitT9oCInitPp8hDurat60FinalT12oCFinalPp11hCVPrecoz</t>
  </si>
  <si>
    <t>Roberts1988InitT1oCInitPp16hDurat0FinalT12oCFinalPp11hCVPrecoz</t>
  </si>
  <si>
    <t>Roberts1988InitT1oCInitPp16hDurat10FinalT12oCFinalPp11hCVPrecoz</t>
  </si>
  <si>
    <t>Roberts1988InitT1oCInitPp16hDurat30FinalT12oCFinalPp11hCVPrecoz</t>
  </si>
  <si>
    <t>Roberts1988InitT1oCInitPp16hDurat60FinalT12oCFinalPp11hCVPrecoz</t>
  </si>
  <si>
    <t>Roberts1988InitT5oCInitPp16hDurat0FinalT12oCFinalPp11hCVPrecoz</t>
  </si>
  <si>
    <t>Roberts1988InitT5oCInitPp16hDurat10FinalT12oCFinalPp11hCVPrecoz</t>
  </si>
  <si>
    <t>Roberts1988InitT5oCInitPp16hDurat30FinalT12oCFinalPp11hCVPrecoz</t>
  </si>
  <si>
    <t>Roberts1988InitT5oCInitPp16hDurat60FinalT12oCFinalPp11hCVPrecoz</t>
  </si>
  <si>
    <t>Roberts1988InitT9oCInitPp16hDurat0FinalT12oCFinalPp11hCVPrecoz</t>
  </si>
  <si>
    <t>Roberts1988InitT9oCInitPp16hDurat10FinalT12oCFinalPp11hCVPrecoz</t>
  </si>
  <si>
    <t>Roberts1988InitT9oCInitPp16hDurat30FinalT12oCFinalPp11hCVPrecoz</t>
  </si>
  <si>
    <t>Roberts1988InitT9oCInitPp16hDurat60FinalT12oCFinalPp11hCVPrecoz</t>
  </si>
  <si>
    <t>Roberts1988InitT1oCInitPp8hDurat0FinalT19oCFinalPp11hCVPrecoz</t>
  </si>
  <si>
    <t>Roberts1988InitT1oCInitPp8hDurat10FinalT19oCFinalPp11hCVPrecoz</t>
  </si>
  <si>
    <t>Roberts1988InitT1oCInitPp8hDurat30FinalT19oCFinalPp11hCVPrecoz</t>
  </si>
  <si>
    <t>Roberts1988InitT1oCInitPp8hDurat60FinalT19oCFinalPp11hCVPrecoz</t>
  </si>
  <si>
    <t>Roberts1988InitT5oCInitPp8hDurat0FinalT19oCFinalPp11hCVPrecoz</t>
  </si>
  <si>
    <t>Roberts1988InitT5oCInitPp8hDurat10FinalT19oCFinalPp11hCVPrecoz</t>
  </si>
  <si>
    <t>Roberts1988InitT5oCInitPp8hDurat30FinalT19oCFinalPp11hCVPrecoz</t>
  </si>
  <si>
    <t>Roberts1988InitT5oCInitPp8hDurat60FinalT19oCFinalPp11hCVPrecoz</t>
  </si>
  <si>
    <t>Roberts1988InitT9oCInitPp8hDurat0FinalT19oCFinalPp11hCVPrecoz</t>
  </si>
  <si>
    <t>Roberts1988InitT9oCInitPp8hDurat10FinalT19oCFinalPp11hCVPrecoz</t>
  </si>
  <si>
    <t>Roberts1988InitT9oCInitPp8hDurat30FinalT19oCFinalPp11hCVPrecoz</t>
  </si>
  <si>
    <t>Roberts1988InitT9oCInitPp8hDurat60FinalT19oCFinalPp11hCVPrecoz</t>
  </si>
  <si>
    <t>Roberts1988InitT1oCInitPp16hDurat0FinalT19oCFinalPp11hCVPrecoz</t>
  </si>
  <si>
    <t>Roberts1988InitT1oCInitPp16hDurat10FinalT19oCFinalPp11hCVPrecoz</t>
  </si>
  <si>
    <t>Roberts1988InitT1oCInitPp16hDurat30FinalT19oCFinalPp11hCVPrecoz</t>
  </si>
  <si>
    <t>Roberts1988InitT1oCInitPp16hDurat60FinalT19oCFinalPp11hCVPrecoz</t>
  </si>
  <si>
    <t>Roberts1988InitT5oCInitPp16hDurat0FinalT19oCFinalPp11hCVPrecoz</t>
  </si>
  <si>
    <t>Roberts1988InitT5oCInitPp16hDurat10FinalT19oCFinalPp11hCVPrecoz</t>
  </si>
  <si>
    <t>Roberts1988InitT5oCInitPp16hDurat30FinalT19oCFinalPp11hCVPrecoz</t>
  </si>
  <si>
    <t>Roberts1988InitT5oCInitPp16hDurat60FinalT19oCFinalPp11hCVPrecoz</t>
  </si>
  <si>
    <t>Roberts1988InitT9oCInitPp16hDurat0FinalT19oCFinalPp11hCVPrecoz</t>
  </si>
  <si>
    <t>Roberts1988InitT9oCInitPp16hDurat10FinalT19oCFinalPp11hCVPrecoz</t>
  </si>
  <si>
    <t>Roberts1988InitT9oCInitPp16hDurat30FinalT19oCFinalPp11hCVPrecoz</t>
  </si>
  <si>
    <t>Roberts1988InitT9oCInitPp16hDurat60FinalT19oCFinalPp11hCVPrecoz</t>
  </si>
  <si>
    <t>Roberts1988InitT1oCInitPp8hDurat0FinalT12oCFinalPp16hCVPrecoz</t>
  </si>
  <si>
    <t>Roberts1988InitT1oCInitPp8hDurat10FinalT12oCFinalPp16hCVPrecoz</t>
  </si>
  <si>
    <t>Roberts1988InitT1oCInitPp8hDurat30FinalT12oCFinalPp16hCVPrecoz</t>
  </si>
  <si>
    <t>Roberts1988InitT1oCInitPp8hDurat60FinalT12oCFinalPp16hCVPrecoz</t>
  </si>
  <si>
    <t>Roberts1988InitT5oCInitPp8hDurat0FinalT12oCFinalPp16hCVPrecoz</t>
  </si>
  <si>
    <t>Roberts1988InitT5oCInitPp8hDurat10FinalT12oCFinalPp16hCVPrecoz</t>
  </si>
  <si>
    <t>Roberts1988InitT5oCInitPp8hDurat30FinalT12oCFinalPp16hCVPrecoz</t>
  </si>
  <si>
    <t>Roberts1988InitT5oCInitPp8hDurat60FinalT12oCFinalPp16hCVPrecoz</t>
  </si>
  <si>
    <t>Roberts1988InitT9oCInitPp8hDurat0FinalT12oCFinalPp16hCVPrecoz</t>
  </si>
  <si>
    <t>Roberts1988InitT9oCInitPp8hDurat10FinalT12oCFinalPp16hCVPrecoz</t>
  </si>
  <si>
    <t>Roberts1988InitT9oCInitPp8hDurat30FinalT12oCFinalPp16hCVPrecoz</t>
  </si>
  <si>
    <t>Roberts1988InitT9oCInitPp8hDurat60FinalT12oCFinalPp16hCVPrecoz</t>
  </si>
  <si>
    <t>Roberts1988InitT1oCInitPp16hDurat0FinalT12oCFinalPp16hCVPrecoz</t>
  </si>
  <si>
    <t>Roberts1988InitT1oCInitPp16hDurat10FinalT12oCFinalPp16hCVPrecoz</t>
  </si>
  <si>
    <t>Roberts1988InitT1oCInitPp16hDurat30FinalT12oCFinalPp16hCVPrecoz</t>
  </si>
  <si>
    <t>Roberts1988InitT1oCInitPp16hDurat60FinalT12oCFinalPp16hCVPrecoz</t>
  </si>
  <si>
    <t>Roberts1988InitT5oCInitPp16hDurat0FinalT12oCFinalPp16hCVPrecoz</t>
  </si>
  <si>
    <t>Roberts1988InitT5oCInitPp16hDurat10FinalT12oCFinalPp16hCVPrecoz</t>
  </si>
  <si>
    <t>Roberts1988InitT5oCInitPp16hDurat30FinalT12oCFinalPp16hCVPrecoz</t>
  </si>
  <si>
    <t>Roberts1988InitT5oCInitPp16hDurat60FinalT12oCFinalPp16hCVPrecoz</t>
  </si>
  <si>
    <t>Roberts1988InitT9oCInitPp16hDurat0FinalT12oCFinalPp16hCVPrecoz</t>
  </si>
  <si>
    <t>Roberts1988InitT9oCInitPp16hDurat10FinalT12oCFinalPp16hCVPrecoz</t>
  </si>
  <si>
    <t>Roberts1988InitT9oCInitPp16hDurat30FinalT12oCFinalPp16hCVPrecoz</t>
  </si>
  <si>
    <t>Roberts1988InitT9oCInitPp16hDurat60FinalT12oCFinalPp16hCVPrecoz</t>
  </si>
  <si>
    <t>Roberts1988InitT1oCInitPp8hDurat0FinalT19oCFinalPp16hCVPrecoz</t>
  </si>
  <si>
    <t>Roberts1988InitT1oCInitPp8hDurat10FinalT19oCFinalPp16hCVPrecoz</t>
  </si>
  <si>
    <t>Roberts1988InitT1oCInitPp8hDurat30FinalT19oCFinalPp16hCVPrecoz</t>
  </si>
  <si>
    <t>Roberts1988InitT1oCInitPp8hDurat60FinalT19oCFinalPp16hCVPrecoz</t>
  </si>
  <si>
    <t>Roberts1988InitT5oCInitPp8hDurat0FinalT19oCFinalPp16hCVPrecoz</t>
  </si>
  <si>
    <t>Roberts1988InitT5oCInitPp8hDurat10FinalT19oCFinalPp16hCVPrecoz</t>
  </si>
  <si>
    <t>Roberts1988InitT5oCInitPp8hDurat30FinalT19oCFinalPp16hCVPrecoz</t>
  </si>
  <si>
    <t>Roberts1988InitT5oCInitPp8hDurat60FinalT19oCFinalPp16hCVPrecoz</t>
  </si>
  <si>
    <t>Roberts1988InitT9oCInitPp8hDurat0FinalT19oCFinalPp16hCVPrecoz</t>
  </si>
  <si>
    <t>Roberts1988InitT9oCInitPp8hDurat10FinalT19oCFinalPp16hCVPrecoz</t>
  </si>
  <si>
    <t>Roberts1988InitT9oCInitPp8hDurat30FinalT19oCFinalPp16hCVPrecoz</t>
  </si>
  <si>
    <t>Roberts1988InitT9oCInitPp8hDurat60FinalT19oCFinalPp16hCVPrecoz</t>
  </si>
  <si>
    <t>Roberts1988InitT1oCInitPp16hDurat0FinalT19oCFinalPp16hCVPrecoz</t>
  </si>
  <si>
    <t>Roberts1988InitT1oCInitPp16hDurat10FinalT19oCFinalPp16hCVPrecoz</t>
  </si>
  <si>
    <t>Roberts1988InitT1oCInitPp16hDurat30FinalT19oCFinalPp16hCVPrecoz</t>
  </si>
  <si>
    <t>Roberts1988InitT1oCInitPp16hDurat60FinalT19oCFinalPp16hCVPrecoz</t>
  </si>
  <si>
    <t>Roberts1988InitT5oCInitPp16hDurat0FinalT19oCFinalPp16hCVPrecoz</t>
  </si>
  <si>
    <t>Roberts1988InitT5oCInitPp16hDurat10FinalT19oCFinalPp16hCVPrecoz</t>
  </si>
  <si>
    <t>Roberts1988InitT5oCInitPp16hDurat30FinalT19oCFinalPp16hCVPrecoz</t>
  </si>
  <si>
    <t>Roberts1988InitT5oCInitPp16hDurat60FinalT19oCFinalPp16hCVPrecoz</t>
  </si>
  <si>
    <t>Roberts1988InitT9oCInitPp16hDurat0FinalT19oCFinalPp16hCVPrecoz</t>
  </si>
  <si>
    <t>Roberts1988InitT9oCInitPp16hDurat10FinalT19oCFinalPp16hCVPrecoz</t>
  </si>
  <si>
    <t>Roberts1988InitT9oCInitPp16hDurat30FinalT19oCFinalPp16hCVPrecoz</t>
  </si>
  <si>
    <t>Roberts1988InitT9oCInitPp16hDurat60FinalT19oCFinalPp16hCVPrecoz</t>
  </si>
  <si>
    <t>Roberts1988InitT1oCInitPp8hDurat0FinalT12oCFinalPp11hCVLaird</t>
  </si>
  <si>
    <t>Roberts1988InitT1oCInitPp8hDurat10FinalT12oCFinalPp11hCVLaird</t>
  </si>
  <si>
    <t>Roberts1988InitT1oCInitPp8hDurat30FinalT12oCFinalPp11hCVLaird</t>
  </si>
  <si>
    <t>Roberts1988InitT1oCInitPp8hDurat60FinalT12oCFinalPp11hCVLaird</t>
  </si>
  <si>
    <t>Roberts1988InitT5oCInitPp8hDurat0FinalT12oCFinalPp11hCVLaird</t>
  </si>
  <si>
    <t>Roberts1988InitT5oCInitPp8hDurat10FinalT12oCFinalPp11hCVLaird</t>
  </si>
  <si>
    <t>Roberts1988InitT5oCInitPp8hDurat30FinalT12oCFinalPp11hCVLaird</t>
  </si>
  <si>
    <t>Roberts1988InitT5oCInitPp8hDurat60FinalT12oCFinalPp11hCVLaird</t>
  </si>
  <si>
    <t>Roberts1988InitT9oCInitPp8hDurat0FinalT12oCFinalPp11hCVLaird</t>
  </si>
  <si>
    <t>Roberts1988InitT9oCInitPp8hDurat10FinalT12oCFinalPp11hCVLaird</t>
  </si>
  <si>
    <t>Roberts1988InitT9oCInitPp8hDurat30FinalT12oCFinalPp11hCVLaird</t>
  </si>
  <si>
    <t>Roberts1988InitT9oCInitPp8hDurat60FinalT12oCFinalPp11hCVLaird</t>
  </si>
  <si>
    <t>Roberts1988InitT1oCInitPp16hDurat0FinalT12oCFinalPp11hCVLaird</t>
  </si>
  <si>
    <t>Roberts1988InitT1oCInitPp16hDurat10FinalT12oCFinalPp11hCVLaird</t>
  </si>
  <si>
    <t>Roberts1988InitT1oCInitPp16hDurat30FinalT12oCFinalPp11hCVLaird</t>
  </si>
  <si>
    <t>Roberts1988InitT1oCInitPp16hDurat60FinalT12oCFinalPp11hCVLaird</t>
  </si>
  <si>
    <t>Roberts1988InitT5oCInitPp16hDurat0FinalT12oCFinalPp11hCVLaird</t>
  </si>
  <si>
    <t>Roberts1988InitT5oCInitPp16hDurat10FinalT12oCFinalPp11hCVLaird</t>
  </si>
  <si>
    <t>Roberts1988InitT5oCInitPp16hDurat30FinalT12oCFinalPp11hCVLaird</t>
  </si>
  <si>
    <t>Roberts1988InitT5oCInitPp16hDurat60FinalT12oCFinalPp11hCVLaird</t>
  </si>
  <si>
    <t>Roberts1988InitT9oCInitPp16hDurat0FinalT12oCFinalPp11hCVLaird</t>
  </si>
  <si>
    <t>Roberts1988InitT9oCInitPp16hDurat10FinalT12oCFinalPp11hCVLaird</t>
  </si>
  <si>
    <t>Roberts1988InitT9oCInitPp16hDurat30FinalT12oCFinalPp11hCVLaird</t>
  </si>
  <si>
    <t>Roberts1988InitT9oCInitPp16hDurat60FinalT12oCFinalPp11hCVLaird</t>
  </si>
  <si>
    <t>Roberts1988InitT1oCInitPp8hDurat0FinalT19oCFinalPp11hCVLaird</t>
  </si>
  <si>
    <t>Roberts1988InitT1oCInitPp8hDurat10FinalT19oCFinalPp11hCVLaird</t>
  </si>
  <si>
    <t>Roberts1988InitT1oCInitPp8hDurat30FinalT19oCFinalPp11hCVLaird</t>
  </si>
  <si>
    <t>Roberts1988InitT1oCInitPp8hDurat60FinalT19oCFinalPp11hCVLaird</t>
  </si>
  <si>
    <t>Roberts1988InitT5oCInitPp8hDurat0FinalT19oCFinalPp11hCVLaird</t>
  </si>
  <si>
    <t>Roberts1988InitT5oCInitPp8hDurat10FinalT19oCFinalPp11hCVLaird</t>
  </si>
  <si>
    <t>Roberts1988InitT5oCInitPp8hDurat30FinalT19oCFinalPp11hCVLaird</t>
  </si>
  <si>
    <t>Roberts1988InitT5oCInitPp8hDurat60FinalT19oCFinalPp11hCVLaird</t>
  </si>
  <si>
    <t>Roberts1988InitT9oCInitPp8hDurat0FinalT19oCFinalPp11hCVLaird</t>
  </si>
  <si>
    <t>Roberts1988InitT9oCInitPp8hDurat10FinalT19oCFinalPp11hCVLaird</t>
  </si>
  <si>
    <t>Roberts1988InitT9oCInitPp8hDurat30FinalT19oCFinalPp11hCVLaird</t>
  </si>
  <si>
    <t>Roberts1988InitT9oCInitPp8hDurat60FinalT19oCFinalPp11hCVLaird</t>
  </si>
  <si>
    <t>Roberts1988InitT1oCInitPp16hDurat0FinalT19oCFinalPp11hCVLaird</t>
  </si>
  <si>
    <t>Roberts1988InitT1oCInitPp16hDurat10FinalT19oCFinalPp11hCVLaird</t>
  </si>
  <si>
    <t>Roberts1988InitT1oCInitPp16hDurat30FinalT19oCFinalPp11hCVLaird</t>
  </si>
  <si>
    <t>Roberts1988InitT1oCInitPp16hDurat60FinalT19oCFinalPp11hCVLaird</t>
  </si>
  <si>
    <t>Roberts1988InitT5oCInitPp16hDurat0FinalT19oCFinalPp11hCVLaird</t>
  </si>
  <si>
    <t>Roberts1988InitT5oCInitPp16hDurat10FinalT19oCFinalPp11hCVLaird</t>
  </si>
  <si>
    <t>Roberts1988InitT5oCInitPp16hDurat30FinalT19oCFinalPp11hCVLaird</t>
  </si>
  <si>
    <t>Roberts1988InitT5oCInitPp16hDurat60FinalT19oCFinalPp11hCVLaird</t>
  </si>
  <si>
    <t>Roberts1988InitT9oCInitPp16hDurat0FinalT19oCFinalPp11hCVLaird</t>
  </si>
  <si>
    <t>Roberts1988InitT9oCInitPp16hDurat10FinalT19oCFinalPp11hCVLaird</t>
  </si>
  <si>
    <t>Roberts1988InitT9oCInitPp16hDurat30FinalT19oCFinalPp11hCVLaird</t>
  </si>
  <si>
    <t>Roberts1988InitT9oCInitPp16hDurat60FinalT19oCFinalPp11hCVLaird</t>
  </si>
  <si>
    <t>Roberts1988InitT1oCInitPp8hDurat0FinalT12oCFinalPp16hCVLaird</t>
  </si>
  <si>
    <t>Roberts1988InitT1oCInitPp8hDurat10FinalT12oCFinalPp16hCVLaird</t>
  </si>
  <si>
    <t>Roberts1988InitT1oCInitPp8hDurat30FinalT12oCFinalPp16hCVLaird</t>
  </si>
  <si>
    <t>Roberts1988InitT1oCInitPp8hDurat60FinalT12oCFinalPp16hCVLaird</t>
  </si>
  <si>
    <t>Roberts1988InitT5oCInitPp8hDurat0FinalT12oCFinalPp16hCVLaird</t>
  </si>
  <si>
    <t>Roberts1988InitT5oCInitPp8hDurat10FinalT12oCFinalPp16hCVLaird</t>
  </si>
  <si>
    <t>Roberts1988InitT5oCInitPp8hDurat30FinalT12oCFinalPp16hCVLaird</t>
  </si>
  <si>
    <t>Roberts1988InitT5oCInitPp8hDurat60FinalT12oCFinalPp16hCVLaird</t>
  </si>
  <si>
    <t>Roberts1988InitT9oCInitPp8hDurat0FinalT12oCFinalPp16hCVLaird</t>
  </si>
  <si>
    <t>Roberts1988InitT9oCInitPp8hDurat10FinalT12oCFinalPp16hCVLaird</t>
  </si>
  <si>
    <t>Roberts1988InitT9oCInitPp8hDurat30FinalT12oCFinalPp16hCVLaird</t>
  </si>
  <si>
    <t>Roberts1988InitT9oCInitPp8hDurat60FinalT12oCFinalPp16hCVLaird</t>
  </si>
  <si>
    <t>Roberts1988InitT1oCInitPp16hDurat0FinalT12oCFinalPp16hCVLaird</t>
  </si>
  <si>
    <t>Roberts1988InitT1oCInitPp16hDurat10FinalT12oCFinalPp16hCVLaird</t>
  </si>
  <si>
    <t>Roberts1988InitT1oCInitPp16hDurat30FinalT12oCFinalPp16hCVLaird</t>
  </si>
  <si>
    <t>Roberts1988InitT1oCInitPp16hDurat60FinalT12oCFinalPp16hCVLaird</t>
  </si>
  <si>
    <t>Roberts1988InitT5oCInitPp16hDurat0FinalT12oCFinalPp16hCVLaird</t>
  </si>
  <si>
    <t>Roberts1988InitT5oCInitPp16hDurat10FinalT12oCFinalPp16hCVLaird</t>
  </si>
  <si>
    <t>Roberts1988InitT5oCInitPp16hDurat30FinalT12oCFinalPp16hCVLaird</t>
  </si>
  <si>
    <t>Roberts1988InitT5oCInitPp16hDurat60FinalT12oCFinalPp16hCVLaird</t>
  </si>
  <si>
    <t>Roberts1988InitT9oCInitPp16hDurat0FinalT12oCFinalPp16hCVLaird</t>
  </si>
  <si>
    <t>Roberts1988InitT9oCInitPp16hDurat10FinalT12oCFinalPp16hCVLaird</t>
  </si>
  <si>
    <t>Roberts1988InitT9oCInitPp16hDurat30FinalT12oCFinalPp16hCVLaird</t>
  </si>
  <si>
    <t>Roberts1988InitT9oCInitPp16hDurat60FinalT12oCFinalPp16hCVLaird</t>
  </si>
  <si>
    <t>Roberts1988InitT1oCInitPp8hDurat0FinalT19oCFinalPp16hCVLaird</t>
  </si>
  <si>
    <t>Roberts1988InitT1oCInitPp8hDurat10FinalT19oCFinalPp16hCVLaird</t>
  </si>
  <si>
    <t>Roberts1988InitT1oCInitPp8hDurat30FinalT19oCFinalPp16hCVLaird</t>
  </si>
  <si>
    <t>Roberts1988InitT1oCInitPp8hDurat60FinalT19oCFinalPp16hCVLaird</t>
  </si>
  <si>
    <t>Roberts1988InitT5oCInitPp8hDurat0FinalT19oCFinalPp16hCVLaird</t>
  </si>
  <si>
    <t>Roberts1988InitT5oCInitPp8hDurat10FinalT19oCFinalPp16hCVLaird</t>
  </si>
  <si>
    <t>Roberts1988InitT5oCInitPp8hDurat30FinalT19oCFinalPp16hCVLaird</t>
  </si>
  <si>
    <t>Roberts1988InitT5oCInitPp8hDurat60FinalT19oCFinalPp16hCVLaird</t>
  </si>
  <si>
    <t>Roberts1988InitT9oCInitPp8hDurat0FinalT19oCFinalPp16hCVLaird</t>
  </si>
  <si>
    <t>Roberts1988InitT9oCInitPp8hDurat10FinalT19oCFinalPp16hCVLaird</t>
  </si>
  <si>
    <t>Roberts1988InitT9oCInitPp8hDurat30FinalT19oCFinalPp16hCVLaird</t>
  </si>
  <si>
    <t>Roberts1988InitT9oCInitPp8hDurat60FinalT19oCFinalPp16hCVLaird</t>
  </si>
  <si>
    <t>Roberts1988InitT1oCInitPp16hDurat0FinalT19oCFinalPp16hCVLaird</t>
  </si>
  <si>
    <t>Roberts1988InitT1oCInitPp16hDurat10FinalT19oCFinalPp16hCVLaird</t>
  </si>
  <si>
    <t>Roberts1988InitT1oCInitPp16hDurat30FinalT19oCFinalPp16hCVLaird</t>
  </si>
  <si>
    <t>Roberts1988InitT1oCInitPp16hDurat60FinalT19oCFinalPp16hCVLaird</t>
  </si>
  <si>
    <t>Roberts1988InitT5oCInitPp16hDurat0FinalT19oCFinalPp16hCVLaird</t>
  </si>
  <si>
    <t>Roberts1988InitT5oCInitPp16hDurat10FinalT19oCFinalPp16hCVLaird</t>
  </si>
  <si>
    <t>Roberts1988InitT5oCInitPp16hDurat30FinalT19oCFinalPp16hCVLaird</t>
  </si>
  <si>
    <t>Roberts1988InitT5oCInitPp16hDurat60FinalT19oCFinalPp16hCVLaird</t>
  </si>
  <si>
    <t>Roberts1988InitT9oCInitPp16hDurat0FinalT19oCFinalPp16hCVLaird</t>
  </si>
  <si>
    <t>Roberts1988InitT9oCInitPp16hDurat10FinalT19oCFinalPp16hCVLaird</t>
  </si>
  <si>
    <t>Roberts1988InitT9oCInitPp16hDurat30FinalT19oCFinalPp16hCVLaird</t>
  </si>
  <si>
    <t>Roberts1988InitT9oCInitPp16hDurat60FinalT19oCFinalPp16hCVLaird</t>
  </si>
  <si>
    <t>Summerfield1985InitT1oCDurat0FinalTmax18oCFinalTmin5oCFinalPp10hCvPrecoz</t>
  </si>
  <si>
    <t>Summerfield1985InitT1oCDurat0FinalTmax28oCFinalTmin5oCFinalPp10hCvPrecoz</t>
  </si>
  <si>
    <t>Summerfield1985InitT1oCDurat0FinalTmax18oCFinalTmin13oCFinalPp10hCvPrecoz</t>
  </si>
  <si>
    <t>Summerfield1985InitT1oCDurat0FinalTmax28oCFinalTmin13oCFinalPp10hCvPrecoz</t>
  </si>
  <si>
    <t>Summerfield1985InitT1oCDurat0FinalTmax18oCFinalTmin5oCFinalPp13hCvPrecoz</t>
  </si>
  <si>
    <t>Summerfield1985InitT1oCDurat0FinalTmax18oCFinalTmin13oCFinalPp13hCvPrecoz</t>
  </si>
  <si>
    <t>Summerfield1985InitT1oCDurat0FinalTmax28oCFinalTmin5oCFinalPp13hCvPrecoz</t>
  </si>
  <si>
    <t>Summerfield1985InitT1oCDurat0FinalTmax28oCFinalTmin13oCFinalPp13hCvPrecoz</t>
  </si>
  <si>
    <t>Summerfield1985InitT1oCDurat0FinalTmax18oCFinalTmin5oCFinalPp16hCvPrecoz</t>
  </si>
  <si>
    <t>Summerfield1985InitT1oCDurat0FinalTmax18oCFinalTmin13oCFinalPp16hCvPrecoz</t>
  </si>
  <si>
    <t>Summerfield1985InitT1oCDurat0FinalTmax28oCFinalTmin5oCFinalPp16hCvPrecoz</t>
  </si>
  <si>
    <t>Summerfield1985InitT1oCDurat0FinalTmax28oCFinalTmin13oCFinalPp16hCvPrecoz</t>
  </si>
  <si>
    <t>Summerfield1985InitT1oCDurat30FinalTmax18oCFinalTmin5oCFinalPp10hCvPrecoz</t>
  </si>
  <si>
    <t>Summerfield1985InitT1oCDurat30FinalTmax28oCFinalTmin5oCFinalPp10hCvPrecoz</t>
  </si>
  <si>
    <t>Summerfield1985InitT1oCDurat30FinalTmax18oCFinalTmin13oCFinalPp10hCvPrecoz</t>
  </si>
  <si>
    <t>Summerfield1985InitT1oCDurat30FinalTmax28oCFinalTmin13oCFinalPp10hCvPrecoz</t>
  </si>
  <si>
    <t>Summerfield1985InitT1oCDurat30FinalTmax18oCFinalTmin5oCFinalPp13hCvPrecoz</t>
  </si>
  <si>
    <t>Summerfield1985InitT1oCDurat30FinalTmax18oCFinalTmin13oCFinalPp13hCvPrecoz</t>
  </si>
  <si>
    <t>Summerfield1985InitT1oCDurat30FinalTmax28oCFinalTmin5oCFinalPp13hCvPrecoz</t>
  </si>
  <si>
    <t>Summerfield1985InitT1oCDurat30FinalTmax28oCFinalTmin13oCFinalPp13hCvPrecoz</t>
  </si>
  <si>
    <t>Summerfield1985InitT1oCDurat30FinalTmax18oCFinalTmin5oCFinalPp16hCvPrecoz</t>
  </si>
  <si>
    <t>Summerfield1985InitT1oCDurat30FinalTmax18oCFinalTmin13oCFinalPp16hCvPrecoz</t>
  </si>
  <si>
    <t>Summerfield1985InitT1oCDurat30FinalTmax28oCFinalTmin5oCFinalPp16hCvPrecoz</t>
  </si>
  <si>
    <t>Summerfield1985InitT1oCDurat30FinalTmax28oCFinalTmin13oCFinalPp16hCvPrecoz</t>
  </si>
  <si>
    <t>Summerfield1985InitT1oCDurat0FinalTmax18oCFinalTmin5oCFinalPp10hCvEthiopian</t>
  </si>
  <si>
    <t>Summerfield1985InitT1oCDurat0FinalTmax28oCFinalTmin5oCFinalPp10hCvEthiopian</t>
  </si>
  <si>
    <t>Summerfield1985InitT1oCDurat0FinalTmax18oCFinalTmin13oCFinalPp10hCvEthiopian</t>
  </si>
  <si>
    <t>Summerfield1985InitT1oCDurat0FinalTmax28oCFinalTmin13oCFinalPp10hCvEthiopian</t>
  </si>
  <si>
    <t>Summerfield1985InitT1oCDurat0FinalTmax18oCFinalTmin5oCFinalPp13hCvEthiopian</t>
  </si>
  <si>
    <t>Summerfield1985InitT1oCDurat0FinalTmax18oCFinalTmin13oCFinalPp13hCvEthiopian</t>
  </si>
  <si>
    <t>Summerfield1985InitT1oCDurat0FinalTmax28oCFinalTmin5oCFinalPp13hCvEthiopian</t>
  </si>
  <si>
    <t>Summerfield1985InitT1oCDurat0FinalTmax28oCFinalTmin13oCFinalPp13hCvEthiopian</t>
  </si>
  <si>
    <t>Summerfield1985InitT1oCDurat0FinalTmax18oCFinalTmin5oCFinalPp16hCvEthiopian</t>
  </si>
  <si>
    <t>Summerfield1985InitT1oCDurat0FinalTmax18oCFinalTmin13oCFinalPp16hCvEthiopian</t>
  </si>
  <si>
    <t>Summerfield1985InitT1oCDurat0FinalTmax28oCFinalTmin5oCFinalPp16hCvEthiopian</t>
  </si>
  <si>
    <t>Summerfield1985InitT1oCDurat0FinalTmax28oCFinalTmin13oCFinalPp16hCvEthiopian</t>
  </si>
  <si>
    <t>Summerfield1985InitT1oCDurat30FinalTmax18oCFinalTmin5oCFinalPp10hCvEthiopian</t>
  </si>
  <si>
    <t>Summerfield1985InitT1oCDurat30FinalTmax28oCFinalTmin5oCFinalPp10hCvEthiopian</t>
  </si>
  <si>
    <t>Summerfield1985InitT1oCDurat30FinalTmax18oCFinalTmin13oCFinalPp10hCvEthiopian</t>
  </si>
  <si>
    <t>Summerfield1985InitT1oCDurat30FinalTmax28oCFinalTmin13oCFinalPp10hCvEthiopian</t>
  </si>
  <si>
    <t>Summerfield1985InitT1oCDurat30FinalTmax18oCFinalTmin5oCFinalPp13hCvEthiopian</t>
  </si>
  <si>
    <t>Summerfield1985InitT1oCDurat30FinalTmax18oCFinalTmin13oCFinalPp13hCvEthiopian</t>
  </si>
  <si>
    <t>Summerfield1985InitT1oCDurat30FinalTmax28oCFinalTmin5oCFinalPp13hCvEthiopian</t>
  </si>
  <si>
    <t>Summerfield1985InitT1oCDurat30FinalTmax28oCFinalTmin13oCFinalPp13hCvEthiopian</t>
  </si>
  <si>
    <t>Summerfield1985InitT1oCDurat30FinalTmax18oCFinalTmin5oCFinalPp16hCvEthiopian</t>
  </si>
  <si>
    <t>Summerfield1985InitT1oCDurat30FinalTmax18oCFinalTmin13oCFinalPp16hCvEthiopian</t>
  </si>
  <si>
    <t>Summerfield1985InitT1oCDurat30FinalTmax28oCFinalTmin5oCFinalPp16hCvEthiopian</t>
  </si>
  <si>
    <t>Summerfield1985InitT1oCDurat30FinalTmax28oCFinalTmin13oCFinalPp16hCvEthiopian</t>
  </si>
  <si>
    <t>Summerfield1985InitT1oCDurat0FinalTmax18oCFinalTmin5oCFinalPp10hCvLaird</t>
  </si>
  <si>
    <t>Summerfield1985InitT1oCDurat0FinalTmax28oCFinalTmin5oCFinalPp10hCvLaird</t>
  </si>
  <si>
    <t>Summerfield1985InitT1oCDurat0FinalTmax18oCFinalTmin13oCFinalPp10hCvLaird</t>
  </si>
  <si>
    <t>Summerfield1985InitT1oCDurat0FinalTmax28oCFinalTmin13oCFinalPp10hCvLaird</t>
  </si>
  <si>
    <t>Summerfield1985InitT1oCDurat0FinalTmax18oCFinalTmin5oCFinalPp13hCvLaird</t>
  </si>
  <si>
    <t>Summerfield1985InitT1oCDurat0FinalTmax18oCFinalTmin13oCFinalPp13hCvLaird</t>
  </si>
  <si>
    <t>Summerfield1985InitT1oCDurat0FinalTmax28oCFinalTmin5oCFinalPp13hCvLaird</t>
  </si>
  <si>
    <t>Summerfield1985InitT1oCDurat0FinalTmax28oCFinalTmin13oCFinalPp13hCvLaird</t>
  </si>
  <si>
    <t>Summerfield1985InitT1oCDurat0FinalTmax18oCFinalTmin5oCFinalPp16hCvLaird</t>
  </si>
  <si>
    <t>Summerfield1985InitT1oCDurat0FinalTmax18oCFinalTmin13oCFinalPp16hCvLaird</t>
  </si>
  <si>
    <t>Summerfield1985InitT1oCDurat0FinalTmax28oCFinalTmin5oCFinalPp16hCvLaird</t>
  </si>
  <si>
    <t>Summerfield1985InitT1oCDurat0FinalTmax28oCFinalTmin13oCFinalPp16hCvLaird</t>
  </si>
  <si>
    <t>Summerfield1985InitT1oCDurat30FinalTmax18oCFinalTmin5oCFinalPp10hCvLaird</t>
  </si>
  <si>
    <t>Summerfield1985InitT1oCDurat30FinalTmax28oCFinalTmin5oCFinalPp10hCvLaird</t>
  </si>
  <si>
    <t>Summerfield1985InitT1oCDurat30FinalTmax18oCFinalTmin13oCFinalPp10hCvLaird</t>
  </si>
  <si>
    <t>Summerfield1985InitT1oCDurat30FinalTmax28oCFinalTmin13oCFinalPp10hCvLaird</t>
  </si>
  <si>
    <t>Summerfield1985InitT1oCDurat30FinalTmax18oCFinalTmin5oCFinalPp13hCvLaird</t>
  </si>
  <si>
    <t>Summerfield1985InitT1oCDurat30FinalTmax18oCFinalTmin13oCFinalPp13hCvLaird</t>
  </si>
  <si>
    <t>Summerfield1985InitT1oCDurat30FinalTmax28oCFinalTmin5oCFinalPp13hCvLaird</t>
  </si>
  <si>
    <t>Summerfield1985InitT1oCDurat30FinalTmax28oCFinalTmin13oCFinalPp13hCvLaird</t>
  </si>
  <si>
    <t>Summerfield1985InitT1oCDurat30FinalTmax18oCFinalTmin5oCFinalPp16hCvLaird</t>
  </si>
  <si>
    <t>Summerfield1985InitT1oCDurat30FinalTmax18oCFinalTmin13oCFinalPp16hCvLaird</t>
  </si>
  <si>
    <t>Summerfield1985InitT1oCDurat30FinalTmax28oCFinalTmin5oCFinalPp16hCvLaird</t>
  </si>
  <si>
    <t>Summerfield1985InitT1oCDurat30FinalTmax28oCFinalTmin13oCFinalPp16hCvLaird</t>
  </si>
  <si>
    <t>Roberts1986Pp10to16hDurat45CvSyrian</t>
  </si>
  <si>
    <t>Roberts1986Pp10to16hDurat41CvSyrian</t>
  </si>
  <si>
    <t>Roberts1986Pp10to16hDurat37CvSyrian</t>
  </si>
  <si>
    <t>Roberts1986Pp10to16hDurat33CvSyrian</t>
  </si>
  <si>
    <t>Roberts1986Pp10to16hDurat29CvSyrian</t>
  </si>
  <si>
    <t>Roberts1986Pp10to16hDurat25CvSyrian</t>
  </si>
  <si>
    <t>Roberts1986Pp10to16hDurat21CvSyrian</t>
  </si>
  <si>
    <t>Roberts1986Pp10to16hDurat17CvSyrian</t>
  </si>
  <si>
    <t>Roberts1986Pp10to16hDurat13CvSyrian</t>
  </si>
  <si>
    <t>Roberts1986Pp10to16hDurat9CvSyrian</t>
  </si>
  <si>
    <t>Roberts1986Pp10to16hDurat0CvSyrian</t>
  </si>
  <si>
    <t>Roberts1986Pp16to10hDurat45CvSyrian</t>
  </si>
  <si>
    <t>Roberts1986Pp16to10hDurat41CvSyrian</t>
  </si>
  <si>
    <t>Roberts1986Pp16to10hDurat37CvSyrian</t>
  </si>
  <si>
    <t>Roberts1986Pp16to10hDurat33CvSyrian</t>
  </si>
  <si>
    <t>Roberts1986Pp16to10hDurat29CvSyrian</t>
  </si>
  <si>
    <t>Roberts1986Pp16to10hDurat25CvSyrian</t>
  </si>
  <si>
    <t>Roberts1986Pp16to10hDurat21CvSyrian</t>
  </si>
  <si>
    <t>Roberts1986Pp16to10hDurat17CvSyrian</t>
  </si>
  <si>
    <t>Roberts1986Pp16to10hDurat13CvSyrian</t>
  </si>
  <si>
    <t>Roberts1986Pp16to10hDurat9CvSyrian</t>
  </si>
  <si>
    <t>Roberts1986Pp16to10hDurat0CvSyrian</t>
  </si>
  <si>
    <t>Roberts1986Pp10to16hDurat45CvLaird</t>
  </si>
  <si>
    <t>Roberts1986Pp10to16hDurat41CvLaird</t>
  </si>
  <si>
    <t>Roberts1986Pp10to16hDurat37CvLaird</t>
  </si>
  <si>
    <t>Roberts1986Pp10to16hDurat33CvLaird</t>
  </si>
  <si>
    <t>Roberts1986Pp10to16hDurat29CvLaird</t>
  </si>
  <si>
    <t>Roberts1986Pp10to16hDurat25CvLaird</t>
  </si>
  <si>
    <t>Roberts1986Pp10to16hDurat21CvLaird</t>
  </si>
  <si>
    <t>Roberts1986Pp10to16hDurat17CvLaird</t>
  </si>
  <si>
    <t>Roberts1986Pp10to16hDurat13CvLaird</t>
  </si>
  <si>
    <t>Roberts1986Pp10to16hDurat9CvLaird</t>
  </si>
  <si>
    <t>Roberts1986Pp10to16hDurat0CvLaird</t>
  </si>
  <si>
    <t>Roberts1986Pp16to10hDurat45CvLaird</t>
  </si>
  <si>
    <t>Roberts1986Pp16to10hDurat41CvLaird</t>
  </si>
  <si>
    <t>Roberts1986Pp16to10hDurat37CvLaird</t>
  </si>
  <si>
    <t>Roberts1986Pp16to10hDurat33CvLaird</t>
  </si>
  <si>
    <t>Roberts1986Pp16to10hDurat29CvLaird</t>
  </si>
  <si>
    <t>Roberts1986Pp16to10hDurat25CvLaird</t>
  </si>
  <si>
    <t>Roberts1986Pp16to10hDurat21CvLaird</t>
  </si>
  <si>
    <t>Roberts1986Pp16to10hDurat17CvLaird</t>
  </si>
  <si>
    <t>Roberts1986Pp16to10hDurat13CvLaird</t>
  </si>
  <si>
    <t>Roberts1986Pp16to10hDurat9CvLaird</t>
  </si>
  <si>
    <t>Roberts1986Pp16to10hDurat0CvLaird</t>
  </si>
  <si>
    <t>Roberts1986Pp10to16hDurat45CvPrecoz</t>
  </si>
  <si>
    <t>Roberts1986Pp10to16hDurat41CvPrecoz</t>
  </si>
  <si>
    <t>Roberts1986Pp10to16hDurat37CvPrecoz</t>
  </si>
  <si>
    <t>Roberts1986Pp10to16hDurat33CvPrecoz</t>
  </si>
  <si>
    <t>Roberts1986Pp10to16hDurat29CvPrecoz</t>
  </si>
  <si>
    <t>Roberts1986Pp10to16hDurat25CvPrecoz</t>
  </si>
  <si>
    <t>Roberts1986Pp10to16hDurat21CvPrecoz</t>
  </si>
  <si>
    <t>Roberts1986Pp10to16hDurat17CvPrecoz</t>
  </si>
  <si>
    <t>Roberts1986Pp10to16hDurat13CvPrecoz</t>
  </si>
  <si>
    <t>Roberts1986Pp10to16hDurat9CvPrecoz</t>
  </si>
  <si>
    <t>Roberts1986Pp10to16hDurat0CvPrecoz</t>
  </si>
  <si>
    <t>Roberts1986Pp16to10hDurat45CvPrecoz</t>
  </si>
  <si>
    <t>Roberts1986Pp16to10hDurat41CvPrecoz</t>
  </si>
  <si>
    <t>Roberts1986Pp16to10hDurat37CvPrecoz</t>
  </si>
  <si>
    <t>Roberts1986Pp16to10hDurat33CvPrecoz</t>
  </si>
  <si>
    <t>Roberts1986Pp16to10hDurat29CvPrecoz</t>
  </si>
  <si>
    <t>Roberts1986Pp16to10hDurat25CvPrecoz</t>
  </si>
  <si>
    <t>Roberts1986Pp16to10hDurat21CvPrecoz</t>
  </si>
  <si>
    <t>Roberts1986Pp16to10hDurat17CvPrecoz</t>
  </si>
  <si>
    <t>Roberts1986Pp16to10hDurat13CvPrecoz</t>
  </si>
  <si>
    <t>Roberts1986Pp16to10hDurat9CvPrecoz</t>
  </si>
  <si>
    <t>Roberts1986Pp16to10hDurat0CvPrecoz</t>
  </si>
  <si>
    <t>Roberts1986Pp8to16hDurat45CvPrecoz</t>
  </si>
  <si>
    <t>Roberts1986Pp8to16hDurat41CvPrecoz</t>
  </si>
  <si>
    <t>Roberts1986Pp8to16hDurat37CvPrecoz</t>
  </si>
  <si>
    <t>Roberts1986Pp8to16hDurat33CvPrecoz</t>
  </si>
  <si>
    <t>Roberts1986Pp8to16hDurat29CvPrecoz</t>
  </si>
  <si>
    <t>Roberts1986Pp8to16hDurat25CvPrecoz</t>
  </si>
  <si>
    <t>Roberts1986Pp8to16hDurat21CvPrecoz</t>
  </si>
  <si>
    <t>Roberts1986Pp8to16hDurat17CvPrecoz</t>
  </si>
  <si>
    <t>Roberts1986Pp8to16hDurat13CvPrecoz</t>
  </si>
  <si>
    <t>Roberts1986Pp8to16hDurat9CvPrecoz</t>
  </si>
  <si>
    <t>Roberts1986Pp8to16hDurat0CvPrecoz</t>
  </si>
  <si>
    <t>Roberts1986Pp16to8hDurat49CvPrecoz</t>
  </si>
  <si>
    <t>Roberts1986Pp16to8hDurat45CvPrecoz</t>
  </si>
  <si>
    <t>Roberts1986Pp16to8hDurat41CvPrecoz</t>
  </si>
  <si>
    <t>Roberts1986Pp16to8hDurat37CvPrecoz</t>
  </si>
  <si>
    <t>Roberts1986Pp16to8hDurat33CvPrecoz</t>
  </si>
  <si>
    <t>Roberts1986Pp16to8hDurat29CvPrecoz</t>
  </si>
  <si>
    <t>Roberts1986Pp16to8hDurat25CvPrecoz</t>
  </si>
  <si>
    <t>Roberts1986Pp16to8hDurat21CvPrecoz</t>
  </si>
  <si>
    <t>Roberts1986Pp16to8hDurat17CvPrecoz</t>
  </si>
  <si>
    <t>Roberts1986Pp16to8hDurat13CvPrecoz</t>
  </si>
  <si>
    <t>Roberts1986Pp16to8hDurat9CvPrecoz</t>
  </si>
  <si>
    <t>Roberts1986Pp16to8hDurat0CvPrecoz</t>
  </si>
  <si>
    <t>Acession #</t>
  </si>
  <si>
    <t>Name</t>
  </si>
  <si>
    <t>Summerfield1985</t>
  </si>
  <si>
    <t>Roberts1986</t>
  </si>
  <si>
    <t>Roberts1988</t>
  </si>
  <si>
    <t>Rajandran2022</t>
  </si>
  <si>
    <t>ILL1744</t>
  </si>
  <si>
    <t>X</t>
  </si>
  <si>
    <t>Rajandran2022Durat0FinalPp12hCvEthiopian</t>
  </si>
  <si>
    <t>Rajandran2022Durat32FinalPp12hCvEthiopian</t>
  </si>
  <si>
    <t>Rajandran2022Durat0FinalPp16hCvEthiopian</t>
  </si>
  <si>
    <t>Rajandran2022Durat32FinalPp16hCvEthiopian</t>
  </si>
  <si>
    <t>Rajandran2022Durat0FinalPp12hCvLaird</t>
  </si>
  <si>
    <t>Rajandran2022Durat32FinalPp12hCvLaird</t>
  </si>
  <si>
    <t>Rajandran2022Durat0FinalPp16hCvLaird</t>
  </si>
  <si>
    <t>Rajandran2022Durat32FinalPp16hCvLaird</t>
  </si>
  <si>
    <t>Rajandran2022Durat0FinalPp12hCvSyrian</t>
  </si>
  <si>
    <t>Rajandran2022Durat32FinalPp12hCvSyrian</t>
  </si>
  <si>
    <t>Rajandran2022Durat0FinalPp16hCvSyrian</t>
  </si>
  <si>
    <t>Rajandran2022Durat32FinalPp16hCvSyrian</t>
  </si>
  <si>
    <t>Rajandran2022Durat0FinalPp12hCvPrecoz</t>
  </si>
  <si>
    <t>Rajandran2022Durat32FinalPp12hCvPrecoz</t>
  </si>
  <si>
    <t>Rajandran2022Durat0FinalPp16hCvPrecoz</t>
  </si>
  <si>
    <t>Rajandran2022Durat32FinalPp16hCvPrecoz</t>
  </si>
  <si>
    <t>Lentil.Phenology.NFI</t>
  </si>
  <si>
    <t>Lentil.Phenology.NFF</t>
  </si>
  <si>
    <t>Lentil.Phenology.NFP</t>
  </si>
  <si>
    <t>Lentil.Phenology.TotalNodes</t>
  </si>
  <si>
    <t>Aborted buds</t>
  </si>
  <si>
    <t>Abortedflowers</t>
  </si>
  <si>
    <t>reproductive nodes</t>
  </si>
  <si>
    <t>pod bearing nodes</t>
  </si>
  <si>
    <t>Average of Lentil.Phenology.StartFloweringDAS</t>
  </si>
  <si>
    <t>Sum of Lentil.Phenology.NFI</t>
  </si>
  <si>
    <t>Sum of Aborted buds</t>
  </si>
  <si>
    <t>Sum of Abortedflowers</t>
  </si>
  <si>
    <t>Sum of pod bearing nodes</t>
  </si>
  <si>
    <t>Sum of reproductive nodes</t>
  </si>
  <si>
    <t>Mean Temp</t>
  </si>
  <si>
    <t>Phyllochron</t>
  </si>
  <si>
    <t>Nodes/day</t>
  </si>
  <si>
    <t>35Nodes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</si>
</sst>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textRotation="60"/>
    </xf>
    <xf numFmtId="1" fontId="0" fillId="0" borderId="0" xfId="0" applyNumberFormat="1"/>
  </cellXfs>
  <cellStyles count="1">
    <cellStyle name="Normal" xfId="0" builtinId="0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[CEData.xlsx]Ranandran_etal_2022!PivotTable1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Ranandran_etal_2022!$B$22:$B$24</c:f>
              <c:strCache>
                <c:ptCount val="1"/>
                <c:pt idx="0">
                  <c:v>0 - 12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Ranandran_etal_2022!$A$25:$A$28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Ranandran_etal_2022!$B$25:$B$28</c:f>
              <c:numCache>
                <c:formatCode>0</c:formatCode>
                <c:ptCount val="4"/>
                <c:pt idx="0">
                  <c:v>78.421052631578902</c:v>
                </c:pt>
                <c:pt idx="1">
                  <c:v>124.73684210526299</c:v>
                </c:pt>
                <c:pt idx="2">
                  <c:v>47.368421052631497</c:v>
                </c:pt>
                <c:pt idx="3">
                  <c:v>97.894736842105203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7-4A38-B355-14E9D65FE596}"/>
            </c:ext>
          </c:extLst>
        </c:ser>
        <c:ser>
          <c:idx val="1"/>
          <c:order val="1"/>
          <c:tx>
            <c:strRef>
              <c:f>Ranandran_etal_2022!$C$22:$C$24</c:f>
              <c:strCache>
                <c:ptCount val="1"/>
                <c:pt idx="0">
                  <c:v>0 - 16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Ranandran_etal_2022!$A$25:$A$28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Ranandran_etal_2022!$C$25:$C$28</c:f>
              <c:numCache>
                <c:formatCode>0</c:formatCode>
                <c:ptCount val="4"/>
                <c:pt idx="0">
                  <c:v>36.842105263157798</c:v>
                </c:pt>
                <c:pt idx="1">
                  <c:v>49.999999999999901</c:v>
                </c:pt>
                <c:pt idx="2">
                  <c:v>36.842105263157798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F7-4A38-B355-14E9D65FE596}"/>
            </c:ext>
          </c:extLst>
        </c:ser>
        <c:ser>
          <c:idx val="2"/>
          <c:order val="2"/>
          <c:tx>
            <c:strRef>
              <c:f>Ranandran_etal_2022!$D$22:$D$24</c:f>
              <c:strCache>
                <c:ptCount val="1"/>
                <c:pt idx="0">
                  <c:v>32 - 12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Ranandran_etal_2022!$A$25:$A$28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Ranandran_etal_2022!$D$25:$D$28</c:f>
              <c:numCache>
                <c:formatCode>0</c:formatCode>
                <c:ptCount val="4"/>
                <c:pt idx="0">
                  <c:v>51.578947368420998</c:v>
                </c:pt>
                <c:pt idx="1">
                  <c:v>77.894736842105203</c:v>
                </c:pt>
                <c:pt idx="2">
                  <c:v>38.947368421052602</c:v>
                </c:pt>
                <c:pt idx="3">
                  <c:v>69.999999999999901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F7-4A38-B355-14E9D65FE596}"/>
            </c:ext>
          </c:extLst>
        </c:ser>
        <c:ser>
          <c:idx val="3"/>
          <c:order val="3"/>
          <c:tx>
            <c:strRef>
              <c:f>Ranandran_etal_2022!$E$22:$E$24</c:f>
              <c:strCache>
                <c:ptCount val="1"/>
                <c:pt idx="0">
                  <c:v>32 - 16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Ranandran_etal_2022!$A$25:$A$28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Ranandran_etal_2022!$E$25:$E$28</c:f>
              <c:numCache>
                <c:formatCode>0</c:formatCode>
                <c:ptCount val="4"/>
                <c:pt idx="0">
                  <c:v>33.157894736842103</c:v>
                </c:pt>
                <c:pt idx="1">
                  <c:v>41.052631578947299</c:v>
                </c:pt>
                <c:pt idx="2">
                  <c:v>35.2631578947368</c:v>
                </c:pt>
                <c:pt idx="3">
                  <c:v>36.315789473684099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F7-4A38-B355-14E9D65FE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630031"/>
        <c:axId val="1067927823"/>
      </c:barChart>
      <c:catAx>
        <c:axId val="106663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27823"/>
        <c:crosses val="autoZero"/>
        <c:auto val="1"/>
        <c:lblAlgn val="ctr"/>
        <c:lblOffset val="100"/>
        <c:noMultiLvlLbl val="0"/>
      </c:catAx>
      <c:valAx>
        <c:axId val="106792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3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[CEData.xlsx]Ranandran_etal_2022!PivotTable3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Ranandran_etal_2022!$B$35:$B$37</c:f>
              <c:strCache>
                <c:ptCount val="1"/>
                <c:pt idx="0">
                  <c:v>0 - 12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Ranandran_etal_2022!$A$38:$A$41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Ranandran_etal_2022!$B$38:$B$41</c:f>
              <c:numCache>
                <c:formatCode>0</c:formatCode>
                <c:ptCount val="4"/>
                <c:pt idx="0">
                  <c:v>26.3769667642634</c:v>
                </c:pt>
                <c:pt idx="1">
                  <c:v>20.415887836492001</c:v>
                </c:pt>
                <c:pt idx="2">
                  <c:v>16.924475654142501</c:v>
                </c:pt>
                <c:pt idx="3">
                  <c:v>32.337866249562602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8-4895-8007-49B808800B01}"/>
            </c:ext>
          </c:extLst>
        </c:ser>
        <c:ser>
          <c:idx val="1"/>
          <c:order val="1"/>
          <c:tx>
            <c:strRef>
              <c:f>Ranandran_etal_2022!$C$35:$C$37</c:f>
              <c:strCache>
                <c:ptCount val="1"/>
                <c:pt idx="0">
                  <c:v>0 - 16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Ranandran_etal_2022!$A$38:$A$41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Ranandran_etal_2022!$C$38:$C$41</c:f>
              <c:numCache>
                <c:formatCode>0</c:formatCode>
                <c:ptCount val="4"/>
                <c:pt idx="0">
                  <c:v>12.716011352727</c:v>
                </c:pt>
                <c:pt idx="1">
                  <c:v>14.4103071756054</c:v>
                </c:pt>
                <c:pt idx="2">
                  <c:v>12.781148970149699</c:v>
                </c:pt>
                <c:pt idx="3">
                  <c:v>12.6770723362512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8-4895-8007-49B808800B01}"/>
            </c:ext>
          </c:extLst>
        </c:ser>
        <c:ser>
          <c:idx val="2"/>
          <c:order val="2"/>
          <c:tx>
            <c:strRef>
              <c:f>Ranandran_etal_2022!$D$35:$D$37</c:f>
              <c:strCache>
                <c:ptCount val="1"/>
                <c:pt idx="0">
                  <c:v>32 - 12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Ranandran_etal_2022!$A$38:$A$41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Ranandran_etal_2022!$D$38:$D$41</c:f>
              <c:numCache>
                <c:formatCode>0</c:formatCode>
                <c:ptCount val="4"/>
                <c:pt idx="0">
                  <c:v>16.6499286716173</c:v>
                </c:pt>
                <c:pt idx="1">
                  <c:v>14.6195370982357</c:v>
                </c:pt>
                <c:pt idx="2">
                  <c:v>14.025223630180999</c:v>
                </c:pt>
                <c:pt idx="3">
                  <c:v>16.6108102126692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8-4895-8007-49B808800B01}"/>
            </c:ext>
          </c:extLst>
        </c:ser>
        <c:ser>
          <c:idx val="3"/>
          <c:order val="3"/>
          <c:tx>
            <c:strRef>
              <c:f>Ranandran_etal_2022!$E$35:$E$37</c:f>
              <c:strCache>
                <c:ptCount val="1"/>
                <c:pt idx="0">
                  <c:v>32 - 16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Ranandran_etal_2022!$A$38:$A$41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Ranandran_etal_2022!$E$38:$E$41</c:f>
              <c:numCache>
                <c:formatCode>0</c:formatCode>
                <c:ptCount val="4"/>
                <c:pt idx="0">
                  <c:v>12.5064225451522</c:v>
                </c:pt>
                <c:pt idx="1">
                  <c:v>12.545361561628001</c:v>
                </c:pt>
                <c:pt idx="2">
                  <c:v>12.985354503557399</c:v>
                </c:pt>
                <c:pt idx="3">
                  <c:v>13.088175040150199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8-4895-8007-49B808800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644192"/>
        <c:axId val="358645152"/>
      </c:barChart>
      <c:catAx>
        <c:axId val="35864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45152"/>
        <c:crosses val="autoZero"/>
        <c:auto val="1"/>
        <c:lblAlgn val="ctr"/>
        <c:lblOffset val="100"/>
        <c:noMultiLvlLbl val="0"/>
      </c:catAx>
      <c:valAx>
        <c:axId val="3586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[CEData.xlsx]Ranandran_etal_2022!PivotTable4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Ranandran_etal_2022!$B$52:$B$54</c:f>
              <c:strCache>
                <c:ptCount val="1"/>
                <c:pt idx="0">
                  <c:v>0 - 12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Ranandran_etal_2022!$A$55:$A$58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Ranandran_etal_2022!$B$55:$B$58</c:f>
              <c:numCache>
                <c:formatCode>0</c:formatCode>
                <c:ptCount val="4"/>
                <c:pt idx="0">
                  <c:v>-1.7944247220214038E-4</c:v>
                </c:pt>
                <c:pt idx="1">
                  <c:v>14.689699104881097</c:v>
                </c:pt>
                <c:pt idx="2">
                  <c:v>1.7944247229806365E-4</c:v>
                </c:pt>
                <c:pt idx="3">
                  <c:v>0.62140928136280138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E-45D6-8773-AB548331300F}"/>
            </c:ext>
          </c:extLst>
        </c:ser>
        <c:ser>
          <c:idx val="1"/>
          <c:order val="1"/>
          <c:tx>
            <c:strRef>
              <c:f>Ranandran_etal_2022!$C$52:$C$54</c:f>
              <c:strCache>
                <c:ptCount val="1"/>
                <c:pt idx="0">
                  <c:v>0 - 16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Ranandran_etal_2022!$A$55:$A$58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Ranandran_etal_2022!$C$55:$C$58</c:f>
              <c:numCache>
                <c:formatCode>0</c:formatCode>
                <c:ptCount val="4"/>
                <c:pt idx="0">
                  <c:v>1.7944247229984001E-4</c:v>
                </c:pt>
                <c:pt idx="1">
                  <c:v>3.5888494450020403E-4</c:v>
                </c:pt>
                <c:pt idx="2">
                  <c:v>3.5888494450020403E-4</c:v>
                </c:pt>
                <c:pt idx="3">
                  <c:v>-1.7944247220036402E-4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E-45D6-8773-AB548331300F}"/>
            </c:ext>
          </c:extLst>
        </c:ser>
        <c:ser>
          <c:idx val="2"/>
          <c:order val="2"/>
          <c:tx>
            <c:strRef>
              <c:f>Ranandran_etal_2022!$D$52:$D$54</c:f>
              <c:strCache>
                <c:ptCount val="1"/>
                <c:pt idx="0">
                  <c:v>32 - 12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Ranandran_etal_2022!$A$55:$A$58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Ranandran_etal_2022!$D$55:$D$58</c:f>
              <c:numCache>
                <c:formatCode>0</c:formatCode>
                <c:ptCount val="4"/>
                <c:pt idx="0">
                  <c:v>-3.5888494450020403E-4</c:v>
                </c:pt>
                <c:pt idx="1">
                  <c:v>6.8283243961014009</c:v>
                </c:pt>
                <c:pt idx="2">
                  <c:v>1.7944247220036402E-4</c:v>
                </c:pt>
                <c:pt idx="3">
                  <c:v>5.7938385436448989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6E-45D6-8773-AB548331300F}"/>
            </c:ext>
          </c:extLst>
        </c:ser>
        <c:ser>
          <c:idx val="3"/>
          <c:order val="3"/>
          <c:tx>
            <c:strRef>
              <c:f>Ranandran_etal_2022!$E$52:$E$54</c:f>
              <c:strCache>
                <c:ptCount val="1"/>
                <c:pt idx="0">
                  <c:v>32 - 16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Ranandran_etal_2022!$A$55:$A$58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Ranandran_etal_2022!$E$55:$E$58</c:f>
              <c:numCache>
                <c:formatCode>0</c:formatCode>
                <c:ptCount val="4"/>
                <c:pt idx="0">
                  <c:v>3.5888494440072805E-4</c:v>
                </c:pt>
                <c:pt idx="1">
                  <c:v>0</c:v>
                </c:pt>
                <c:pt idx="2">
                  <c:v>1.7944247229984001E-4</c:v>
                </c:pt>
                <c:pt idx="3">
                  <c:v>-1.7944247219858767E-4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6E-45D6-8773-AB5483313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077328"/>
        <c:axId val="654075888"/>
      </c:barChart>
      <c:catAx>
        <c:axId val="6540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75888"/>
        <c:crosses val="autoZero"/>
        <c:auto val="1"/>
        <c:lblAlgn val="ctr"/>
        <c:lblOffset val="100"/>
        <c:noMultiLvlLbl val="0"/>
      </c:catAx>
      <c:valAx>
        <c:axId val="6540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[CEData.xlsx]Ranandran_etal_2022!PivotTable5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Ranandran_etal_2022!$B$66:$B$68</c:f>
              <c:strCache>
                <c:ptCount val="1"/>
                <c:pt idx="0">
                  <c:v>0 - 12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Ranandran_etal_2022!$A$69:$A$72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Ranandran_etal_2022!$B$69:$B$72</c:f>
              <c:numCache>
                <c:formatCode>0</c:formatCode>
                <c:ptCount val="4"/>
                <c:pt idx="0">
                  <c:v>0.61997374158490004</c:v>
                </c:pt>
                <c:pt idx="1">
                  <c:v>16.345414796228102</c:v>
                </c:pt>
                <c:pt idx="2">
                  <c:v>3.5888494450020403E-4</c:v>
                </c:pt>
                <c:pt idx="3">
                  <c:v>1.0352036223453993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5-4D20-94CC-40433D214C55}"/>
            </c:ext>
          </c:extLst>
        </c:ser>
        <c:ser>
          <c:idx val="1"/>
          <c:order val="1"/>
          <c:tx>
            <c:strRef>
              <c:f>Ranandran_etal_2022!$C$66:$C$68</c:f>
              <c:strCache>
                <c:ptCount val="1"/>
                <c:pt idx="0">
                  <c:v>0 - 16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Ranandran_etal_2022!$A$69:$A$72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Ranandran_etal_2022!$C$69:$C$72</c:f>
              <c:numCache>
                <c:formatCode>0</c:formatCode>
                <c:ptCount val="4"/>
                <c:pt idx="0">
                  <c:v>0.82794756690969962</c:v>
                </c:pt>
                <c:pt idx="1">
                  <c:v>0.6214092813627996</c:v>
                </c:pt>
                <c:pt idx="2">
                  <c:v>3.5888494450020403E-4</c:v>
                </c:pt>
                <c:pt idx="3">
                  <c:v>2.0693305898573993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5-4D20-94CC-40433D214C55}"/>
            </c:ext>
          </c:extLst>
        </c:ser>
        <c:ser>
          <c:idx val="2"/>
          <c:order val="2"/>
          <c:tx>
            <c:strRef>
              <c:f>Ranandran_etal_2022!$D$66:$D$68</c:f>
              <c:strCache>
                <c:ptCount val="1"/>
                <c:pt idx="0">
                  <c:v>32 - 12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Ranandran_etal_2022!$A$69:$A$72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Ranandran_etal_2022!$D$69:$D$72</c:f>
              <c:numCache>
                <c:formatCode>0</c:formatCode>
                <c:ptCount val="4"/>
                <c:pt idx="0">
                  <c:v>0.41325601356579966</c:v>
                </c:pt>
                <c:pt idx="1">
                  <c:v>10.5526529074167</c:v>
                </c:pt>
                <c:pt idx="2">
                  <c:v>0.2067177280190009</c:v>
                </c:pt>
                <c:pt idx="3">
                  <c:v>7.8628102485577003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5-4D20-94CC-40433D214C55}"/>
            </c:ext>
          </c:extLst>
        </c:ser>
        <c:ser>
          <c:idx val="3"/>
          <c:order val="3"/>
          <c:tx>
            <c:strRef>
              <c:f>Ranandran_etal_2022!$E$66:$E$68</c:f>
              <c:strCache>
                <c:ptCount val="1"/>
                <c:pt idx="0">
                  <c:v>32 - 16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Ranandran_etal_2022!$A$69:$A$72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Ranandran_etal_2022!$E$69:$E$72</c:f>
              <c:numCache>
                <c:formatCode>0</c:formatCode>
                <c:ptCount val="4"/>
                <c:pt idx="0">
                  <c:v>0.20743549790800131</c:v>
                </c:pt>
                <c:pt idx="1">
                  <c:v>0.20707661296349933</c:v>
                </c:pt>
                <c:pt idx="2">
                  <c:v>-3.5888494450020403E-4</c:v>
                </c:pt>
                <c:pt idx="3">
                  <c:v>0.82794756690960014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45-4D20-94CC-40433D214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136096"/>
        <c:axId val="658133696"/>
      </c:barChart>
      <c:catAx>
        <c:axId val="6581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33696"/>
        <c:crosses val="autoZero"/>
        <c:auto val="1"/>
        <c:lblAlgn val="ctr"/>
        <c:lblOffset val="100"/>
        <c:noMultiLvlLbl val="0"/>
      </c:catAx>
      <c:valAx>
        <c:axId val="6581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3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[CEData.xlsx]Ranandran_etal_2022!PivotTable6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Ranandran_etal_2022!$B$82:$B$84</c:f>
              <c:strCache>
                <c:ptCount val="1"/>
                <c:pt idx="0">
                  <c:v>0 - 12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Ranandran_etal_2022!$A$85:$A$88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Ranandran_etal_2022!$B$85:$B$88</c:f>
              <c:numCache>
                <c:formatCode>0</c:formatCode>
                <c:ptCount val="4"/>
                <c:pt idx="0">
                  <c:v>26.069940694262897</c:v>
                </c:pt>
                <c:pt idx="1">
                  <c:v>16.1376204133756</c:v>
                </c:pt>
                <c:pt idx="2">
                  <c:v>16.551235311885996</c:v>
                </c:pt>
                <c:pt idx="3">
                  <c:v>18.2060537908717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4-4B77-A6E2-71C1243345CE}"/>
            </c:ext>
          </c:extLst>
        </c:ser>
        <c:ser>
          <c:idx val="1"/>
          <c:order val="1"/>
          <c:tx>
            <c:strRef>
              <c:f>Ranandran_etal_2022!$C$82:$C$84</c:f>
              <c:strCache>
                <c:ptCount val="1"/>
                <c:pt idx="0">
                  <c:v>0 - 16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Ranandran_etal_2022!$A$85:$A$88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Ranandran_etal_2022!$C$85:$C$88</c:f>
              <c:numCache>
                <c:formatCode>0</c:formatCode>
                <c:ptCount val="4"/>
                <c:pt idx="0">
                  <c:v>16.344697026339098</c:v>
                </c:pt>
                <c:pt idx="1">
                  <c:v>11.1717294366403</c:v>
                </c:pt>
                <c:pt idx="2">
                  <c:v>10.137423026656199</c:v>
                </c:pt>
                <c:pt idx="3">
                  <c:v>10.1377819116006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4-4B77-A6E2-71C1243345CE}"/>
            </c:ext>
          </c:extLst>
        </c:ser>
        <c:ser>
          <c:idx val="2"/>
          <c:order val="2"/>
          <c:tx>
            <c:strRef>
              <c:f>Ranandran_etal_2022!$D$82:$D$84</c:f>
              <c:strCache>
                <c:ptCount val="1"/>
                <c:pt idx="0">
                  <c:v>32 - 12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Ranandran_etal_2022!$A$85:$A$88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Ranandran_etal_2022!$D$85:$D$88</c:f>
              <c:numCache>
                <c:formatCode>0</c:formatCode>
                <c:ptCount val="4"/>
                <c:pt idx="0">
                  <c:v>26.069581809318503</c:v>
                </c:pt>
                <c:pt idx="1">
                  <c:v>19.861948924691003</c:v>
                </c:pt>
                <c:pt idx="2">
                  <c:v>15.9316204552456</c:v>
                </c:pt>
                <c:pt idx="3">
                  <c:v>16.1376204133757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04-4B77-A6E2-71C1243345CE}"/>
            </c:ext>
          </c:extLst>
        </c:ser>
        <c:ser>
          <c:idx val="3"/>
          <c:order val="3"/>
          <c:tx>
            <c:strRef>
              <c:f>Ranandran_etal_2022!$E$82:$E$84</c:f>
              <c:strCache>
                <c:ptCount val="1"/>
                <c:pt idx="0">
                  <c:v>32 - 16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Ranandran_etal_2022!$A$85:$A$88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Ranandran_etal_2022!$E$85:$E$88</c:f>
              <c:numCache>
                <c:formatCode>0</c:formatCode>
                <c:ptCount val="4"/>
                <c:pt idx="0">
                  <c:v>13.448136639461199</c:v>
                </c:pt>
                <c:pt idx="1">
                  <c:v>10.344858524564199</c:v>
                </c:pt>
                <c:pt idx="2">
                  <c:v>8.2758868196514008</c:v>
                </c:pt>
                <c:pt idx="3">
                  <c:v>12.620547957496102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04-4B77-A6E2-71C124334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470416"/>
        <c:axId val="616461776"/>
      </c:barChart>
      <c:catAx>
        <c:axId val="6164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61776"/>
        <c:crosses val="autoZero"/>
        <c:auto val="1"/>
        <c:lblAlgn val="ctr"/>
        <c:lblOffset val="100"/>
        <c:noMultiLvlLbl val="0"/>
      </c:catAx>
      <c:valAx>
        <c:axId val="6164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[CEData.xlsx]Ranandran_etal_2022!PivotTable7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Ranandran_etal_2022!$B$99:$B$101</c:f>
              <c:strCache>
                <c:ptCount val="1"/>
                <c:pt idx="0">
                  <c:v>0 - 12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Ranandran_etal_2022!$A$102:$A$105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Ranandran_etal_2022!$B$102:$B$105</c:f>
              <c:numCache>
                <c:formatCode>0</c:formatCode>
                <c:ptCount val="4"/>
                <c:pt idx="0">
                  <c:v>26.689914435847797</c:v>
                </c:pt>
                <c:pt idx="1">
                  <c:v>32.483035209603699</c:v>
                </c:pt>
                <c:pt idx="2">
                  <c:v>16.551594196830496</c:v>
                </c:pt>
                <c:pt idx="3">
                  <c:v>19.241257413217099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C-4318-827F-7BE878D5C065}"/>
            </c:ext>
          </c:extLst>
        </c:ser>
        <c:ser>
          <c:idx val="1"/>
          <c:order val="1"/>
          <c:tx>
            <c:strRef>
              <c:f>Ranandran_etal_2022!$C$99:$C$101</c:f>
              <c:strCache>
                <c:ptCount val="1"/>
                <c:pt idx="0">
                  <c:v>0 - 16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Ranandran_etal_2022!$A$102:$A$105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Ranandran_etal_2022!$C$102:$C$105</c:f>
              <c:numCache>
                <c:formatCode>0</c:formatCode>
                <c:ptCount val="4"/>
                <c:pt idx="0">
                  <c:v>17.172644593248798</c:v>
                </c:pt>
                <c:pt idx="1">
                  <c:v>11.7931387180031</c:v>
                </c:pt>
                <c:pt idx="2">
                  <c:v>10.137781911600699</c:v>
                </c:pt>
                <c:pt idx="3">
                  <c:v>12.207112501457999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C-4318-827F-7BE878D5C065}"/>
            </c:ext>
          </c:extLst>
        </c:ser>
        <c:ser>
          <c:idx val="2"/>
          <c:order val="2"/>
          <c:tx>
            <c:strRef>
              <c:f>Ranandran_etal_2022!$D$99:$D$101</c:f>
              <c:strCache>
                <c:ptCount val="1"/>
                <c:pt idx="0">
                  <c:v>32 - 12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Ranandran_etal_2022!$A$102:$A$105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Ranandran_etal_2022!$D$102:$D$105</c:f>
              <c:numCache>
                <c:formatCode>0</c:formatCode>
                <c:ptCount val="4"/>
                <c:pt idx="0">
                  <c:v>26.482837822884303</c:v>
                </c:pt>
                <c:pt idx="1">
                  <c:v>30.414601832107703</c:v>
                </c:pt>
                <c:pt idx="2">
                  <c:v>16.138338183264601</c:v>
                </c:pt>
                <c:pt idx="3">
                  <c:v>24.0004306619334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C-4318-827F-7BE878D5C065}"/>
            </c:ext>
          </c:extLst>
        </c:ser>
        <c:ser>
          <c:idx val="3"/>
          <c:order val="3"/>
          <c:tx>
            <c:strRef>
              <c:f>Ranandran_etal_2022!$E$99:$E$101</c:f>
              <c:strCache>
                <c:ptCount val="1"/>
                <c:pt idx="0">
                  <c:v>32 - 16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Ranandran_etal_2022!$A$102:$A$105</c:f>
              <c:strCache>
                <c:ptCount val="4"/>
                <c:pt idx="0">
                  <c:v>Ethiopian</c:v>
                </c:pt>
                <c:pt idx="1">
                  <c:v>Laird</c:v>
                </c:pt>
                <c:pt idx="2">
                  <c:v>Precoz</c:v>
                </c:pt>
                <c:pt idx="3">
                  <c:v>Syrian</c:v>
                </c:pt>
              </c:strCache>
            </c:strRef>
          </c:cat>
          <c:val>
            <c:numRef>
              <c:f>Ranandran_etal_2022!$E$102:$E$105</c:f>
              <c:numCache>
                <c:formatCode>0</c:formatCode>
                <c:ptCount val="4"/>
                <c:pt idx="0">
                  <c:v>13.6555721373692</c:v>
                </c:pt>
                <c:pt idx="1">
                  <c:v>10.551935137527698</c:v>
                </c:pt>
                <c:pt idx="2">
                  <c:v>8.2755279347069006</c:v>
                </c:pt>
                <c:pt idx="3">
                  <c:v>13.448495524405702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C-4318-827F-7BE878D5C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030784"/>
        <c:axId val="663023104"/>
      </c:barChart>
      <c:catAx>
        <c:axId val="6630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23104"/>
        <c:crosses val="autoZero"/>
        <c:auto val="1"/>
        <c:lblAlgn val="ctr"/>
        <c:lblOffset val="100"/>
        <c:noMultiLvlLbl val="0"/>
      </c:catAx>
      <c:valAx>
        <c:axId val="6630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Ranandran_etal_2022!$B$2</c:f>
              <c:strCache>
                <c:ptCount val="1"/>
                <c:pt idx="0">
                  <c:v>Ethiopian</c:v>
                </c:pt>
              </c:strCache>
            </c:strRef>
          </c:tx>
          <c:spPr>
            <a:ln w="38100">
              <a:noFill/>
            </a:ln>
          </c:spPr>
          <c:xVal>
            <c:numRef>
              <c:f>Ranandran_etal_2022!$E$2:$E$5</c:f>
              <c:numCache>
                <c:formatCode>General</c:formatCode>
                <c:ptCount val="4"/>
                <c:pt idx="0">
                  <c:v>78.421052631578902</c:v>
                </c:pt>
                <c:pt idx="1">
                  <c:v>51.578947368420998</c:v>
                </c:pt>
                <c:pt idx="2">
                  <c:v>36.842105263157798</c:v>
                </c:pt>
                <c:pt idx="3">
                  <c:v>33.157894736842103</c:v>
                </c:pt>
              </c:numCache>
            </c:numRef>
          </c:xVal>
          <c:yVal>
            <c:numRef>
              <c:f>Ranandran_etal_2022!$G$2:$G$5</c:f>
              <c:numCache>
                <c:formatCode>General</c:formatCode>
                <c:ptCount val="4"/>
                <c:pt idx="0">
                  <c:v>26.376787321791198</c:v>
                </c:pt>
                <c:pt idx="1">
                  <c:v>16.649569786672799</c:v>
                </c:pt>
                <c:pt idx="2">
                  <c:v>12.716190795199299</c:v>
                </c:pt>
                <c:pt idx="3">
                  <c:v>12.5067814300966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47-4140-B52D-02EEB58450C8}"/>
            </c:ext>
          </c:extLst>
        </c:ser>
        <c:ser>
          <c:idx val="3"/>
          <c:order val="1"/>
          <c:tx>
            <c:strRef>
              <c:f>Ranandran_etal_2022!$B$6</c:f>
              <c:strCache>
                <c:ptCount val="1"/>
                <c:pt idx="0">
                  <c:v>Laird</c:v>
                </c:pt>
              </c:strCache>
            </c:strRef>
          </c:tx>
          <c:spPr>
            <a:ln w="38100">
              <a:noFill/>
            </a:ln>
          </c:spPr>
          <c:xVal>
            <c:numRef>
              <c:f>Ranandran_etal_2022!$E$6:$E$9</c:f>
              <c:numCache>
                <c:formatCode>General</c:formatCode>
                <c:ptCount val="4"/>
                <c:pt idx="0">
                  <c:v>124.73684210526299</c:v>
                </c:pt>
                <c:pt idx="1">
                  <c:v>77.894736842105203</c:v>
                </c:pt>
                <c:pt idx="2">
                  <c:v>49.999999999999901</c:v>
                </c:pt>
                <c:pt idx="3">
                  <c:v>41.052631578947299</c:v>
                </c:pt>
              </c:numCache>
            </c:numRef>
          </c:xVal>
          <c:yVal>
            <c:numRef>
              <c:f>Ranandran_etal_2022!$G$6:$G$9</c:f>
              <c:numCache>
                <c:formatCode>General</c:formatCode>
                <c:ptCount val="4"/>
                <c:pt idx="0">
                  <c:v>35.105586941373097</c:v>
                </c:pt>
                <c:pt idx="1">
                  <c:v>21.447861494337101</c:v>
                </c:pt>
                <c:pt idx="2">
                  <c:v>14.4106660605499</c:v>
                </c:pt>
                <c:pt idx="3">
                  <c:v>12.545361561628001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647-4140-B52D-02EEB58450C8}"/>
            </c:ext>
          </c:extLst>
        </c:ser>
        <c:ser>
          <c:idx val="1"/>
          <c:order val="2"/>
          <c:tx>
            <c:strRef>
              <c:f>Ranandran_etal_2022!$B$10</c:f>
              <c:strCache>
                <c:ptCount val="1"/>
                <c:pt idx="0">
                  <c:v>Syrian</c:v>
                </c:pt>
              </c:strCache>
            </c:strRef>
          </c:tx>
          <c:spPr>
            <a:ln w="38100">
              <a:noFill/>
            </a:ln>
          </c:spPr>
          <c:xVal>
            <c:numRef>
              <c:f>Ranandran_etal_2022!$E$10:$E$13</c:f>
              <c:numCache>
                <c:formatCode>General</c:formatCode>
                <c:ptCount val="4"/>
                <c:pt idx="0">
                  <c:v>97.894736842105203</c:v>
                </c:pt>
                <c:pt idx="1">
                  <c:v>69.999999999999901</c:v>
                </c:pt>
                <c:pt idx="2">
                  <c:v>40</c:v>
                </c:pt>
                <c:pt idx="3">
                  <c:v>36.315789473684099</c:v>
                </c:pt>
              </c:numCache>
            </c:numRef>
          </c:xVal>
          <c:yVal>
            <c:numRef>
              <c:f>Ranandran_etal_2022!$G$10:$G$13</c:f>
              <c:numCache>
                <c:formatCode>General</c:formatCode>
                <c:ptCount val="4"/>
                <c:pt idx="0">
                  <c:v>32.959275530925403</c:v>
                </c:pt>
                <c:pt idx="1">
                  <c:v>22.404648756314099</c:v>
                </c:pt>
                <c:pt idx="2">
                  <c:v>12.676892893779</c:v>
                </c:pt>
                <c:pt idx="3">
                  <c:v>13.087995597678001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47-4140-B52D-02EEB58450C8}"/>
            </c:ext>
          </c:extLst>
        </c:ser>
        <c:ser>
          <c:idx val="0"/>
          <c:order val="3"/>
          <c:tx>
            <c:strRef>
              <c:f>Ranandran_etal_2022!$B$14</c:f>
              <c:strCache>
                <c:ptCount val="1"/>
                <c:pt idx="0">
                  <c:v>Precoz</c:v>
                </c:pt>
              </c:strCache>
            </c:strRef>
          </c:tx>
          <c:spPr>
            <a:ln w="38100">
              <a:noFill/>
            </a:ln>
          </c:spPr>
          <c:xVal>
            <c:numRef>
              <c:f>Ranandran_etal_2022!$E$14:$E$17</c:f>
              <c:numCache>
                <c:formatCode>General</c:formatCode>
                <c:ptCount val="4"/>
                <c:pt idx="0">
                  <c:v>47.368421052631497</c:v>
                </c:pt>
                <c:pt idx="1">
                  <c:v>38.947368421052602</c:v>
                </c:pt>
                <c:pt idx="2">
                  <c:v>36.842105263157798</c:v>
                </c:pt>
                <c:pt idx="3">
                  <c:v>35.2631578947368</c:v>
                </c:pt>
              </c:numCache>
            </c:numRef>
          </c:xVal>
          <c:yVal>
            <c:numRef>
              <c:f>Ranandran_etal_2022!$G$14:$G$17</c:f>
              <c:numCache>
                <c:formatCode>General</c:formatCode>
                <c:ptCount val="4"/>
                <c:pt idx="0">
                  <c:v>16.924655096614799</c:v>
                </c:pt>
                <c:pt idx="1">
                  <c:v>14.0254030726532</c:v>
                </c:pt>
                <c:pt idx="2">
                  <c:v>12.781507855094199</c:v>
                </c:pt>
                <c:pt idx="3">
                  <c:v>12.985533946029699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47-4140-B52D-02EEB58450C8}"/>
            </c:ext>
          </c:extLst>
        </c:ser>
        <c:ser>
          <c:idx val="4"/>
          <c:order val="4"/>
          <c:tx>
            <c:v>fit</c:v>
          </c:tx>
          <c:spPr>
            <a:ln w="38100">
              <a:solidFill>
                <a:schemeClr val="accent1"/>
              </a:solidFill>
            </a:ln>
          </c:spPr>
          <c:xVal>
            <c:numRef>
              <c:f>Ranandran_etal_2022!$S$20:$S$21</c:f>
              <c:numCache>
                <c:formatCode>General</c:formatCode>
                <c:ptCount val="2"/>
                <c:pt idx="0">
                  <c:v>85.924713584288071</c:v>
                </c:pt>
                <c:pt idx="1">
                  <c:v>0</c:v>
                </c:pt>
              </c:numCache>
            </c:numRef>
          </c:xVal>
          <c:yVal>
            <c:numRef>
              <c:f>Ranandran_etal_2022!$T$20:$T$21</c:f>
              <c:numCache>
                <c:formatCode>General</c:formatCode>
                <c:ptCount val="2"/>
                <c:pt idx="0">
                  <c:v>35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647-4140-B52D-02EEB5845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71376"/>
        <c:axId val="616472816"/>
      </c:scatterChart>
      <c:valAx>
        <c:axId val="61647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Days To flower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16"/>
        <c:crosses val="autoZero"/>
        <c:crossBetween val="midCat"/>
      </c:valAx>
      <c:valAx>
        <c:axId val="6164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Node of first flower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1376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Ranandran_etal_2022!$B$2</c:f>
              <c:strCache>
                <c:ptCount val="1"/>
                <c:pt idx="0">
                  <c:v>Ethiopian</c:v>
                </c:pt>
              </c:strCache>
            </c:strRef>
          </c:tx>
          <c:spPr>
            <a:ln w="38100">
              <a:noFill/>
            </a:ln>
          </c:spPr>
          <c:xVal>
            <c:numRef>
              <c:f>Ranandran_etal_2022!$F$2:$F$5</c:f>
              <c:numCache>
                <c:formatCode>General</c:formatCode>
                <c:ptCount val="4"/>
                <c:pt idx="0">
                  <c:v>26.3769667642634</c:v>
                </c:pt>
                <c:pt idx="1">
                  <c:v>16.6499286716173</c:v>
                </c:pt>
                <c:pt idx="2">
                  <c:v>12.716011352727</c:v>
                </c:pt>
                <c:pt idx="3">
                  <c:v>12.5064225451522</c:v>
                </c:pt>
              </c:numCache>
            </c:numRef>
          </c:xVal>
          <c:yVal>
            <c:numRef>
              <c:f>Ranandran_etal_2022!$L$2:$L$5</c:f>
              <c:numCache>
                <c:formatCode>General</c:formatCode>
                <c:ptCount val="4"/>
                <c:pt idx="0">
                  <c:v>26.069940694262897</c:v>
                </c:pt>
                <c:pt idx="1">
                  <c:v>26.069581809318503</c:v>
                </c:pt>
                <c:pt idx="2">
                  <c:v>16.344697026339098</c:v>
                </c:pt>
                <c:pt idx="3">
                  <c:v>13.448136639461199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5-4D2D-A0E7-25B5A98A1551}"/>
            </c:ext>
          </c:extLst>
        </c:ser>
        <c:ser>
          <c:idx val="3"/>
          <c:order val="1"/>
          <c:tx>
            <c:strRef>
              <c:f>Ranandran_etal_2022!$B$6</c:f>
              <c:strCache>
                <c:ptCount val="1"/>
                <c:pt idx="0">
                  <c:v>Laird</c:v>
                </c:pt>
              </c:strCache>
            </c:strRef>
          </c:tx>
          <c:spPr>
            <a:ln w="38100">
              <a:noFill/>
            </a:ln>
          </c:spPr>
          <c:xVal>
            <c:numRef>
              <c:f>Ranandran_etal_2022!$F$6:$F$9</c:f>
              <c:numCache>
                <c:formatCode>General</c:formatCode>
                <c:ptCount val="4"/>
                <c:pt idx="0">
                  <c:v>20.415887836492001</c:v>
                </c:pt>
                <c:pt idx="1">
                  <c:v>14.6195370982357</c:v>
                </c:pt>
                <c:pt idx="2">
                  <c:v>14.4103071756054</c:v>
                </c:pt>
                <c:pt idx="3">
                  <c:v>12.545361561628001</c:v>
                </c:pt>
              </c:numCache>
            </c:numRef>
          </c:xVal>
          <c:yVal>
            <c:numRef>
              <c:f>Ranandran_etal_2022!$L$6:$L$9</c:f>
              <c:numCache>
                <c:formatCode>General</c:formatCode>
                <c:ptCount val="4"/>
                <c:pt idx="0">
                  <c:v>16.1376204133756</c:v>
                </c:pt>
                <c:pt idx="1">
                  <c:v>19.861948924691003</c:v>
                </c:pt>
                <c:pt idx="2">
                  <c:v>11.1717294366403</c:v>
                </c:pt>
                <c:pt idx="3">
                  <c:v>10.344858524564199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A5-4D2D-A0E7-25B5A98A1551}"/>
            </c:ext>
          </c:extLst>
        </c:ser>
        <c:ser>
          <c:idx val="1"/>
          <c:order val="2"/>
          <c:tx>
            <c:strRef>
              <c:f>Ranandran_etal_2022!$B$10</c:f>
              <c:strCache>
                <c:ptCount val="1"/>
                <c:pt idx="0">
                  <c:v>Syrian</c:v>
                </c:pt>
              </c:strCache>
            </c:strRef>
          </c:tx>
          <c:spPr>
            <a:ln w="38100">
              <a:noFill/>
            </a:ln>
          </c:spPr>
          <c:xVal>
            <c:numRef>
              <c:f>Ranandran_etal_2022!$F$10:$F$13</c:f>
              <c:numCache>
                <c:formatCode>General</c:formatCode>
                <c:ptCount val="4"/>
                <c:pt idx="0">
                  <c:v>32.337866249562602</c:v>
                </c:pt>
                <c:pt idx="1">
                  <c:v>16.6108102126692</c:v>
                </c:pt>
                <c:pt idx="2">
                  <c:v>12.6770723362512</c:v>
                </c:pt>
                <c:pt idx="3">
                  <c:v>13.088175040150199</c:v>
                </c:pt>
              </c:numCache>
            </c:numRef>
          </c:xVal>
          <c:yVal>
            <c:numRef>
              <c:f>Ranandran_etal_2022!$L$10:$L$13</c:f>
              <c:numCache>
                <c:formatCode>General</c:formatCode>
                <c:ptCount val="4"/>
                <c:pt idx="0">
                  <c:v>18.2060537908717</c:v>
                </c:pt>
                <c:pt idx="1">
                  <c:v>16.1376204133757</c:v>
                </c:pt>
                <c:pt idx="2">
                  <c:v>10.1377819116006</c:v>
                </c:pt>
                <c:pt idx="3">
                  <c:v>12.620547957496102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A5-4D2D-A0E7-25B5A98A1551}"/>
            </c:ext>
          </c:extLst>
        </c:ser>
        <c:ser>
          <c:idx val="0"/>
          <c:order val="3"/>
          <c:tx>
            <c:strRef>
              <c:f>Ranandran_etal_2022!$B$14</c:f>
              <c:strCache>
                <c:ptCount val="1"/>
                <c:pt idx="0">
                  <c:v>Precoz</c:v>
                </c:pt>
              </c:strCache>
            </c:strRef>
          </c:tx>
          <c:spPr>
            <a:ln w="38100">
              <a:noFill/>
            </a:ln>
          </c:spPr>
          <c:xVal>
            <c:numRef>
              <c:f>Ranandran_etal_2022!$F$14:$F$17</c:f>
              <c:numCache>
                <c:formatCode>General</c:formatCode>
                <c:ptCount val="4"/>
                <c:pt idx="0">
                  <c:v>16.924475654142501</c:v>
                </c:pt>
                <c:pt idx="1">
                  <c:v>14.025223630180999</c:v>
                </c:pt>
                <c:pt idx="2">
                  <c:v>12.781148970149699</c:v>
                </c:pt>
                <c:pt idx="3">
                  <c:v>12.985354503557399</c:v>
                </c:pt>
              </c:numCache>
            </c:numRef>
          </c:xVal>
          <c:yVal>
            <c:numRef>
              <c:f>Ranandran_etal_2022!$L$14:$L$17</c:f>
              <c:numCache>
                <c:formatCode>General</c:formatCode>
                <c:ptCount val="4"/>
                <c:pt idx="0">
                  <c:v>16.551235311885996</c:v>
                </c:pt>
                <c:pt idx="1">
                  <c:v>15.9316204552456</c:v>
                </c:pt>
                <c:pt idx="2">
                  <c:v>10.137423026656199</c:v>
                </c:pt>
                <c:pt idx="3">
                  <c:v>8.2758868196514008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A5-4D2D-A0E7-25B5A98A1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71376"/>
        <c:axId val="616472816"/>
      </c:scatterChart>
      <c:valAx>
        <c:axId val="61647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NFF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2816"/>
        <c:crosses val="autoZero"/>
        <c:crossBetween val="midCat"/>
      </c:valAx>
      <c:valAx>
        <c:axId val="6164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Reproductive 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1376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18</xdr:row>
      <xdr:rowOff>100012</xdr:rowOff>
    </xdr:from>
    <xdr:to>
      <xdr:col>12</xdr:col>
      <xdr:colOff>200025</xdr:colOff>
      <xdr:row>32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DF0FE-1531-0463-F42B-B0D36A862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34</xdr:row>
      <xdr:rowOff>14287</xdr:rowOff>
    </xdr:from>
    <xdr:to>
      <xdr:col>12</xdr:col>
      <xdr:colOff>66675</xdr:colOff>
      <xdr:row>48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DB63A3-4BF9-6A7D-1050-24FC03D3A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49</xdr:row>
      <xdr:rowOff>138112</xdr:rowOff>
    </xdr:from>
    <xdr:to>
      <xdr:col>12</xdr:col>
      <xdr:colOff>38100</xdr:colOff>
      <xdr:row>64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828D97-720D-4A6E-51AD-A214BAF40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133350</xdr:colOff>
      <xdr:row>65</xdr:row>
      <xdr:rowOff>52387</xdr:rowOff>
    </xdr:from>
    <xdr:to>
      <xdr:col>12</xdr:col>
      <xdr:colOff>104775</xdr:colOff>
      <xdr:row>79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741756-8A3F-E882-E8D6-CE85EC3A8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66675</xdr:colOff>
      <xdr:row>81</xdr:row>
      <xdr:rowOff>33337</xdr:rowOff>
    </xdr:from>
    <xdr:to>
      <xdr:col>12</xdr:col>
      <xdr:colOff>38100</xdr:colOff>
      <xdr:row>95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C3F633-EFF5-55ED-E0D5-C0BD884C9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47625</xdr:colOff>
      <xdr:row>97</xdr:row>
      <xdr:rowOff>33337</xdr:rowOff>
    </xdr:from>
    <xdr:to>
      <xdr:col>12</xdr:col>
      <xdr:colOff>19050</xdr:colOff>
      <xdr:row>111</xdr:row>
      <xdr:rowOff>109537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B0B31E-9421-0BA6-1B8A-02EE97AF8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457200</xdr:colOff>
      <xdr:row>1</xdr:row>
      <xdr:rowOff>52387</xdr:rowOff>
    </xdr:from>
    <xdr:to>
      <xdr:col>21</xdr:col>
      <xdr:colOff>152400</xdr:colOff>
      <xdr:row>15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91AB27-10AD-D545-8BCD-10C2D15A3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342900</xdr:colOff>
      <xdr:row>1</xdr:row>
      <xdr:rowOff>57150</xdr:rowOff>
    </xdr:from>
    <xdr:to>
      <xdr:col>29</xdr:col>
      <xdr:colOff>38100</xdr:colOff>
      <xdr:row>15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F09CA6-1E6D-4320-AE4D-BDE660CB3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sh Brown" refreshedDate="45644.409608101851" createdVersion="8" refreshedVersion="8" minRefreshableVersion="3" recordCount="16" xr:uid="{10882E6A-59D3-40E5-BF1C-3DDAC316C76D}">
  <cacheSource type="worksheet">
    <worksheetSource ref="A1:I17" sheet="Ranandran_etal_2022"/>
  </cacheSource>
  <cacheFields count="9">
    <cacheField name="SimulationName" numFmtId="0">
      <sharedItems/>
    </cacheField>
    <cacheField name="Cultivar" numFmtId="0">
      <sharedItems count="4">
        <s v="Ethiopian"/>
        <s v="Laird"/>
        <s v="Syrian"/>
        <s v="Precoz"/>
      </sharedItems>
    </cacheField>
    <cacheField name="Experiment.Script.TransitionDay" numFmtId="0">
      <sharedItems containsSemiMixedTypes="0" containsString="0" containsNumber="1" containsInteger="1" minValue="0" maxValue="32" count="2">
        <n v="0"/>
        <n v="32"/>
      </sharedItems>
    </cacheField>
    <cacheField name="FinalPp" numFmtId="0">
      <sharedItems containsSemiMixedTypes="0" containsString="0" containsNumber="1" containsInteger="1" minValue="12" maxValue="16" count="2">
        <n v="12"/>
        <n v="16"/>
      </sharedItems>
    </cacheField>
    <cacheField name="Lentil.Phenology.StartFloweringDAS" numFmtId="0">
      <sharedItems containsSemiMixedTypes="0" containsString="0" containsNumber="1" minValue="33.157894736842103" maxValue="124.73684210526299"/>
    </cacheField>
    <cacheField name="Lentil.Phenology.NFI" numFmtId="0">
      <sharedItems containsSemiMixedTypes="0" containsString="0" containsNumber="1" minValue="12.5064225451522" maxValue="32.337866249562602"/>
    </cacheField>
    <cacheField name="Lentil.Phenology.NFF" numFmtId="0">
      <sharedItems containsSemiMixedTypes="0" containsString="0" containsNumber="1" minValue="12.5067814300966" maxValue="35.105586941373097"/>
    </cacheField>
    <cacheField name="Lentil.Phenology.NFP" numFmtId="0">
      <sharedItems containsSemiMixedTypes="0" containsString="0" containsNumber="1" minValue="12.713858043060201" maxValue="36.761302632720103"/>
    </cacheField>
    <cacheField name="Lentil.Phenology.TotalNodes" numFmtId="0">
      <sharedItems containsSemiMixedTypes="0" containsString="0" containsNumber="1" minValue="21.2608824382643" maxValue="53.0668812001111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sh Brown" refreshedDate="45644.424831481483" createdVersion="8" refreshedVersion="8" minRefreshableVersion="3" recordCount="16" xr:uid="{951A222A-7FD1-45D6-8879-A350E082C3FA}">
  <cacheSource type="worksheet">
    <worksheetSource ref="A1:M17" sheet="Ranandran_etal_2022"/>
  </cacheSource>
  <cacheFields count="13">
    <cacheField name="SimulationName" numFmtId="0">
      <sharedItems/>
    </cacheField>
    <cacheField name="Cultivar" numFmtId="0">
      <sharedItems count="4">
        <s v="Ethiopian"/>
        <s v="Laird"/>
        <s v="Syrian"/>
        <s v="Precoz"/>
      </sharedItems>
    </cacheField>
    <cacheField name="Experiment.Script.TransitionDay" numFmtId="0">
      <sharedItems containsSemiMixedTypes="0" containsString="0" containsNumber="1" containsInteger="1" minValue="0" maxValue="32" count="2">
        <n v="0"/>
        <n v="32"/>
      </sharedItems>
    </cacheField>
    <cacheField name="FinalPp" numFmtId="0">
      <sharedItems containsSemiMixedTypes="0" containsString="0" containsNumber="1" containsInteger="1" minValue="12" maxValue="16" count="2">
        <n v="12"/>
        <n v="16"/>
      </sharedItems>
    </cacheField>
    <cacheField name="Lentil.Phenology.StartFloweringDAS" numFmtId="0">
      <sharedItems containsSemiMixedTypes="0" containsString="0" containsNumber="1" minValue="33.157894736842103" maxValue="124.73684210526299"/>
    </cacheField>
    <cacheField name="Lentil.Phenology.NFI" numFmtId="0">
      <sharedItems containsSemiMixedTypes="0" containsString="0" containsNumber="1" minValue="12.5064225451522" maxValue="32.337866249562602"/>
    </cacheField>
    <cacheField name="Lentil.Phenology.NFF" numFmtId="0">
      <sharedItems containsSemiMixedTypes="0" containsString="0" containsNumber="1" minValue="12.5067814300966" maxValue="35.105586941373097"/>
    </cacheField>
    <cacheField name="Lentil.Phenology.NFP" numFmtId="0">
      <sharedItems containsSemiMixedTypes="0" containsString="0" containsNumber="1" minValue="12.713858043060201" maxValue="36.761302632720103"/>
    </cacheField>
    <cacheField name="Lentil.Phenology.TotalNodes" numFmtId="0">
      <sharedItems containsSemiMixedTypes="0" containsString="0" containsNumber="1" minValue="21.2608824382643" maxValue="53.066881200111197"/>
    </cacheField>
    <cacheField name="Aborted buds" numFmtId="0">
      <sharedItems containsSemiMixedTypes="0" containsString="0" containsNumber="1" minValue="-3.5888494450020403E-4" maxValue="14.689699104881097"/>
    </cacheField>
    <cacheField name="Abortedflowers" numFmtId="0">
      <sharedItems containsSemiMixedTypes="0" containsString="0" containsNumber="1" minValue="-3.5888494450020403E-4" maxValue="16.345414796228102"/>
    </cacheField>
    <cacheField name="pod bearing nodes" numFmtId="0">
      <sharedItems containsSemiMixedTypes="0" containsString="0" containsNumber="1" minValue="8.2758868196514008" maxValue="26.069940694262897"/>
    </cacheField>
    <cacheField name="reproductive nodes" numFmtId="0">
      <sharedItems containsSemiMixedTypes="0" containsString="0" containsNumber="1" minValue="8.2755279347069006" maxValue="32.483035209603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Rajandran2022Durat0FinalPp12hCvEthiopian"/>
    <x v="0"/>
    <x v="0"/>
    <x v="0"/>
    <n v="78.421052631578902"/>
    <n v="26.3769667642634"/>
    <n v="26.376787321791198"/>
    <n v="26.996940505848301"/>
    <n v="53.066881200111197"/>
  </r>
  <r>
    <s v="Rajandran2022Durat32FinalPp12hCvEthiopian"/>
    <x v="0"/>
    <x v="1"/>
    <x v="0"/>
    <n v="51.578947368420998"/>
    <n v="16.6499286716173"/>
    <n v="16.649569786672799"/>
    <n v="17.063184685183099"/>
    <n v="43.132766494501602"/>
  </r>
  <r>
    <s v="Rajandran2022Durat0FinalPp16hCvEthiopian"/>
    <x v="0"/>
    <x v="0"/>
    <x v="1"/>
    <n v="36.842105263157798"/>
    <n v="12.716011352727"/>
    <n v="12.716190795199299"/>
    <n v="13.543958919636699"/>
    <n v="29.888655945975799"/>
  </r>
  <r>
    <s v="Rajandran2022Durat32FinalPp16hCvEthiopian"/>
    <x v="0"/>
    <x v="1"/>
    <x v="1"/>
    <n v="33.157894736842103"/>
    <n v="12.5064225451522"/>
    <n v="12.5067814300966"/>
    <n v="12.713858043060201"/>
    <n v="26.161994682521399"/>
  </r>
  <r>
    <s v="Rajandran2022Durat0FinalPp12hCvLaird"/>
    <x v="1"/>
    <x v="0"/>
    <x v="0"/>
    <n v="124.73684210526299"/>
    <n v="20.415887836492001"/>
    <n v="35.105586941373097"/>
    <n v="36.761302632720103"/>
    <n v="52.898923046095703"/>
  </r>
  <r>
    <s v="Rajandran2022Durat32FinalPp12hCvLaird"/>
    <x v="1"/>
    <x v="1"/>
    <x v="0"/>
    <n v="77.894736842105203"/>
    <n v="14.6195370982357"/>
    <n v="21.447861494337101"/>
    <n v="25.1721900056524"/>
    <n v="45.034138930343403"/>
  </r>
  <r>
    <s v="Rajandran2022Durat0FinalPp16hCvLaird"/>
    <x v="1"/>
    <x v="0"/>
    <x v="1"/>
    <n v="49.999999999999901"/>
    <n v="14.4103071756054"/>
    <n v="14.4106660605499"/>
    <n v="15.0317164569682"/>
    <n v="26.2034458936085"/>
  </r>
  <r>
    <s v="Rajandran2022Durat32FinalPp16hCvLaird"/>
    <x v="1"/>
    <x v="1"/>
    <x v="1"/>
    <n v="41.052631578947299"/>
    <n v="12.545361561628001"/>
    <n v="12.545361561628001"/>
    <n v="12.7524381745915"/>
    <n v="23.097296699155699"/>
  </r>
  <r>
    <s v="Rajandran2022Durat0FinalPp12hCvSyrian"/>
    <x v="2"/>
    <x v="0"/>
    <x v="0"/>
    <n v="97.894736842105203"/>
    <n v="32.337866249562602"/>
    <n v="32.959275530925403"/>
    <n v="33.373069871908001"/>
    <n v="51.579123662779701"/>
  </r>
  <r>
    <s v="Rajandran2022Durat32FinalPp12hCvSyrian"/>
    <x v="2"/>
    <x v="1"/>
    <x v="0"/>
    <n v="69.999999999999901"/>
    <n v="16.6108102126692"/>
    <n v="22.404648756314099"/>
    <n v="24.473620461226901"/>
    <n v="40.611240874602601"/>
  </r>
  <r>
    <s v="Rajandran2022Durat0FinalPp16hCvSyrian"/>
    <x v="2"/>
    <x v="0"/>
    <x v="1"/>
    <n v="40"/>
    <n v="12.6770723362512"/>
    <n v="12.676892893779"/>
    <n v="14.746402926108599"/>
    <n v="24.884184837709199"/>
  </r>
  <r>
    <s v="Rajandran2022Durat32FinalPp16hCvSyrian"/>
    <x v="2"/>
    <x v="1"/>
    <x v="1"/>
    <n v="36.315789473684099"/>
    <n v="13.088175040150199"/>
    <n v="13.087995597678001"/>
    <n v="13.916122607059799"/>
    <n v="26.536670564555902"/>
  </r>
  <r>
    <s v="Rajandran2022Durat0FinalPp12hCvPrecoz"/>
    <x v="3"/>
    <x v="0"/>
    <x v="0"/>
    <n v="47.368421052631497"/>
    <n v="16.924475654142501"/>
    <n v="16.924655096614799"/>
    <n v="16.924834539087001"/>
    <n v="33.476069850972998"/>
  </r>
  <r>
    <s v="Rajandran2022Durat32FinalPp12hCvPrecoz"/>
    <x v="3"/>
    <x v="1"/>
    <x v="0"/>
    <n v="38.947368421052602"/>
    <n v="14.025223630180999"/>
    <n v="14.0254030726532"/>
    <n v="14.2319413582"/>
    <n v="30.1635618134456"/>
  </r>
  <r>
    <s v="Rajandran2022Durat0FinalPp16hCvPrecoz"/>
    <x v="3"/>
    <x v="0"/>
    <x v="1"/>
    <n v="36.842105263157798"/>
    <n v="12.781148970149699"/>
    <n v="12.781507855094199"/>
    <n v="12.781507855094199"/>
    <n v="22.918930881750398"/>
  </r>
  <r>
    <s v="Rajandran2022Durat32FinalPp16hCvPrecoz"/>
    <x v="3"/>
    <x v="1"/>
    <x v="1"/>
    <n v="35.2631578947368"/>
    <n v="12.985354503557399"/>
    <n v="12.985533946029699"/>
    <n v="12.984995618612899"/>
    <n v="21.26088243826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Rajandran2022Durat0FinalPp12hCvEthiopian"/>
    <x v="0"/>
    <x v="0"/>
    <x v="0"/>
    <n v="78.421052631578902"/>
    <n v="26.3769667642634"/>
    <n v="26.376787321791198"/>
    <n v="26.996940505848301"/>
    <n v="53.066881200111197"/>
    <n v="-1.7944247220214038E-4"/>
    <n v="0.61997374158490004"/>
    <n v="26.069940694262897"/>
    <n v="26.689914435847797"/>
  </r>
  <r>
    <s v="Rajandran2022Durat32FinalPp12hCvEthiopian"/>
    <x v="0"/>
    <x v="1"/>
    <x v="0"/>
    <n v="51.578947368420998"/>
    <n v="16.6499286716173"/>
    <n v="16.649569786672799"/>
    <n v="17.063184685183099"/>
    <n v="43.132766494501602"/>
    <n v="-3.5888494450020403E-4"/>
    <n v="0.41325601356579966"/>
    <n v="26.069581809318503"/>
    <n v="26.482837822884303"/>
  </r>
  <r>
    <s v="Rajandran2022Durat0FinalPp16hCvEthiopian"/>
    <x v="0"/>
    <x v="0"/>
    <x v="1"/>
    <n v="36.842105263157798"/>
    <n v="12.716011352727"/>
    <n v="12.716190795199299"/>
    <n v="13.543958919636699"/>
    <n v="29.888655945975799"/>
    <n v="1.7944247229984001E-4"/>
    <n v="0.82794756690969962"/>
    <n v="16.344697026339098"/>
    <n v="17.172644593248798"/>
  </r>
  <r>
    <s v="Rajandran2022Durat32FinalPp16hCvEthiopian"/>
    <x v="0"/>
    <x v="1"/>
    <x v="1"/>
    <n v="33.157894736842103"/>
    <n v="12.5064225451522"/>
    <n v="12.5067814300966"/>
    <n v="12.713858043060201"/>
    <n v="26.161994682521399"/>
    <n v="3.5888494440072805E-4"/>
    <n v="0.20743549790800131"/>
    <n v="13.448136639461199"/>
    <n v="13.6555721373692"/>
  </r>
  <r>
    <s v="Rajandran2022Durat0FinalPp12hCvLaird"/>
    <x v="1"/>
    <x v="0"/>
    <x v="0"/>
    <n v="124.73684210526299"/>
    <n v="20.415887836492001"/>
    <n v="35.105586941373097"/>
    <n v="36.761302632720103"/>
    <n v="52.898923046095703"/>
    <n v="14.689699104881097"/>
    <n v="16.345414796228102"/>
    <n v="16.1376204133756"/>
    <n v="32.483035209603699"/>
  </r>
  <r>
    <s v="Rajandran2022Durat32FinalPp12hCvLaird"/>
    <x v="1"/>
    <x v="1"/>
    <x v="0"/>
    <n v="77.894736842105203"/>
    <n v="14.6195370982357"/>
    <n v="21.447861494337101"/>
    <n v="25.1721900056524"/>
    <n v="45.034138930343403"/>
    <n v="6.8283243961014009"/>
    <n v="10.5526529074167"/>
    <n v="19.861948924691003"/>
    <n v="30.414601832107703"/>
  </r>
  <r>
    <s v="Rajandran2022Durat0FinalPp16hCvLaird"/>
    <x v="1"/>
    <x v="0"/>
    <x v="1"/>
    <n v="49.999999999999901"/>
    <n v="14.4103071756054"/>
    <n v="14.4106660605499"/>
    <n v="15.0317164569682"/>
    <n v="26.2034458936085"/>
    <n v="3.5888494450020403E-4"/>
    <n v="0.6214092813627996"/>
    <n v="11.1717294366403"/>
    <n v="11.7931387180031"/>
  </r>
  <r>
    <s v="Rajandran2022Durat32FinalPp16hCvLaird"/>
    <x v="1"/>
    <x v="1"/>
    <x v="1"/>
    <n v="41.052631578947299"/>
    <n v="12.545361561628001"/>
    <n v="12.545361561628001"/>
    <n v="12.7524381745915"/>
    <n v="23.097296699155699"/>
    <n v="0"/>
    <n v="0.20707661296349933"/>
    <n v="10.344858524564199"/>
    <n v="10.551935137527698"/>
  </r>
  <r>
    <s v="Rajandran2022Durat0FinalPp12hCvSyrian"/>
    <x v="2"/>
    <x v="0"/>
    <x v="0"/>
    <n v="97.894736842105203"/>
    <n v="32.337866249562602"/>
    <n v="32.959275530925403"/>
    <n v="33.373069871908001"/>
    <n v="51.579123662779701"/>
    <n v="0.62140928136280138"/>
    <n v="1.0352036223453993"/>
    <n v="18.2060537908717"/>
    <n v="19.241257413217099"/>
  </r>
  <r>
    <s v="Rajandran2022Durat32FinalPp12hCvSyrian"/>
    <x v="2"/>
    <x v="1"/>
    <x v="0"/>
    <n v="69.999999999999901"/>
    <n v="16.6108102126692"/>
    <n v="22.404648756314099"/>
    <n v="24.473620461226901"/>
    <n v="40.611240874602601"/>
    <n v="5.7938385436448989"/>
    <n v="7.8628102485577003"/>
    <n v="16.1376204133757"/>
    <n v="24.0004306619334"/>
  </r>
  <r>
    <s v="Rajandran2022Durat0FinalPp16hCvSyrian"/>
    <x v="2"/>
    <x v="0"/>
    <x v="1"/>
    <n v="40"/>
    <n v="12.6770723362512"/>
    <n v="12.676892893779"/>
    <n v="14.746402926108599"/>
    <n v="24.884184837709199"/>
    <n v="-1.7944247220036402E-4"/>
    <n v="2.0693305898573993"/>
    <n v="10.1377819116006"/>
    <n v="12.207112501457999"/>
  </r>
  <r>
    <s v="Rajandran2022Durat32FinalPp16hCvSyrian"/>
    <x v="2"/>
    <x v="1"/>
    <x v="1"/>
    <n v="36.315789473684099"/>
    <n v="13.088175040150199"/>
    <n v="13.087995597678001"/>
    <n v="13.916122607059799"/>
    <n v="26.536670564555902"/>
    <n v="-1.7944247219858767E-4"/>
    <n v="0.82794756690960014"/>
    <n v="12.620547957496102"/>
    <n v="13.448495524405702"/>
  </r>
  <r>
    <s v="Rajandran2022Durat0FinalPp12hCvPrecoz"/>
    <x v="3"/>
    <x v="0"/>
    <x v="0"/>
    <n v="47.368421052631497"/>
    <n v="16.924475654142501"/>
    <n v="16.924655096614799"/>
    <n v="16.924834539087001"/>
    <n v="33.476069850972998"/>
    <n v="1.7944247229806365E-4"/>
    <n v="3.5888494450020403E-4"/>
    <n v="16.551235311885996"/>
    <n v="16.551594196830496"/>
  </r>
  <r>
    <s v="Rajandran2022Durat32FinalPp12hCvPrecoz"/>
    <x v="3"/>
    <x v="1"/>
    <x v="0"/>
    <n v="38.947368421052602"/>
    <n v="14.025223630180999"/>
    <n v="14.0254030726532"/>
    <n v="14.2319413582"/>
    <n v="30.1635618134456"/>
    <n v="1.7944247220036402E-4"/>
    <n v="0.2067177280190009"/>
    <n v="15.9316204552456"/>
    <n v="16.138338183264601"/>
  </r>
  <r>
    <s v="Rajandran2022Durat0FinalPp16hCvPrecoz"/>
    <x v="3"/>
    <x v="0"/>
    <x v="1"/>
    <n v="36.842105263157798"/>
    <n v="12.781148970149699"/>
    <n v="12.781507855094199"/>
    <n v="12.781507855094199"/>
    <n v="22.918930881750398"/>
    <n v="3.5888494450020403E-4"/>
    <n v="3.5888494450020403E-4"/>
    <n v="10.137423026656199"/>
    <n v="10.137781911600699"/>
  </r>
  <r>
    <s v="Rajandran2022Durat32FinalPp16hCvPrecoz"/>
    <x v="3"/>
    <x v="1"/>
    <x v="1"/>
    <n v="35.2631578947368"/>
    <n v="12.985354503557399"/>
    <n v="12.985533946029699"/>
    <n v="12.984995618612899"/>
    <n v="21.2608824382643"/>
    <n v="1.7944247229984001E-4"/>
    <n v="-3.5888494450020403E-4"/>
    <n v="8.2758868196514008"/>
    <n v="8.2755279347069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C93804-71D6-499A-B762-988BBEFD02F5}" name="PivotTable7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 chartFormat="14">
  <location ref="A99:E105" firstHeaderRow="1" firstDataRow="3" firstDataCol="1"/>
  <pivotFields count="13"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axis="axisCol" compact="0" outline="0" showAll="0" defaultSubtotal="0">
      <items count="2">
        <item x="0"/>
        <item x="1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rowItems count="4">
    <i>
      <x/>
    </i>
    <i>
      <x v="1"/>
    </i>
    <i>
      <x v="2"/>
    </i>
    <i>
      <x v="3"/>
    </i>
  </rowItems>
  <colFields count="2">
    <field x="2"/>
    <field x="3"/>
  </colFields>
  <colItems count="4">
    <i>
      <x/>
      <x/>
    </i>
    <i r="1">
      <x v="1"/>
    </i>
    <i>
      <x v="1"/>
      <x/>
    </i>
    <i r="1">
      <x v="1"/>
    </i>
  </colItems>
  <dataFields count="1">
    <dataField name="Sum of reproductive nodes" fld="12" baseField="0" baseItem="0"/>
  </dataFields>
  <formats count="1">
    <format dxfId="0">
      <pivotArea outline="0" collapsedLevelsAreSubtotals="1" fieldPosition="0"/>
    </format>
  </formats>
  <chartFormats count="12">
    <chartFormat chart="3" format="4" series="1">
      <pivotArea type="data" outline="0" fieldPosition="0">
        <references count="2"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3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3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3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1D7D3-473D-4EB0-8081-53C829608032}" name="PivotTable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 chartFormat="12">
  <location ref="A82:E88" firstHeaderRow="1" firstDataRow="3" firstDataCol="1"/>
  <pivotFields count="13"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axis="axisCol" compact="0" outline="0" showAll="0" defaultSubtotal="0">
      <items count="2">
        <item x="0"/>
        <item x="1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"/>
  </rowFields>
  <rowItems count="4">
    <i>
      <x/>
    </i>
    <i>
      <x v="1"/>
    </i>
    <i>
      <x v="2"/>
    </i>
    <i>
      <x v="3"/>
    </i>
  </rowItems>
  <colFields count="2">
    <field x="2"/>
    <field x="3"/>
  </colFields>
  <colItems count="4">
    <i>
      <x/>
      <x/>
    </i>
    <i r="1">
      <x v="1"/>
    </i>
    <i>
      <x v="1"/>
      <x/>
    </i>
    <i r="1">
      <x v="1"/>
    </i>
  </colItems>
  <dataFields count="1">
    <dataField name="Sum of pod bearing nodes" fld="11" baseField="0" baseItem="0"/>
  </dataFields>
  <formats count="1">
    <format dxfId="1">
      <pivotArea outline="0" collapsedLevelsAreSubtotals="1" fieldPosition="0"/>
    </format>
  </formats>
  <chartFormats count="12">
    <chartFormat chart="3" format="4" series="1">
      <pivotArea type="data" outline="0" fieldPosition="0">
        <references count="2"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1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1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1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38452-5E47-41C8-95B5-385558D64EB1}" name="PivotTable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 chartFormat="10">
  <location ref="A66:E72" firstHeaderRow="1" firstDataRow="3" firstDataCol="1"/>
  <pivotFields count="13"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axis="axisCol" compact="0" outline="0" showAll="0" defaultSubtotal="0">
      <items count="2">
        <item x="0"/>
        <item x="1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4">
    <i>
      <x/>
    </i>
    <i>
      <x v="1"/>
    </i>
    <i>
      <x v="2"/>
    </i>
    <i>
      <x v="3"/>
    </i>
  </rowItems>
  <colFields count="2">
    <field x="2"/>
    <field x="3"/>
  </colFields>
  <colItems count="4">
    <i>
      <x/>
      <x/>
    </i>
    <i r="1">
      <x v="1"/>
    </i>
    <i>
      <x v="1"/>
      <x/>
    </i>
    <i r="1">
      <x v="1"/>
    </i>
  </colItems>
  <dataFields count="1">
    <dataField name="Sum of Abortedflowers" fld="10" baseField="0" baseItem="0"/>
  </dataFields>
  <formats count="1">
    <format dxfId="2">
      <pivotArea outline="0" collapsedLevelsAreSubtotals="1" fieldPosition="0"/>
    </format>
  </formats>
  <chartFormats count="12">
    <chartFormat chart="3" format="4" series="1">
      <pivotArea type="data" outline="0" fieldPosition="0">
        <references count="2"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9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9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9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3B736B-C2AE-4161-A21B-06A89E15E56A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 chartFormat="8">
  <location ref="A52:E58" firstHeaderRow="1" firstDataRow="3" firstDataCol="1"/>
  <pivotFields count="13"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axis="axisCol" compact="0" outline="0" showAll="0" defaultSubtotal="0">
      <items count="2">
        <item x="0"/>
        <item x="1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4">
    <i>
      <x/>
    </i>
    <i>
      <x v="1"/>
    </i>
    <i>
      <x v="2"/>
    </i>
    <i>
      <x v="3"/>
    </i>
  </rowItems>
  <colFields count="2">
    <field x="2"/>
    <field x="3"/>
  </colFields>
  <colItems count="4">
    <i>
      <x/>
      <x/>
    </i>
    <i r="1">
      <x v="1"/>
    </i>
    <i>
      <x v="1"/>
      <x/>
    </i>
    <i r="1">
      <x v="1"/>
    </i>
  </colItems>
  <dataFields count="1">
    <dataField name="Sum of Aborted buds" fld="9" baseField="0" baseItem="0"/>
  </dataFields>
  <formats count="1">
    <format dxfId="3">
      <pivotArea outline="0" collapsedLevelsAreSubtotals="1" fieldPosition="0"/>
    </format>
  </formats>
  <chartFormats count="12">
    <chartFormat chart="3" format="4" series="1">
      <pivotArea type="data" outline="0" fieldPosition="0">
        <references count="2"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7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7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7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7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93C66-61D3-456B-8A93-74618D9929B0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 chartFormat="4">
  <location ref="A35:E41" firstHeaderRow="1" firstDataRow="3" firstDataCol="1"/>
  <pivotFields count="9"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axis="axisCol" compact="0" outline="0" showAll="0" defaultSubtotal="0">
      <items count="2">
        <item x="0"/>
        <item x="1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4">
    <i>
      <x/>
    </i>
    <i>
      <x v="1"/>
    </i>
    <i>
      <x v="2"/>
    </i>
    <i>
      <x v="3"/>
    </i>
  </rowItems>
  <colFields count="2">
    <field x="2"/>
    <field x="3"/>
  </colFields>
  <colItems count="4">
    <i>
      <x/>
      <x/>
    </i>
    <i r="1">
      <x v="1"/>
    </i>
    <i>
      <x v="1"/>
      <x/>
    </i>
    <i r="1">
      <x v="1"/>
    </i>
  </colItems>
  <dataFields count="1">
    <dataField name="Sum of Lentil.Phenology.NFI" fld="5" baseField="0" baseItem="0"/>
  </dataFields>
  <formats count="1">
    <format dxfId="4">
      <pivotArea outline="0" collapsedLevelsAreSubtotals="1" fieldPosition="0"/>
    </format>
  </formats>
  <chartFormats count="8">
    <chartFormat chart="3" format="4" series="1">
      <pivotArea type="data" outline="0" fieldPosition="0">
        <references count="2"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3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CC7BF-9877-481C-B22C-E9B56AC989CD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 chartFormat="2">
  <location ref="A22:E28" firstHeaderRow="1" firstDataRow="3" firstDataCol="1"/>
  <pivotFields count="9"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axis="axisCol" compact="0" outline="0" showAll="0" defaultSubtotal="0">
      <items count="2">
        <item x="0"/>
        <item x="1"/>
      </items>
    </pivotField>
    <pivotField axis="axisCol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4">
    <i>
      <x/>
    </i>
    <i>
      <x v="1"/>
    </i>
    <i>
      <x v="2"/>
    </i>
    <i>
      <x v="3"/>
    </i>
  </rowItems>
  <colFields count="2">
    <field x="2"/>
    <field x="3"/>
  </colFields>
  <colItems count="4">
    <i>
      <x/>
      <x/>
    </i>
    <i r="1">
      <x v="1"/>
    </i>
    <i>
      <x v="1"/>
      <x/>
    </i>
    <i r="1">
      <x v="1"/>
    </i>
  </colItems>
  <dataFields count="1">
    <dataField name="Average of Lentil.Phenology.StartFloweringDAS" fld="4" subtotal="average" baseField="0" baseItem="0" numFmtId="1"/>
  </dataFields>
  <formats count="1">
    <format dxfId="5">
      <pivotArea outline="0" collapsedLevelsAreSubtotals="1" fieldPosition="0"/>
    </format>
  </format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4CBE-8D6F-4916-A598-5E876E159026}">
  <dimension ref="A1:F5"/>
  <sheetViews>
    <sheetView workbookViewId="0">
      <selection activeCell="C23" sqref="C23"/>
    </sheetView>
  </sheetViews>
  <sheetFormatPr defaultRowHeight="15" x14ac:dyDescent="0.25"/>
  <cols>
    <col min="1" max="1" width="15.7109375" customWidth="1"/>
    <col min="3" max="3" width="16.28515625" bestFit="1" customWidth="1"/>
    <col min="4" max="4" width="11.7109375" bestFit="1" customWidth="1"/>
  </cols>
  <sheetData>
    <row r="1" spans="1:6" x14ac:dyDescent="0.25">
      <c r="A1" t="s">
        <v>409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</row>
    <row r="2" spans="1:6" x14ac:dyDescent="0.25">
      <c r="A2" t="s">
        <v>415</v>
      </c>
      <c r="B2" t="s">
        <v>53</v>
      </c>
      <c r="C2" t="s">
        <v>416</v>
      </c>
      <c r="F2" t="s">
        <v>416</v>
      </c>
    </row>
    <row r="3" spans="1:6" x14ac:dyDescent="0.25">
      <c r="A3" t="s">
        <v>8</v>
      </c>
      <c r="B3" t="s">
        <v>5</v>
      </c>
      <c r="C3" t="s">
        <v>416</v>
      </c>
      <c r="D3" t="s">
        <v>416</v>
      </c>
      <c r="E3" t="s">
        <v>416</v>
      </c>
      <c r="F3" t="s">
        <v>416</v>
      </c>
    </row>
    <row r="4" spans="1:6" x14ac:dyDescent="0.25">
      <c r="A4" t="s">
        <v>10</v>
      </c>
      <c r="B4" t="s">
        <v>9</v>
      </c>
      <c r="C4" t="s">
        <v>416</v>
      </c>
      <c r="D4" t="s">
        <v>416</v>
      </c>
      <c r="F4" t="s">
        <v>416</v>
      </c>
    </row>
    <row r="5" spans="1:6" x14ac:dyDescent="0.25">
      <c r="A5" t="s">
        <v>7</v>
      </c>
      <c r="B5" t="s">
        <v>3</v>
      </c>
      <c r="C5" t="s">
        <v>416</v>
      </c>
      <c r="D5" t="s">
        <v>416</v>
      </c>
      <c r="E5" t="s">
        <v>416</v>
      </c>
      <c r="F5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C88F-B319-4213-B505-5B5C10A69141}">
  <dimension ref="A1:N193"/>
  <sheetViews>
    <sheetView workbookViewId="0">
      <selection activeCell="E1" sqref="E1"/>
    </sheetView>
  </sheetViews>
  <sheetFormatPr defaultRowHeight="15" x14ac:dyDescent="0.25"/>
  <cols>
    <col min="1" max="1" width="61.42578125" bestFit="1" customWidth="1"/>
    <col min="6" max="6" width="13.42578125" customWidth="1"/>
  </cols>
  <sheetData>
    <row r="1" spans="1:14" x14ac:dyDescent="0.25">
      <c r="A1" t="s">
        <v>37</v>
      </c>
      <c r="B1" t="s">
        <v>0</v>
      </c>
      <c r="C1" t="s">
        <v>6</v>
      </c>
      <c r="D1" t="s">
        <v>40</v>
      </c>
      <c r="E1" t="s">
        <v>41</v>
      </c>
      <c r="F1" t="s">
        <v>42</v>
      </c>
      <c r="G1" t="s">
        <v>43</v>
      </c>
      <c r="H1" t="s">
        <v>38</v>
      </c>
      <c r="I1" t="s">
        <v>54</v>
      </c>
      <c r="J1" t="s">
        <v>34</v>
      </c>
      <c r="K1" t="s">
        <v>39</v>
      </c>
      <c r="L1" t="s">
        <v>1</v>
      </c>
      <c r="M1" t="s">
        <v>2</v>
      </c>
      <c r="N1" t="s">
        <v>52</v>
      </c>
    </row>
    <row r="2" spans="1:14" x14ac:dyDescent="0.25">
      <c r="A2" t="str">
        <f t="shared" ref="A2:A33" si="0">"Roberts1988InitT"&amp;F2&amp;"oCInitPp"&amp;D2&amp;"hDurat"&amp;H2&amp;"FinalT"&amp;G2&amp;"oCFinalPp"&amp;E2&amp;"hCV"&amp;B2</f>
        <v>Roberts1988InitT1oCInitPp8hDurat0FinalT12oCFinalPp11hCVPrecoz</v>
      </c>
      <c r="B2" t="s">
        <v>3</v>
      </c>
      <c r="C2" t="s">
        <v>7</v>
      </c>
      <c r="D2">
        <v>8</v>
      </c>
      <c r="E2">
        <v>11</v>
      </c>
      <c r="F2">
        <v>1</v>
      </c>
      <c r="G2">
        <v>12</v>
      </c>
      <c r="H2">
        <v>0</v>
      </c>
      <c r="I2" t="s">
        <v>55</v>
      </c>
      <c r="J2">
        <v>59.749026395499797</v>
      </c>
      <c r="K2">
        <f>J2+H2</f>
        <v>59.749026395499797</v>
      </c>
      <c r="L2">
        <f t="shared" ref="L2:L33" si="1">F2*H2</f>
        <v>0</v>
      </c>
      <c r="M2">
        <f>J2*G2</f>
        <v>716.98831674599751</v>
      </c>
      <c r="N2">
        <f>M2+L2</f>
        <v>716.98831674599751</v>
      </c>
    </row>
    <row r="3" spans="1:14" x14ac:dyDescent="0.25">
      <c r="A3" t="str">
        <f t="shared" si="0"/>
        <v>Roberts1988InitT1oCInitPp8hDurat10FinalT12oCFinalPp11hCVPrecoz</v>
      </c>
      <c r="B3" t="str">
        <f t="shared" ref="B3:B34" si="2">B2</f>
        <v>Precoz</v>
      </c>
      <c r="C3" t="s">
        <v>7</v>
      </c>
      <c r="D3">
        <f t="shared" ref="D3:D13" si="3">D2</f>
        <v>8</v>
      </c>
      <c r="E3">
        <f t="shared" ref="E3:E13" si="4">E2</f>
        <v>11</v>
      </c>
      <c r="F3">
        <v>1</v>
      </c>
      <c r="G3">
        <f t="shared" ref="G3:G13" si="5">G2</f>
        <v>12</v>
      </c>
      <c r="H3">
        <v>10</v>
      </c>
      <c r="I3" t="s">
        <v>55</v>
      </c>
      <c r="J3">
        <v>52.237126784941601</v>
      </c>
      <c r="K3">
        <f t="shared" ref="K3:K66" si="6">J3+H3</f>
        <v>62.237126784941601</v>
      </c>
      <c r="L3">
        <f t="shared" si="1"/>
        <v>10</v>
      </c>
      <c r="M3">
        <f t="shared" ref="M3:M33" si="7">J3*G3</f>
        <v>626.84552141929919</v>
      </c>
      <c r="N3">
        <f t="shared" ref="N3:N33" si="8">M3+L3</f>
        <v>636.84552141929919</v>
      </c>
    </row>
    <row r="4" spans="1:14" x14ac:dyDescent="0.25">
      <c r="A4" t="str">
        <f t="shared" si="0"/>
        <v>Roberts1988InitT1oCInitPp8hDurat30FinalT12oCFinalPp11hCVPrecoz</v>
      </c>
      <c r="B4" t="str">
        <f t="shared" si="2"/>
        <v>Precoz</v>
      </c>
      <c r="C4" t="s">
        <v>7</v>
      </c>
      <c r="D4">
        <f t="shared" si="3"/>
        <v>8</v>
      </c>
      <c r="E4">
        <f t="shared" si="4"/>
        <v>11</v>
      </c>
      <c r="F4">
        <v>1</v>
      </c>
      <c r="G4">
        <f t="shared" si="5"/>
        <v>12</v>
      </c>
      <c r="H4">
        <v>30</v>
      </c>
      <c r="I4" t="s">
        <v>55</v>
      </c>
      <c r="J4">
        <v>44.811769796624802</v>
      </c>
      <c r="K4">
        <f t="shared" si="6"/>
        <v>74.811769796624802</v>
      </c>
      <c r="L4">
        <f t="shared" si="1"/>
        <v>30</v>
      </c>
      <c r="M4">
        <f t="shared" si="7"/>
        <v>537.74123755949768</v>
      </c>
      <c r="N4">
        <f t="shared" si="8"/>
        <v>567.74123755949768</v>
      </c>
    </row>
    <row r="5" spans="1:14" x14ac:dyDescent="0.25">
      <c r="A5" t="str">
        <f t="shared" si="0"/>
        <v>Roberts1988InitT1oCInitPp8hDurat60FinalT12oCFinalPp11hCVPrecoz</v>
      </c>
      <c r="B5" t="str">
        <f t="shared" si="2"/>
        <v>Precoz</v>
      </c>
      <c r="C5" t="s">
        <v>7</v>
      </c>
      <c r="D5">
        <f t="shared" si="3"/>
        <v>8</v>
      </c>
      <c r="E5">
        <f t="shared" si="4"/>
        <v>11</v>
      </c>
      <c r="F5">
        <v>1</v>
      </c>
      <c r="G5">
        <f t="shared" si="5"/>
        <v>12</v>
      </c>
      <c r="H5">
        <v>60</v>
      </c>
      <c r="I5" t="s">
        <v>55</v>
      </c>
      <c r="J5">
        <v>37.979229770662002</v>
      </c>
      <c r="K5">
        <f t="shared" si="6"/>
        <v>97.979229770662002</v>
      </c>
      <c r="L5">
        <f t="shared" si="1"/>
        <v>60</v>
      </c>
      <c r="M5">
        <f t="shared" si="7"/>
        <v>455.75075724794402</v>
      </c>
      <c r="N5">
        <f t="shared" si="8"/>
        <v>515.75075724794397</v>
      </c>
    </row>
    <row r="6" spans="1:14" x14ac:dyDescent="0.25">
      <c r="A6" t="str">
        <f t="shared" si="0"/>
        <v>Roberts1988InitT5oCInitPp8hDurat0FinalT12oCFinalPp11hCVPrecoz</v>
      </c>
      <c r="B6" t="str">
        <f t="shared" si="2"/>
        <v>Precoz</v>
      </c>
      <c r="C6" t="s">
        <v>7</v>
      </c>
      <c r="D6">
        <f t="shared" si="3"/>
        <v>8</v>
      </c>
      <c r="E6">
        <f t="shared" si="4"/>
        <v>11</v>
      </c>
      <c r="F6">
        <v>5</v>
      </c>
      <c r="G6">
        <f t="shared" si="5"/>
        <v>12</v>
      </c>
      <c r="H6">
        <v>0</v>
      </c>
      <c r="I6" t="s">
        <v>55</v>
      </c>
      <c r="J6">
        <v>59.2427520553872</v>
      </c>
      <c r="K6">
        <f t="shared" si="6"/>
        <v>59.2427520553872</v>
      </c>
      <c r="L6">
        <f t="shared" si="1"/>
        <v>0</v>
      </c>
      <c r="M6">
        <f t="shared" si="7"/>
        <v>710.9130246646464</v>
      </c>
      <c r="N6">
        <f t="shared" si="8"/>
        <v>710.9130246646464</v>
      </c>
    </row>
    <row r="7" spans="1:14" x14ac:dyDescent="0.25">
      <c r="A7" t="str">
        <f t="shared" si="0"/>
        <v>Roberts1988InitT5oCInitPp8hDurat10FinalT12oCFinalPp11hCVPrecoz</v>
      </c>
      <c r="B7" t="str">
        <f t="shared" si="2"/>
        <v>Precoz</v>
      </c>
      <c r="C7" t="s">
        <v>7</v>
      </c>
      <c r="D7">
        <f t="shared" si="3"/>
        <v>8</v>
      </c>
      <c r="E7">
        <f t="shared" si="4"/>
        <v>11</v>
      </c>
      <c r="F7">
        <v>5</v>
      </c>
      <c r="G7">
        <f t="shared" si="5"/>
        <v>12</v>
      </c>
      <c r="H7">
        <v>10</v>
      </c>
      <c r="I7" t="s">
        <v>55</v>
      </c>
      <c r="J7">
        <v>50.212029424491497</v>
      </c>
      <c r="K7">
        <f t="shared" si="6"/>
        <v>60.212029424491497</v>
      </c>
      <c r="L7">
        <f t="shared" si="1"/>
        <v>50</v>
      </c>
      <c r="M7">
        <f t="shared" si="7"/>
        <v>602.54435309389794</v>
      </c>
      <c r="N7">
        <f t="shared" si="8"/>
        <v>652.54435309389794</v>
      </c>
    </row>
    <row r="8" spans="1:14" x14ac:dyDescent="0.25">
      <c r="A8" t="str">
        <f t="shared" si="0"/>
        <v>Roberts1988InitT5oCInitPp8hDurat30FinalT12oCFinalPp11hCVPrecoz</v>
      </c>
      <c r="B8" t="str">
        <f t="shared" si="2"/>
        <v>Precoz</v>
      </c>
      <c r="C8" t="s">
        <v>7</v>
      </c>
      <c r="D8">
        <f t="shared" si="3"/>
        <v>8</v>
      </c>
      <c r="E8">
        <f t="shared" si="4"/>
        <v>11</v>
      </c>
      <c r="F8">
        <v>5</v>
      </c>
      <c r="G8">
        <f t="shared" si="5"/>
        <v>12</v>
      </c>
      <c r="H8">
        <v>30</v>
      </c>
      <c r="I8" t="s">
        <v>55</v>
      </c>
      <c r="J8">
        <v>39.2427520553872</v>
      </c>
      <c r="K8">
        <f t="shared" si="6"/>
        <v>69.2427520553872</v>
      </c>
      <c r="L8">
        <f t="shared" si="1"/>
        <v>150</v>
      </c>
      <c r="M8">
        <f t="shared" si="7"/>
        <v>470.9130246646464</v>
      </c>
      <c r="N8">
        <f t="shared" si="8"/>
        <v>620.9130246646464</v>
      </c>
    </row>
    <row r="9" spans="1:14" x14ac:dyDescent="0.25">
      <c r="A9" t="str">
        <f t="shared" si="0"/>
        <v>Roberts1988InitT5oCInitPp8hDurat60FinalT12oCFinalPp11hCVPrecoz</v>
      </c>
      <c r="B9" t="str">
        <f t="shared" si="2"/>
        <v>Precoz</v>
      </c>
      <c r="C9" t="s">
        <v>7</v>
      </c>
      <c r="D9">
        <f t="shared" si="3"/>
        <v>8</v>
      </c>
      <c r="E9">
        <f t="shared" si="4"/>
        <v>11</v>
      </c>
      <c r="F9">
        <v>5</v>
      </c>
      <c r="G9">
        <f t="shared" si="5"/>
        <v>12</v>
      </c>
      <c r="H9">
        <v>60</v>
      </c>
      <c r="I9" t="s">
        <v>55</v>
      </c>
      <c r="J9">
        <v>34.435309389874497</v>
      </c>
      <c r="K9">
        <f t="shared" si="6"/>
        <v>94.435309389874504</v>
      </c>
      <c r="L9">
        <f t="shared" si="1"/>
        <v>300</v>
      </c>
      <c r="M9">
        <f t="shared" si="7"/>
        <v>413.22371267849394</v>
      </c>
      <c r="N9">
        <f t="shared" si="8"/>
        <v>713.22371267849394</v>
      </c>
    </row>
    <row r="10" spans="1:14" x14ac:dyDescent="0.25">
      <c r="A10" t="str">
        <f t="shared" si="0"/>
        <v>Roberts1988InitT9oCInitPp8hDurat0FinalT12oCFinalPp11hCVPrecoz</v>
      </c>
      <c r="B10" t="str">
        <f t="shared" si="2"/>
        <v>Precoz</v>
      </c>
      <c r="C10" t="s">
        <v>7</v>
      </c>
      <c r="D10">
        <f t="shared" si="3"/>
        <v>8</v>
      </c>
      <c r="E10">
        <f t="shared" si="4"/>
        <v>11</v>
      </c>
      <c r="F10">
        <v>9</v>
      </c>
      <c r="G10">
        <f t="shared" si="5"/>
        <v>12</v>
      </c>
      <c r="H10">
        <v>0</v>
      </c>
      <c r="I10" t="s">
        <v>55</v>
      </c>
      <c r="J10">
        <v>59.247079186499299</v>
      </c>
      <c r="K10">
        <f t="shared" si="6"/>
        <v>59.247079186499299</v>
      </c>
      <c r="L10">
        <f t="shared" si="1"/>
        <v>0</v>
      </c>
      <c r="M10">
        <f t="shared" si="7"/>
        <v>710.96495023799162</v>
      </c>
      <c r="N10">
        <f t="shared" si="8"/>
        <v>710.96495023799162</v>
      </c>
    </row>
    <row r="11" spans="1:14" x14ac:dyDescent="0.25">
      <c r="A11" t="str">
        <f t="shared" si="0"/>
        <v>Roberts1988InitT9oCInitPp8hDurat10FinalT12oCFinalPp11hCVPrecoz</v>
      </c>
      <c r="B11" t="str">
        <f t="shared" si="2"/>
        <v>Precoz</v>
      </c>
      <c r="C11" t="s">
        <v>7</v>
      </c>
      <c r="D11">
        <f t="shared" si="3"/>
        <v>8</v>
      </c>
      <c r="E11">
        <f t="shared" si="4"/>
        <v>11</v>
      </c>
      <c r="F11">
        <v>9</v>
      </c>
      <c r="G11">
        <f t="shared" si="5"/>
        <v>12</v>
      </c>
      <c r="H11">
        <v>10</v>
      </c>
      <c r="I11" t="s">
        <v>55</v>
      </c>
      <c r="J11">
        <v>47.680657723929002</v>
      </c>
      <c r="K11">
        <f t="shared" si="6"/>
        <v>57.680657723929002</v>
      </c>
      <c r="L11">
        <f t="shared" si="1"/>
        <v>90</v>
      </c>
      <c r="M11">
        <f t="shared" si="7"/>
        <v>572.16789268714797</v>
      </c>
      <c r="N11">
        <f t="shared" si="8"/>
        <v>662.16789268714797</v>
      </c>
    </row>
    <row r="12" spans="1:14" x14ac:dyDescent="0.25">
      <c r="A12" t="str">
        <f t="shared" si="0"/>
        <v>Roberts1988InitT9oCInitPp8hDurat30FinalT12oCFinalPp11hCVPrecoz</v>
      </c>
      <c r="B12" t="str">
        <f t="shared" si="2"/>
        <v>Precoz</v>
      </c>
      <c r="C12" t="s">
        <v>7</v>
      </c>
      <c r="D12">
        <f t="shared" si="3"/>
        <v>8</v>
      </c>
      <c r="E12">
        <f t="shared" si="4"/>
        <v>11</v>
      </c>
      <c r="F12">
        <v>9</v>
      </c>
      <c r="G12">
        <f t="shared" si="5"/>
        <v>12</v>
      </c>
      <c r="H12">
        <v>30</v>
      </c>
      <c r="I12" t="s">
        <v>55</v>
      </c>
      <c r="J12">
        <v>41.267849415837297</v>
      </c>
      <c r="K12">
        <f t="shared" si="6"/>
        <v>71.267849415837304</v>
      </c>
      <c r="L12">
        <f t="shared" si="1"/>
        <v>270</v>
      </c>
      <c r="M12">
        <f t="shared" si="7"/>
        <v>495.21419299004754</v>
      </c>
      <c r="N12">
        <f t="shared" si="8"/>
        <v>765.21419299004754</v>
      </c>
    </row>
    <row r="13" spans="1:14" x14ac:dyDescent="0.25">
      <c r="A13" t="str">
        <f t="shared" si="0"/>
        <v>Roberts1988InitT9oCInitPp8hDurat60FinalT12oCFinalPp11hCVPrecoz</v>
      </c>
      <c r="B13" t="str">
        <f t="shared" si="2"/>
        <v>Precoz</v>
      </c>
      <c r="C13" t="s">
        <v>7</v>
      </c>
      <c r="D13">
        <f t="shared" si="3"/>
        <v>8</v>
      </c>
      <c r="E13">
        <f t="shared" si="4"/>
        <v>11</v>
      </c>
      <c r="F13">
        <v>9</v>
      </c>
      <c r="G13">
        <f t="shared" si="5"/>
        <v>12</v>
      </c>
      <c r="H13">
        <v>60</v>
      </c>
      <c r="I13" t="s">
        <v>55</v>
      </c>
      <c r="J13">
        <v>27.3431414971873</v>
      </c>
      <c r="K13">
        <f t="shared" si="6"/>
        <v>87.343141497187304</v>
      </c>
      <c r="L13">
        <f t="shared" si="1"/>
        <v>540</v>
      </c>
      <c r="M13">
        <f t="shared" si="7"/>
        <v>328.11769796624759</v>
      </c>
      <c r="N13">
        <f t="shared" si="8"/>
        <v>868.11769796624753</v>
      </c>
    </row>
    <row r="14" spans="1:14" x14ac:dyDescent="0.25">
      <c r="A14" t="str">
        <f t="shared" si="0"/>
        <v>Roberts1988InitT1oCInitPp16hDurat0FinalT12oCFinalPp11hCVPrecoz</v>
      </c>
      <c r="B14" t="str">
        <f t="shared" si="2"/>
        <v>Precoz</v>
      </c>
      <c r="C14" t="s">
        <v>7</v>
      </c>
      <c r="D14">
        <v>16</v>
      </c>
      <c r="E14">
        <v>11</v>
      </c>
      <c r="F14">
        <v>1</v>
      </c>
      <c r="G14">
        <v>12</v>
      </c>
      <c r="H14">
        <v>0</v>
      </c>
      <c r="I14" t="s">
        <v>55</v>
      </c>
      <c r="J14">
        <v>59.592111639982605</v>
      </c>
      <c r="K14">
        <f t="shared" si="6"/>
        <v>59.592111639982605</v>
      </c>
      <c r="L14">
        <f t="shared" si="1"/>
        <v>0</v>
      </c>
      <c r="M14">
        <f t="shared" si="7"/>
        <v>715.10533967979131</v>
      </c>
      <c r="N14">
        <f t="shared" si="8"/>
        <v>715.10533967979131</v>
      </c>
    </row>
    <row r="15" spans="1:14" x14ac:dyDescent="0.25">
      <c r="A15" t="str">
        <f t="shared" si="0"/>
        <v>Roberts1988InitT1oCInitPp16hDurat10FinalT12oCFinalPp11hCVPrecoz</v>
      </c>
      <c r="B15" t="str">
        <f t="shared" si="2"/>
        <v>Precoz</v>
      </c>
      <c r="C15" t="s">
        <v>7</v>
      </c>
      <c r="D15">
        <f t="shared" ref="D15:D25" si="9">D14</f>
        <v>16</v>
      </c>
      <c r="E15">
        <f t="shared" ref="E15:E25" si="10">E14</f>
        <v>11</v>
      </c>
      <c r="F15">
        <v>1</v>
      </c>
      <c r="G15">
        <f t="shared" ref="G15:G25" si="11">G14</f>
        <v>12</v>
      </c>
      <c r="H15">
        <v>10</v>
      </c>
      <c r="I15" t="s">
        <v>55</v>
      </c>
      <c r="J15">
        <v>46.5111942881869</v>
      </c>
      <c r="K15">
        <f t="shared" si="6"/>
        <v>56.5111942881869</v>
      </c>
      <c r="L15">
        <f t="shared" si="1"/>
        <v>10</v>
      </c>
      <c r="M15">
        <f t="shared" si="7"/>
        <v>558.13433145824274</v>
      </c>
      <c r="N15">
        <f t="shared" si="8"/>
        <v>568.13433145824274</v>
      </c>
    </row>
    <row r="16" spans="1:14" x14ac:dyDescent="0.25">
      <c r="A16" t="str">
        <f t="shared" si="0"/>
        <v>Roberts1988InitT1oCInitPp16hDurat30FinalT12oCFinalPp11hCVPrecoz</v>
      </c>
      <c r="B16" t="str">
        <f t="shared" si="2"/>
        <v>Precoz</v>
      </c>
      <c r="C16" t="s">
        <v>7</v>
      </c>
      <c r="D16">
        <f t="shared" si="9"/>
        <v>16</v>
      </c>
      <c r="E16">
        <f t="shared" si="10"/>
        <v>11</v>
      </c>
      <c r="F16">
        <v>1</v>
      </c>
      <c r="G16">
        <f t="shared" si="11"/>
        <v>12</v>
      </c>
      <c r="H16">
        <v>30</v>
      </c>
      <c r="I16" t="s">
        <v>55</v>
      </c>
      <c r="J16">
        <v>42.127810471657298</v>
      </c>
      <c r="K16">
        <f t="shared" si="6"/>
        <v>72.127810471657298</v>
      </c>
      <c r="L16">
        <f t="shared" si="1"/>
        <v>30</v>
      </c>
      <c r="M16">
        <f t="shared" si="7"/>
        <v>505.53372565988758</v>
      </c>
      <c r="N16">
        <f t="shared" si="8"/>
        <v>535.53372565988752</v>
      </c>
    </row>
    <row r="17" spans="1:14" x14ac:dyDescent="0.25">
      <c r="A17" t="str">
        <f t="shared" si="0"/>
        <v>Roberts1988InitT1oCInitPp16hDurat60FinalT12oCFinalPp11hCVPrecoz</v>
      </c>
      <c r="B17" t="str">
        <f t="shared" si="2"/>
        <v>Precoz</v>
      </c>
      <c r="C17" t="s">
        <v>7</v>
      </c>
      <c r="D17">
        <f t="shared" si="9"/>
        <v>16</v>
      </c>
      <c r="E17">
        <f t="shared" si="10"/>
        <v>11</v>
      </c>
      <c r="F17">
        <v>1</v>
      </c>
      <c r="G17">
        <f t="shared" si="11"/>
        <v>12</v>
      </c>
      <c r="H17">
        <v>60</v>
      </c>
      <c r="I17" t="s">
        <v>55</v>
      </c>
      <c r="J17">
        <v>34.278394634357404</v>
      </c>
      <c r="K17">
        <f t="shared" si="6"/>
        <v>94.278394634357397</v>
      </c>
      <c r="L17">
        <f t="shared" si="1"/>
        <v>60</v>
      </c>
      <c r="M17">
        <f t="shared" si="7"/>
        <v>411.34073561228888</v>
      </c>
      <c r="N17">
        <f t="shared" si="8"/>
        <v>471.34073561228888</v>
      </c>
    </row>
    <row r="18" spans="1:14" x14ac:dyDescent="0.25">
      <c r="A18" t="str">
        <f t="shared" si="0"/>
        <v>Roberts1988InitT5oCInitPp16hDurat0FinalT12oCFinalPp11hCVPrecoz</v>
      </c>
      <c r="B18" t="str">
        <f t="shared" si="2"/>
        <v>Precoz</v>
      </c>
      <c r="C18" t="s">
        <v>7</v>
      </c>
      <c r="D18">
        <f t="shared" si="9"/>
        <v>16</v>
      </c>
      <c r="E18">
        <f t="shared" si="10"/>
        <v>11</v>
      </c>
      <c r="F18">
        <v>5</v>
      </c>
      <c r="G18">
        <f t="shared" si="11"/>
        <v>12</v>
      </c>
      <c r="H18">
        <v>0</v>
      </c>
      <c r="I18" t="s">
        <v>55</v>
      </c>
      <c r="J18">
        <v>59.592111639982605</v>
      </c>
      <c r="K18">
        <f t="shared" si="6"/>
        <v>59.592111639982605</v>
      </c>
      <c r="L18">
        <f t="shared" si="1"/>
        <v>0</v>
      </c>
      <c r="M18">
        <f t="shared" si="7"/>
        <v>715.10533967979131</v>
      </c>
      <c r="N18">
        <f t="shared" si="8"/>
        <v>715.10533967979131</v>
      </c>
    </row>
    <row r="19" spans="1:14" x14ac:dyDescent="0.25">
      <c r="A19" t="str">
        <f t="shared" si="0"/>
        <v>Roberts1988InitT5oCInitPp16hDurat10FinalT12oCFinalPp11hCVPrecoz</v>
      </c>
      <c r="B19" t="str">
        <f t="shared" si="2"/>
        <v>Precoz</v>
      </c>
      <c r="C19" t="s">
        <v>7</v>
      </c>
      <c r="D19">
        <f t="shared" si="9"/>
        <v>16</v>
      </c>
      <c r="E19">
        <f t="shared" si="10"/>
        <v>11</v>
      </c>
      <c r="F19">
        <v>5</v>
      </c>
      <c r="G19">
        <f t="shared" si="11"/>
        <v>12</v>
      </c>
      <c r="H19">
        <v>10</v>
      </c>
      <c r="I19" t="s">
        <v>55</v>
      </c>
      <c r="J19">
        <v>48.540618779749003</v>
      </c>
      <c r="K19">
        <f t="shared" si="6"/>
        <v>58.540618779749003</v>
      </c>
      <c r="L19">
        <f t="shared" si="1"/>
        <v>50</v>
      </c>
      <c r="M19">
        <f t="shared" si="7"/>
        <v>582.48742535698807</v>
      </c>
      <c r="N19">
        <f t="shared" si="8"/>
        <v>632.48742535698807</v>
      </c>
    </row>
    <row r="20" spans="1:14" x14ac:dyDescent="0.25">
      <c r="A20" t="str">
        <f t="shared" si="0"/>
        <v>Roberts1988InitT5oCInitPp16hDurat30FinalT12oCFinalPp11hCVPrecoz</v>
      </c>
      <c r="B20" t="str">
        <f t="shared" si="2"/>
        <v>Precoz</v>
      </c>
      <c r="C20" t="s">
        <v>7</v>
      </c>
      <c r="D20">
        <f t="shared" si="9"/>
        <v>16</v>
      </c>
      <c r="E20">
        <f t="shared" si="10"/>
        <v>11</v>
      </c>
      <c r="F20">
        <v>5</v>
      </c>
      <c r="G20">
        <f t="shared" si="11"/>
        <v>12</v>
      </c>
      <c r="H20">
        <v>30</v>
      </c>
      <c r="I20" t="s">
        <v>55</v>
      </c>
      <c r="J20">
        <v>39.0858372998701</v>
      </c>
      <c r="K20">
        <f t="shared" si="6"/>
        <v>69.085837299870093</v>
      </c>
      <c r="L20">
        <f t="shared" si="1"/>
        <v>150</v>
      </c>
      <c r="M20">
        <f t="shared" si="7"/>
        <v>469.03004759844123</v>
      </c>
      <c r="N20">
        <f t="shared" si="8"/>
        <v>619.03004759844123</v>
      </c>
    </row>
    <row r="21" spans="1:14" x14ac:dyDescent="0.25">
      <c r="A21" t="str">
        <f t="shared" si="0"/>
        <v>Roberts1988InitT5oCInitPp16hDurat60FinalT12oCFinalPp11hCVPrecoz</v>
      </c>
      <c r="B21" t="str">
        <f t="shared" si="2"/>
        <v>Precoz</v>
      </c>
      <c r="C21" t="s">
        <v>7</v>
      </c>
      <c r="D21">
        <f t="shared" si="9"/>
        <v>16</v>
      </c>
      <c r="E21">
        <f t="shared" si="10"/>
        <v>11</v>
      </c>
      <c r="F21">
        <v>5</v>
      </c>
      <c r="G21">
        <f t="shared" si="11"/>
        <v>12</v>
      </c>
      <c r="H21">
        <v>60</v>
      </c>
      <c r="I21" t="s">
        <v>55</v>
      </c>
      <c r="J21">
        <v>30.228199913457303</v>
      </c>
      <c r="K21">
        <f t="shared" si="6"/>
        <v>90.228199913457303</v>
      </c>
      <c r="L21">
        <f t="shared" si="1"/>
        <v>300</v>
      </c>
      <c r="M21">
        <f t="shared" si="7"/>
        <v>362.73839896148763</v>
      </c>
      <c r="N21">
        <f t="shared" si="8"/>
        <v>662.73839896148763</v>
      </c>
    </row>
    <row r="22" spans="1:14" x14ac:dyDescent="0.25">
      <c r="A22" t="str">
        <f t="shared" si="0"/>
        <v>Roberts1988InitT9oCInitPp16hDurat0FinalT12oCFinalPp11hCVPrecoz</v>
      </c>
      <c r="B22" t="str">
        <f t="shared" si="2"/>
        <v>Precoz</v>
      </c>
      <c r="C22" t="s">
        <v>7</v>
      </c>
      <c r="D22">
        <f t="shared" si="9"/>
        <v>16</v>
      </c>
      <c r="E22">
        <f t="shared" si="10"/>
        <v>11</v>
      </c>
      <c r="F22">
        <v>9</v>
      </c>
      <c r="G22">
        <f t="shared" si="11"/>
        <v>12</v>
      </c>
      <c r="H22">
        <v>0</v>
      </c>
      <c r="I22" t="s">
        <v>55</v>
      </c>
      <c r="J22">
        <v>59.592111639982605</v>
      </c>
      <c r="K22">
        <f t="shared" si="6"/>
        <v>59.592111639982605</v>
      </c>
      <c r="L22">
        <f t="shared" si="1"/>
        <v>0</v>
      </c>
      <c r="M22">
        <f t="shared" si="7"/>
        <v>715.10533967979131</v>
      </c>
      <c r="N22">
        <f t="shared" si="8"/>
        <v>715.10533967979131</v>
      </c>
    </row>
    <row r="23" spans="1:14" x14ac:dyDescent="0.25">
      <c r="A23" t="str">
        <f t="shared" si="0"/>
        <v>Roberts1988InitT9oCInitPp16hDurat10FinalT12oCFinalPp11hCVPrecoz</v>
      </c>
      <c r="B23" t="str">
        <f t="shared" si="2"/>
        <v>Precoz</v>
      </c>
      <c r="C23" t="s">
        <v>7</v>
      </c>
      <c r="D23">
        <f t="shared" si="9"/>
        <v>16</v>
      </c>
      <c r="E23">
        <f t="shared" si="10"/>
        <v>11</v>
      </c>
      <c r="F23">
        <v>9</v>
      </c>
      <c r="G23">
        <f t="shared" si="11"/>
        <v>12</v>
      </c>
      <c r="H23">
        <v>10</v>
      </c>
      <c r="I23" t="s">
        <v>55</v>
      </c>
      <c r="J23">
        <v>50.055114668974404</v>
      </c>
      <c r="K23">
        <f t="shared" si="6"/>
        <v>60.055114668974404</v>
      </c>
      <c r="L23">
        <f t="shared" si="1"/>
        <v>90</v>
      </c>
      <c r="M23">
        <f t="shared" si="7"/>
        <v>600.66137602769288</v>
      </c>
      <c r="N23">
        <f t="shared" si="8"/>
        <v>690.66137602769288</v>
      </c>
    </row>
    <row r="24" spans="1:14" x14ac:dyDescent="0.25">
      <c r="A24" t="str">
        <f t="shared" si="0"/>
        <v>Roberts1988InitT9oCInitPp16hDurat30FinalT12oCFinalPp11hCVPrecoz</v>
      </c>
      <c r="B24" t="str">
        <f t="shared" si="2"/>
        <v>Precoz</v>
      </c>
      <c r="C24" t="s">
        <v>7</v>
      </c>
      <c r="D24">
        <f t="shared" si="9"/>
        <v>16</v>
      </c>
      <c r="E24">
        <f t="shared" si="10"/>
        <v>11</v>
      </c>
      <c r="F24">
        <v>9</v>
      </c>
      <c r="G24">
        <f t="shared" si="11"/>
        <v>12</v>
      </c>
      <c r="H24">
        <v>30</v>
      </c>
      <c r="I24" t="s">
        <v>55</v>
      </c>
      <c r="J24">
        <v>33.0148723496321</v>
      </c>
      <c r="K24">
        <f t="shared" si="6"/>
        <v>63.0148723496321</v>
      </c>
      <c r="L24">
        <f t="shared" si="1"/>
        <v>270</v>
      </c>
      <c r="M24">
        <f t="shared" si="7"/>
        <v>396.1784681955852</v>
      </c>
      <c r="N24">
        <f t="shared" si="8"/>
        <v>666.1784681955852</v>
      </c>
    </row>
    <row r="25" spans="1:14" x14ac:dyDescent="0.25">
      <c r="A25" t="str">
        <f t="shared" si="0"/>
        <v>Roberts1988InitT9oCInitPp16hDurat60FinalT12oCFinalPp11hCVPrecoz</v>
      </c>
      <c r="B25" t="str">
        <f t="shared" si="2"/>
        <v>Precoz</v>
      </c>
      <c r="C25" t="s">
        <v>7</v>
      </c>
      <c r="D25">
        <f t="shared" si="9"/>
        <v>16</v>
      </c>
      <c r="E25">
        <f t="shared" si="10"/>
        <v>11</v>
      </c>
      <c r="F25">
        <v>9</v>
      </c>
      <c r="G25">
        <f t="shared" si="11"/>
        <v>12</v>
      </c>
      <c r="H25">
        <v>60</v>
      </c>
      <c r="I25" t="s">
        <v>55</v>
      </c>
      <c r="J25">
        <v>24.659182172219801</v>
      </c>
      <c r="K25">
        <f t="shared" si="6"/>
        <v>84.659182172219801</v>
      </c>
      <c r="L25">
        <f t="shared" si="1"/>
        <v>540</v>
      </c>
      <c r="M25">
        <f t="shared" si="7"/>
        <v>295.91018606663761</v>
      </c>
      <c r="N25">
        <f t="shared" si="8"/>
        <v>835.91018606663761</v>
      </c>
    </row>
    <row r="26" spans="1:14" x14ac:dyDescent="0.25">
      <c r="A26" t="str">
        <f t="shared" si="0"/>
        <v>Roberts1988InitT1oCInitPp8hDurat0FinalT19oCFinalPp11hCVPrecoz</v>
      </c>
      <c r="B26" t="str">
        <f t="shared" si="2"/>
        <v>Precoz</v>
      </c>
      <c r="C26" t="s">
        <v>7</v>
      </c>
      <c r="D26">
        <v>8</v>
      </c>
      <c r="E26">
        <v>11</v>
      </c>
      <c r="F26">
        <v>1</v>
      </c>
      <c r="G26">
        <v>19</v>
      </c>
      <c r="H26">
        <v>0</v>
      </c>
      <c r="I26" t="s">
        <v>55</v>
      </c>
      <c r="J26">
        <v>40.703046300302802</v>
      </c>
      <c r="K26">
        <f t="shared" si="6"/>
        <v>40.703046300302802</v>
      </c>
      <c r="L26">
        <f t="shared" si="1"/>
        <v>0</v>
      </c>
      <c r="M26">
        <f t="shared" si="7"/>
        <v>773.35787970575325</v>
      </c>
      <c r="N26">
        <f t="shared" si="8"/>
        <v>773.35787970575325</v>
      </c>
    </row>
    <row r="27" spans="1:14" x14ac:dyDescent="0.25">
      <c r="A27" t="str">
        <f t="shared" si="0"/>
        <v>Roberts1988InitT1oCInitPp8hDurat10FinalT19oCFinalPp11hCVPrecoz</v>
      </c>
      <c r="B27" t="str">
        <f t="shared" si="2"/>
        <v>Precoz</v>
      </c>
      <c r="C27" t="s">
        <v>7</v>
      </c>
      <c r="D27">
        <f t="shared" ref="D27:D37" si="12">D26</f>
        <v>8</v>
      </c>
      <c r="E27">
        <f t="shared" ref="E27:E37" si="13">E26</f>
        <v>11</v>
      </c>
      <c r="F27">
        <v>1</v>
      </c>
      <c r="G27">
        <f t="shared" ref="G27:G37" si="14">G26</f>
        <v>19</v>
      </c>
      <c r="H27">
        <v>10</v>
      </c>
      <c r="I27" t="s">
        <v>55</v>
      </c>
      <c r="J27">
        <v>39.777040242319302</v>
      </c>
      <c r="K27">
        <f t="shared" si="6"/>
        <v>49.777040242319302</v>
      </c>
      <c r="L27">
        <f t="shared" si="1"/>
        <v>10</v>
      </c>
      <c r="M27">
        <f t="shared" si="7"/>
        <v>755.76376460406675</v>
      </c>
      <c r="N27">
        <f t="shared" si="8"/>
        <v>765.76376460406675</v>
      </c>
    </row>
    <row r="28" spans="1:14" x14ac:dyDescent="0.25">
      <c r="A28" t="str">
        <f t="shared" si="0"/>
        <v>Roberts1988InitT1oCInitPp8hDurat30FinalT19oCFinalPp11hCVPrecoz</v>
      </c>
      <c r="B28" t="str">
        <f t="shared" si="2"/>
        <v>Precoz</v>
      </c>
      <c r="C28" t="s">
        <v>7</v>
      </c>
      <c r="D28">
        <f t="shared" si="12"/>
        <v>8</v>
      </c>
      <c r="E28">
        <f t="shared" si="13"/>
        <v>11</v>
      </c>
      <c r="F28">
        <v>1</v>
      </c>
      <c r="G28">
        <f t="shared" si="14"/>
        <v>19</v>
      </c>
      <c r="H28">
        <v>30</v>
      </c>
      <c r="I28" t="s">
        <v>55</v>
      </c>
      <c r="J28">
        <v>25.263842492427401</v>
      </c>
      <c r="K28">
        <f t="shared" si="6"/>
        <v>55.263842492427401</v>
      </c>
      <c r="L28">
        <f t="shared" si="1"/>
        <v>30</v>
      </c>
      <c r="M28">
        <f t="shared" si="7"/>
        <v>480.01300735612062</v>
      </c>
      <c r="N28">
        <f t="shared" si="8"/>
        <v>510.01300735612062</v>
      </c>
    </row>
    <row r="29" spans="1:14" x14ac:dyDescent="0.25">
      <c r="A29" t="str">
        <f t="shared" si="0"/>
        <v>Roberts1988InitT1oCInitPp8hDurat60FinalT19oCFinalPp11hCVPrecoz</v>
      </c>
      <c r="B29" t="str">
        <f t="shared" si="2"/>
        <v>Precoz</v>
      </c>
      <c r="C29" t="s">
        <v>7</v>
      </c>
      <c r="D29">
        <f t="shared" si="12"/>
        <v>8</v>
      </c>
      <c r="E29">
        <f t="shared" si="13"/>
        <v>11</v>
      </c>
      <c r="F29">
        <v>1</v>
      </c>
      <c r="G29">
        <f t="shared" si="14"/>
        <v>19</v>
      </c>
      <c r="H29">
        <v>60</v>
      </c>
      <c r="I29" t="s">
        <v>55</v>
      </c>
      <c r="J29">
        <v>23.9959930765901</v>
      </c>
      <c r="K29">
        <f t="shared" si="6"/>
        <v>83.995993076590096</v>
      </c>
      <c r="L29">
        <f t="shared" si="1"/>
        <v>60</v>
      </c>
      <c r="M29">
        <f t="shared" si="7"/>
        <v>455.9238684552119</v>
      </c>
      <c r="N29">
        <f t="shared" si="8"/>
        <v>515.92386845521196</v>
      </c>
    </row>
    <row r="30" spans="1:14" x14ac:dyDescent="0.25">
      <c r="A30" t="str">
        <f t="shared" si="0"/>
        <v>Roberts1988InitT5oCInitPp8hDurat0FinalT19oCFinalPp11hCVPrecoz</v>
      </c>
      <c r="B30" t="str">
        <f t="shared" si="2"/>
        <v>Precoz</v>
      </c>
      <c r="C30" t="s">
        <v>7</v>
      </c>
      <c r="D30">
        <f t="shared" si="12"/>
        <v>8</v>
      </c>
      <c r="E30">
        <f t="shared" si="13"/>
        <v>11</v>
      </c>
      <c r="F30">
        <v>5</v>
      </c>
      <c r="G30">
        <f t="shared" si="14"/>
        <v>19</v>
      </c>
      <c r="H30">
        <v>0</v>
      </c>
      <c r="I30" t="s">
        <v>55</v>
      </c>
      <c r="J30">
        <v>40.703046300302802</v>
      </c>
      <c r="K30">
        <f t="shared" si="6"/>
        <v>40.703046300302802</v>
      </c>
      <c r="L30">
        <f t="shared" si="1"/>
        <v>0</v>
      </c>
      <c r="M30">
        <f t="shared" si="7"/>
        <v>773.35787970575325</v>
      </c>
      <c r="N30">
        <f t="shared" si="8"/>
        <v>773.35787970575325</v>
      </c>
    </row>
    <row r="31" spans="1:14" x14ac:dyDescent="0.25">
      <c r="A31" t="str">
        <f t="shared" si="0"/>
        <v>Roberts1988InitT5oCInitPp8hDurat10FinalT19oCFinalPp11hCVPrecoz</v>
      </c>
      <c r="B31" t="str">
        <f t="shared" si="2"/>
        <v>Precoz</v>
      </c>
      <c r="C31" t="s">
        <v>7</v>
      </c>
      <c r="D31">
        <f t="shared" si="12"/>
        <v>8</v>
      </c>
      <c r="E31">
        <f t="shared" si="13"/>
        <v>11</v>
      </c>
      <c r="F31">
        <v>5</v>
      </c>
      <c r="G31">
        <f t="shared" si="14"/>
        <v>19</v>
      </c>
      <c r="H31">
        <v>10</v>
      </c>
      <c r="I31" t="s">
        <v>55</v>
      </c>
      <c r="J31">
        <v>34.714296841194205</v>
      </c>
      <c r="K31">
        <f t="shared" si="6"/>
        <v>44.714296841194205</v>
      </c>
      <c r="L31">
        <f t="shared" si="1"/>
        <v>50</v>
      </c>
      <c r="M31">
        <f t="shared" si="7"/>
        <v>659.57163998268993</v>
      </c>
      <c r="N31">
        <f t="shared" si="8"/>
        <v>709.57163998268993</v>
      </c>
    </row>
    <row r="32" spans="1:14" x14ac:dyDescent="0.25">
      <c r="A32" t="str">
        <f t="shared" si="0"/>
        <v>Roberts1988InitT5oCInitPp8hDurat30FinalT19oCFinalPp11hCVPrecoz</v>
      </c>
      <c r="B32" t="str">
        <f t="shared" si="2"/>
        <v>Precoz</v>
      </c>
      <c r="C32" t="s">
        <v>7</v>
      </c>
      <c r="D32">
        <f t="shared" si="12"/>
        <v>8</v>
      </c>
      <c r="E32">
        <f t="shared" si="13"/>
        <v>11</v>
      </c>
      <c r="F32">
        <v>5</v>
      </c>
      <c r="G32">
        <f t="shared" si="14"/>
        <v>19</v>
      </c>
      <c r="H32">
        <v>30</v>
      </c>
      <c r="I32" t="s">
        <v>55</v>
      </c>
      <c r="J32">
        <v>25.765789701427899</v>
      </c>
      <c r="K32">
        <f t="shared" si="6"/>
        <v>55.765789701427899</v>
      </c>
      <c r="L32">
        <f t="shared" si="1"/>
        <v>150</v>
      </c>
      <c r="M32">
        <f t="shared" si="7"/>
        <v>489.55000432713007</v>
      </c>
      <c r="N32">
        <f t="shared" si="8"/>
        <v>639.55000432713007</v>
      </c>
    </row>
    <row r="33" spans="1:14" x14ac:dyDescent="0.25">
      <c r="A33" t="str">
        <f t="shared" si="0"/>
        <v>Roberts1988InitT5oCInitPp8hDurat60FinalT19oCFinalPp11hCVPrecoz</v>
      </c>
      <c r="B33" t="str">
        <f t="shared" si="2"/>
        <v>Precoz</v>
      </c>
      <c r="C33" t="s">
        <v>7</v>
      </c>
      <c r="D33">
        <f t="shared" si="12"/>
        <v>8</v>
      </c>
      <c r="E33">
        <f t="shared" si="13"/>
        <v>11</v>
      </c>
      <c r="F33">
        <v>5</v>
      </c>
      <c r="G33">
        <f t="shared" si="14"/>
        <v>19</v>
      </c>
      <c r="H33">
        <v>60</v>
      </c>
      <c r="I33" t="s">
        <v>55</v>
      </c>
      <c r="J33">
        <v>19.4395240155776</v>
      </c>
      <c r="K33">
        <f t="shared" si="6"/>
        <v>79.439524015577604</v>
      </c>
      <c r="L33">
        <f t="shared" si="1"/>
        <v>300</v>
      </c>
      <c r="M33">
        <f t="shared" si="7"/>
        <v>369.35095629597441</v>
      </c>
      <c r="N33">
        <f t="shared" si="8"/>
        <v>669.35095629597436</v>
      </c>
    </row>
    <row r="34" spans="1:14" x14ac:dyDescent="0.25">
      <c r="A34" t="str">
        <f t="shared" ref="A34:A65" si="15">"Roberts1988InitT"&amp;F34&amp;"oCInitPp"&amp;D34&amp;"hDurat"&amp;H34&amp;"FinalT"&amp;G34&amp;"oCFinalPp"&amp;E34&amp;"hCV"&amp;B34</f>
        <v>Roberts1988InitT9oCInitPp8hDurat0FinalT19oCFinalPp11hCVPrecoz</v>
      </c>
      <c r="B34" t="str">
        <f t="shared" si="2"/>
        <v>Precoz</v>
      </c>
      <c r="C34" t="s">
        <v>7</v>
      </c>
      <c r="D34">
        <f t="shared" si="12"/>
        <v>8</v>
      </c>
      <c r="E34">
        <f t="shared" si="13"/>
        <v>11</v>
      </c>
      <c r="F34">
        <v>9</v>
      </c>
      <c r="G34">
        <f t="shared" si="14"/>
        <v>19</v>
      </c>
      <c r="H34">
        <v>0</v>
      </c>
      <c r="I34" t="s">
        <v>55</v>
      </c>
      <c r="J34">
        <v>40.703046300302802</v>
      </c>
      <c r="K34">
        <f t="shared" si="6"/>
        <v>40.703046300302802</v>
      </c>
      <c r="L34">
        <f t="shared" ref="L34:L65" si="16">F34*H34</f>
        <v>0</v>
      </c>
      <c r="M34">
        <f t="shared" ref="M34:M65" si="17">J34*G34</f>
        <v>773.35787970575325</v>
      </c>
      <c r="N34">
        <f t="shared" ref="N34:N65" si="18">M34+L34</f>
        <v>773.35787970575325</v>
      </c>
    </row>
    <row r="35" spans="1:14" x14ac:dyDescent="0.25">
      <c r="A35" t="str">
        <f t="shared" si="15"/>
        <v>Roberts1988InitT9oCInitPp8hDurat10FinalT19oCFinalPp11hCVPrecoz</v>
      </c>
      <c r="B35" t="str">
        <f t="shared" ref="B35:B66" si="19">B34</f>
        <v>Precoz</v>
      </c>
      <c r="C35" t="s">
        <v>7</v>
      </c>
      <c r="D35">
        <f t="shared" si="12"/>
        <v>8</v>
      </c>
      <c r="E35">
        <f t="shared" si="13"/>
        <v>11</v>
      </c>
      <c r="F35">
        <v>9</v>
      </c>
      <c r="G35">
        <f t="shared" si="14"/>
        <v>19</v>
      </c>
      <c r="H35">
        <v>10</v>
      </c>
      <c r="I35" t="s">
        <v>55</v>
      </c>
      <c r="J35">
        <v>30.157827780181702</v>
      </c>
      <c r="K35">
        <f t="shared" si="6"/>
        <v>40.157827780181705</v>
      </c>
      <c r="L35">
        <f t="shared" si="16"/>
        <v>90</v>
      </c>
      <c r="M35">
        <f t="shared" si="17"/>
        <v>572.99872782345233</v>
      </c>
      <c r="N35">
        <f t="shared" si="18"/>
        <v>662.99872782345233</v>
      </c>
    </row>
    <row r="36" spans="1:14" x14ac:dyDescent="0.25">
      <c r="A36" t="str">
        <f t="shared" si="15"/>
        <v>Roberts1988InitT9oCInitPp8hDurat30FinalT19oCFinalPp11hCVPrecoz</v>
      </c>
      <c r="B36" t="str">
        <f t="shared" si="19"/>
        <v>Precoz</v>
      </c>
      <c r="C36" t="s">
        <v>7</v>
      </c>
      <c r="D36">
        <f t="shared" si="12"/>
        <v>8</v>
      </c>
      <c r="E36">
        <f t="shared" si="13"/>
        <v>11</v>
      </c>
      <c r="F36">
        <v>9</v>
      </c>
      <c r="G36">
        <f t="shared" si="14"/>
        <v>19</v>
      </c>
      <c r="H36">
        <v>30</v>
      </c>
      <c r="I36" t="s">
        <v>55</v>
      </c>
      <c r="J36">
        <v>25.770116832539898</v>
      </c>
      <c r="K36">
        <f t="shared" si="6"/>
        <v>55.770116832539898</v>
      </c>
      <c r="L36">
        <f t="shared" si="16"/>
        <v>270</v>
      </c>
      <c r="M36">
        <f t="shared" si="17"/>
        <v>489.63221981825808</v>
      </c>
      <c r="N36">
        <f t="shared" si="18"/>
        <v>759.63221981825814</v>
      </c>
    </row>
    <row r="37" spans="1:14" x14ac:dyDescent="0.25">
      <c r="A37" t="str">
        <f t="shared" si="15"/>
        <v>Roberts1988InitT9oCInitPp8hDurat60FinalT19oCFinalPp11hCVPrecoz</v>
      </c>
      <c r="B37" t="str">
        <f t="shared" si="19"/>
        <v>Precoz</v>
      </c>
      <c r="C37" t="s">
        <v>7</v>
      </c>
      <c r="D37">
        <f t="shared" si="12"/>
        <v>8</v>
      </c>
      <c r="E37">
        <f t="shared" si="13"/>
        <v>11</v>
      </c>
      <c r="F37">
        <v>9</v>
      </c>
      <c r="G37">
        <f t="shared" si="14"/>
        <v>19</v>
      </c>
      <c r="H37">
        <v>60</v>
      </c>
      <c r="I37" t="s">
        <v>55</v>
      </c>
      <c r="J37">
        <v>14.3767806144525</v>
      </c>
      <c r="K37">
        <f t="shared" si="6"/>
        <v>74.3767806144525</v>
      </c>
      <c r="L37">
        <f t="shared" si="16"/>
        <v>540</v>
      </c>
      <c r="M37">
        <f t="shared" si="17"/>
        <v>273.15883167459748</v>
      </c>
      <c r="N37">
        <f t="shared" si="18"/>
        <v>813.15883167459742</v>
      </c>
    </row>
    <row r="38" spans="1:14" x14ac:dyDescent="0.25">
      <c r="A38" t="str">
        <f t="shared" si="15"/>
        <v>Roberts1988InitT1oCInitPp16hDurat0FinalT19oCFinalPp11hCVPrecoz</v>
      </c>
      <c r="B38" t="str">
        <f t="shared" si="19"/>
        <v>Precoz</v>
      </c>
      <c r="C38" t="s">
        <v>7</v>
      </c>
      <c r="D38">
        <v>16</v>
      </c>
      <c r="E38">
        <v>11</v>
      </c>
      <c r="F38">
        <v>1</v>
      </c>
      <c r="G38">
        <v>19</v>
      </c>
      <c r="H38">
        <v>0</v>
      </c>
      <c r="I38" t="s">
        <v>55</v>
      </c>
      <c r="J38">
        <v>39.5279099956728</v>
      </c>
      <c r="K38">
        <f t="shared" si="6"/>
        <v>39.5279099956728</v>
      </c>
      <c r="L38">
        <f t="shared" si="16"/>
        <v>0</v>
      </c>
      <c r="M38">
        <f t="shared" si="17"/>
        <v>751.03028991778319</v>
      </c>
      <c r="N38">
        <f t="shared" si="18"/>
        <v>751.03028991778319</v>
      </c>
    </row>
    <row r="39" spans="1:14" x14ac:dyDescent="0.25">
      <c r="A39" t="str">
        <f t="shared" si="15"/>
        <v>Roberts1988InitT1oCInitPp16hDurat10FinalT19oCFinalPp11hCVPrecoz</v>
      </c>
      <c r="B39" t="str">
        <f t="shared" si="19"/>
        <v>Precoz</v>
      </c>
      <c r="C39" t="s">
        <v>7</v>
      </c>
      <c r="D39">
        <f t="shared" ref="D39:D49" si="20">D38</f>
        <v>16</v>
      </c>
      <c r="E39">
        <f t="shared" ref="E39:E49" si="21">E38</f>
        <v>11</v>
      </c>
      <c r="F39">
        <v>1</v>
      </c>
      <c r="G39">
        <f t="shared" ref="G39:G49" si="22">G38</f>
        <v>19</v>
      </c>
      <c r="H39">
        <v>10</v>
      </c>
      <c r="I39" t="s">
        <v>55</v>
      </c>
      <c r="J39">
        <v>31.5097360450021</v>
      </c>
      <c r="K39">
        <f t="shared" si="6"/>
        <v>41.5097360450021</v>
      </c>
      <c r="L39">
        <f t="shared" si="16"/>
        <v>10</v>
      </c>
      <c r="M39">
        <f t="shared" si="17"/>
        <v>598.68498485503994</v>
      </c>
      <c r="N39">
        <f t="shared" si="18"/>
        <v>608.68498485503994</v>
      </c>
    </row>
    <row r="40" spans="1:14" x14ac:dyDescent="0.25">
      <c r="A40" t="str">
        <f t="shared" si="15"/>
        <v>Roberts1988InitT1oCInitPp16hDurat30FinalT19oCFinalPp11hCVPrecoz</v>
      </c>
      <c r="B40" t="str">
        <f t="shared" si="19"/>
        <v>Precoz</v>
      </c>
      <c r="C40" t="s">
        <v>7</v>
      </c>
      <c r="D40">
        <f t="shared" si="20"/>
        <v>16</v>
      </c>
      <c r="E40">
        <f t="shared" si="21"/>
        <v>11</v>
      </c>
      <c r="F40">
        <v>1</v>
      </c>
      <c r="G40">
        <f t="shared" si="22"/>
        <v>19</v>
      </c>
      <c r="H40">
        <v>30</v>
      </c>
      <c r="I40" t="s">
        <v>55</v>
      </c>
      <c r="J40">
        <v>27.1220250973604</v>
      </c>
      <c r="K40">
        <f t="shared" si="6"/>
        <v>57.1220250973604</v>
      </c>
      <c r="L40">
        <f t="shared" si="16"/>
        <v>30</v>
      </c>
      <c r="M40">
        <f t="shared" si="17"/>
        <v>515.31847684984757</v>
      </c>
      <c r="N40">
        <f t="shared" si="18"/>
        <v>545.31847684984757</v>
      </c>
    </row>
    <row r="41" spans="1:14" x14ac:dyDescent="0.25">
      <c r="A41" t="str">
        <f t="shared" si="15"/>
        <v>Roberts1988InitT1oCInitPp16hDurat60FinalT19oCFinalPp11hCVPrecoz</v>
      </c>
      <c r="B41" t="str">
        <f t="shared" si="19"/>
        <v>Precoz</v>
      </c>
      <c r="C41" t="s">
        <v>7</v>
      </c>
      <c r="D41">
        <f t="shared" si="20"/>
        <v>16</v>
      </c>
      <c r="E41">
        <f t="shared" si="21"/>
        <v>11</v>
      </c>
      <c r="F41">
        <v>1</v>
      </c>
      <c r="G41">
        <f t="shared" si="22"/>
        <v>19</v>
      </c>
      <c r="H41">
        <v>60</v>
      </c>
      <c r="I41" t="s">
        <v>55</v>
      </c>
      <c r="J41">
        <v>18.264387710947599</v>
      </c>
      <c r="K41">
        <f t="shared" si="6"/>
        <v>78.264387710947602</v>
      </c>
      <c r="L41">
        <f t="shared" si="16"/>
        <v>60</v>
      </c>
      <c r="M41">
        <f t="shared" si="17"/>
        <v>347.02336650800436</v>
      </c>
      <c r="N41">
        <f t="shared" si="18"/>
        <v>407.02336650800436</v>
      </c>
    </row>
    <row r="42" spans="1:14" x14ac:dyDescent="0.25">
      <c r="A42" t="str">
        <f t="shared" si="15"/>
        <v>Roberts1988InitT5oCInitPp16hDurat0FinalT19oCFinalPp11hCVPrecoz</v>
      </c>
      <c r="B42" t="str">
        <f t="shared" si="19"/>
        <v>Precoz</v>
      </c>
      <c r="C42" t="s">
        <v>7</v>
      </c>
      <c r="D42">
        <f t="shared" si="20"/>
        <v>16</v>
      </c>
      <c r="E42">
        <f t="shared" si="21"/>
        <v>11</v>
      </c>
      <c r="F42">
        <v>5</v>
      </c>
      <c r="G42">
        <f t="shared" si="22"/>
        <v>19</v>
      </c>
      <c r="H42">
        <v>0</v>
      </c>
      <c r="I42" t="s">
        <v>55</v>
      </c>
      <c r="J42">
        <v>39.5279099956728</v>
      </c>
      <c r="K42">
        <f t="shared" si="6"/>
        <v>39.5279099956728</v>
      </c>
      <c r="L42">
        <f t="shared" si="16"/>
        <v>0</v>
      </c>
      <c r="M42">
        <f t="shared" si="17"/>
        <v>751.03028991778319</v>
      </c>
      <c r="N42">
        <f t="shared" si="18"/>
        <v>751.03028991778319</v>
      </c>
    </row>
    <row r="43" spans="1:14" x14ac:dyDescent="0.25">
      <c r="A43" t="str">
        <f t="shared" si="15"/>
        <v>Roberts1988InitT5oCInitPp16hDurat10FinalT19oCFinalPp11hCVPrecoz</v>
      </c>
      <c r="B43" t="str">
        <f t="shared" si="19"/>
        <v>Precoz</v>
      </c>
      <c r="C43" t="s">
        <v>7</v>
      </c>
      <c r="D43">
        <f t="shared" si="20"/>
        <v>16</v>
      </c>
      <c r="E43">
        <f t="shared" si="21"/>
        <v>11</v>
      </c>
      <c r="F43">
        <v>5</v>
      </c>
      <c r="G43">
        <f t="shared" si="22"/>
        <v>19</v>
      </c>
      <c r="H43">
        <v>10</v>
      </c>
      <c r="I43" t="s">
        <v>55</v>
      </c>
      <c r="J43">
        <v>31.514063176114199</v>
      </c>
      <c r="K43">
        <f t="shared" si="6"/>
        <v>41.514063176114199</v>
      </c>
      <c r="L43">
        <f t="shared" si="16"/>
        <v>50</v>
      </c>
      <c r="M43">
        <f t="shared" si="17"/>
        <v>598.76720034616983</v>
      </c>
      <c r="N43">
        <f t="shared" si="18"/>
        <v>648.76720034616983</v>
      </c>
    </row>
    <row r="44" spans="1:14" x14ac:dyDescent="0.25">
      <c r="A44" t="str">
        <f t="shared" si="15"/>
        <v>Roberts1988InitT5oCInitPp16hDurat30FinalT19oCFinalPp11hCVPrecoz</v>
      </c>
      <c r="B44" t="str">
        <f t="shared" si="19"/>
        <v>Precoz</v>
      </c>
      <c r="C44" t="s">
        <v>7</v>
      </c>
      <c r="D44">
        <f t="shared" si="20"/>
        <v>16</v>
      </c>
      <c r="E44">
        <f t="shared" si="21"/>
        <v>11</v>
      </c>
      <c r="F44">
        <v>5</v>
      </c>
      <c r="G44">
        <f t="shared" si="22"/>
        <v>19</v>
      </c>
      <c r="H44">
        <v>30</v>
      </c>
      <c r="I44" t="s">
        <v>55</v>
      </c>
      <c r="J44">
        <v>23.578104716572799</v>
      </c>
      <c r="K44">
        <f t="shared" si="6"/>
        <v>53.578104716572795</v>
      </c>
      <c r="L44">
        <f t="shared" si="16"/>
        <v>150</v>
      </c>
      <c r="M44">
        <f t="shared" si="17"/>
        <v>447.98398961488317</v>
      </c>
      <c r="N44">
        <f t="shared" si="18"/>
        <v>597.98398961488317</v>
      </c>
    </row>
    <row r="45" spans="1:14" x14ac:dyDescent="0.25">
      <c r="A45" t="str">
        <f t="shared" si="15"/>
        <v>Roberts1988InitT5oCInitPp16hDurat60FinalT19oCFinalPp11hCVPrecoz</v>
      </c>
      <c r="B45" t="str">
        <f t="shared" si="19"/>
        <v>Precoz</v>
      </c>
      <c r="C45" t="s">
        <v>7</v>
      </c>
      <c r="D45">
        <f t="shared" si="20"/>
        <v>16</v>
      </c>
      <c r="E45">
        <f t="shared" si="21"/>
        <v>11</v>
      </c>
      <c r="F45">
        <v>5</v>
      </c>
      <c r="G45">
        <f t="shared" si="22"/>
        <v>19</v>
      </c>
      <c r="H45">
        <v>60</v>
      </c>
      <c r="I45" t="s">
        <v>55</v>
      </c>
      <c r="J45">
        <v>16.745564690610099</v>
      </c>
      <c r="K45">
        <f t="shared" si="6"/>
        <v>76.745564690610095</v>
      </c>
      <c r="L45">
        <f t="shared" si="16"/>
        <v>300</v>
      </c>
      <c r="M45">
        <f t="shared" si="17"/>
        <v>318.16572912159188</v>
      </c>
      <c r="N45">
        <f t="shared" si="18"/>
        <v>618.16572912159188</v>
      </c>
    </row>
    <row r="46" spans="1:14" x14ac:dyDescent="0.25">
      <c r="A46" t="str">
        <f t="shared" si="15"/>
        <v>Roberts1988InitT9oCInitPp16hDurat0FinalT19oCFinalPp11hCVPrecoz</v>
      </c>
      <c r="B46" t="str">
        <f t="shared" si="19"/>
        <v>Precoz</v>
      </c>
      <c r="C46" t="s">
        <v>7</v>
      </c>
      <c r="D46">
        <f t="shared" si="20"/>
        <v>16</v>
      </c>
      <c r="E46">
        <f t="shared" si="21"/>
        <v>11</v>
      </c>
      <c r="F46">
        <v>9</v>
      </c>
      <c r="G46">
        <f t="shared" si="22"/>
        <v>19</v>
      </c>
      <c r="H46">
        <v>0</v>
      </c>
      <c r="I46" t="s">
        <v>55</v>
      </c>
      <c r="J46">
        <v>39.5279099956728</v>
      </c>
      <c r="K46">
        <f t="shared" si="6"/>
        <v>39.5279099956728</v>
      </c>
      <c r="L46">
        <f t="shared" si="16"/>
        <v>0</v>
      </c>
      <c r="M46">
        <f t="shared" si="17"/>
        <v>751.03028991778319</v>
      </c>
      <c r="N46">
        <f t="shared" si="18"/>
        <v>751.03028991778319</v>
      </c>
    </row>
    <row r="47" spans="1:14" x14ac:dyDescent="0.25">
      <c r="A47" t="str">
        <f t="shared" si="15"/>
        <v>Roberts1988InitT9oCInitPp16hDurat10FinalT19oCFinalPp11hCVPrecoz</v>
      </c>
      <c r="B47" t="str">
        <f t="shared" si="19"/>
        <v>Precoz</v>
      </c>
      <c r="C47" t="s">
        <v>7</v>
      </c>
      <c r="D47">
        <f t="shared" si="20"/>
        <v>16</v>
      </c>
      <c r="E47">
        <f t="shared" si="21"/>
        <v>11</v>
      </c>
      <c r="F47">
        <v>9</v>
      </c>
      <c r="G47">
        <f t="shared" si="22"/>
        <v>19</v>
      </c>
      <c r="H47">
        <v>10</v>
      </c>
      <c r="I47" t="s">
        <v>55</v>
      </c>
      <c r="J47">
        <v>28.978364344439601</v>
      </c>
      <c r="K47">
        <f t="shared" si="6"/>
        <v>38.978364344439598</v>
      </c>
      <c r="L47">
        <f t="shared" si="16"/>
        <v>90</v>
      </c>
      <c r="M47">
        <f t="shared" si="17"/>
        <v>550.58892254435239</v>
      </c>
      <c r="N47">
        <f t="shared" si="18"/>
        <v>640.58892254435239</v>
      </c>
    </row>
    <row r="48" spans="1:14" x14ac:dyDescent="0.25">
      <c r="A48" t="str">
        <f t="shared" si="15"/>
        <v>Roberts1988InitT9oCInitPp16hDurat30FinalT19oCFinalPp11hCVPrecoz</v>
      </c>
      <c r="B48" t="str">
        <f t="shared" si="19"/>
        <v>Precoz</v>
      </c>
      <c r="C48" t="s">
        <v>7</v>
      </c>
      <c r="D48">
        <f t="shared" si="20"/>
        <v>16</v>
      </c>
      <c r="E48">
        <f t="shared" si="21"/>
        <v>11</v>
      </c>
      <c r="F48">
        <v>9</v>
      </c>
      <c r="G48">
        <f t="shared" si="22"/>
        <v>19</v>
      </c>
      <c r="H48">
        <v>30</v>
      </c>
      <c r="I48" t="s">
        <v>55</v>
      </c>
      <c r="J48">
        <v>19.025962786672402</v>
      </c>
      <c r="K48">
        <f t="shared" si="6"/>
        <v>49.025962786672402</v>
      </c>
      <c r="L48">
        <f t="shared" si="16"/>
        <v>270</v>
      </c>
      <c r="M48">
        <f t="shared" si="17"/>
        <v>361.49329294677563</v>
      </c>
      <c r="N48">
        <f t="shared" si="18"/>
        <v>631.49329294677568</v>
      </c>
    </row>
    <row r="49" spans="1:14" x14ac:dyDescent="0.25">
      <c r="A49" t="str">
        <f t="shared" si="15"/>
        <v>Roberts1988InitT9oCInitPp16hDurat60FinalT19oCFinalPp11hCVPrecoz</v>
      </c>
      <c r="B49" t="str">
        <f t="shared" si="19"/>
        <v>Precoz</v>
      </c>
      <c r="C49" t="s">
        <v>7</v>
      </c>
      <c r="D49">
        <f t="shared" si="20"/>
        <v>16</v>
      </c>
      <c r="E49">
        <f t="shared" si="21"/>
        <v>11</v>
      </c>
      <c r="F49">
        <v>9</v>
      </c>
      <c r="G49">
        <f t="shared" si="22"/>
        <v>19</v>
      </c>
      <c r="H49">
        <v>60</v>
      </c>
      <c r="I49" t="s">
        <v>55</v>
      </c>
      <c r="J49">
        <v>7.1263522284725092</v>
      </c>
      <c r="K49">
        <f t="shared" si="6"/>
        <v>67.126352228472513</v>
      </c>
      <c r="L49">
        <f t="shared" si="16"/>
        <v>540</v>
      </c>
      <c r="M49">
        <f t="shared" si="17"/>
        <v>135.40069234097768</v>
      </c>
      <c r="N49">
        <f t="shared" si="18"/>
        <v>675.40069234097768</v>
      </c>
    </row>
    <row r="50" spans="1:14" x14ac:dyDescent="0.25">
      <c r="A50" t="str">
        <f t="shared" si="15"/>
        <v>Roberts1988InitT1oCInitPp8hDurat0FinalT12oCFinalPp16hCVPrecoz</v>
      </c>
      <c r="B50" t="str">
        <f t="shared" si="19"/>
        <v>Precoz</v>
      </c>
      <c r="C50" t="s">
        <v>7</v>
      </c>
      <c r="D50">
        <v>8</v>
      </c>
      <c r="E50">
        <v>16</v>
      </c>
      <c r="F50">
        <v>1</v>
      </c>
      <c r="G50">
        <v>12</v>
      </c>
      <c r="H50">
        <v>0</v>
      </c>
      <c r="I50" t="s">
        <v>55</v>
      </c>
      <c r="J50">
        <v>52.435623483394203</v>
      </c>
      <c r="K50">
        <f t="shared" si="6"/>
        <v>52.435623483394203</v>
      </c>
      <c r="L50">
        <f t="shared" si="16"/>
        <v>0</v>
      </c>
      <c r="M50">
        <f t="shared" si="17"/>
        <v>629.2274818007304</v>
      </c>
      <c r="N50">
        <f t="shared" si="18"/>
        <v>629.2274818007304</v>
      </c>
    </row>
    <row r="51" spans="1:14" x14ac:dyDescent="0.25">
      <c r="A51" t="str">
        <f t="shared" si="15"/>
        <v>Roberts1988InitT1oCInitPp8hDurat10FinalT12oCFinalPp16hCVPrecoz</v>
      </c>
      <c r="B51" t="str">
        <f t="shared" si="19"/>
        <v>Precoz</v>
      </c>
      <c r="C51" t="s">
        <v>7</v>
      </c>
      <c r="D51">
        <f t="shared" ref="D51:D61" si="23">D50</f>
        <v>8</v>
      </c>
      <c r="E51">
        <v>16</v>
      </c>
      <c r="F51">
        <v>1</v>
      </c>
      <c r="G51">
        <f t="shared" ref="G51:G61" si="24">G50</f>
        <v>12</v>
      </c>
      <c r="H51">
        <v>10</v>
      </c>
      <c r="I51" t="s">
        <v>55</v>
      </c>
      <c r="J51">
        <v>47.472384194705</v>
      </c>
      <c r="K51">
        <f t="shared" si="6"/>
        <v>57.472384194705</v>
      </c>
      <c r="L51">
        <f t="shared" si="16"/>
        <v>10</v>
      </c>
      <c r="M51">
        <f t="shared" si="17"/>
        <v>569.66861033646001</v>
      </c>
      <c r="N51">
        <f t="shared" si="18"/>
        <v>579.66861033646001</v>
      </c>
    </row>
    <row r="52" spans="1:14" x14ac:dyDescent="0.25">
      <c r="A52" t="str">
        <f t="shared" si="15"/>
        <v>Roberts1988InitT1oCInitPp8hDurat30FinalT12oCFinalPp16hCVPrecoz</v>
      </c>
      <c r="B52" t="str">
        <f t="shared" si="19"/>
        <v>Precoz</v>
      </c>
      <c r="C52" t="s">
        <v>7</v>
      </c>
      <c r="D52">
        <f t="shared" si="23"/>
        <v>8</v>
      </c>
      <c r="E52">
        <v>16</v>
      </c>
      <c r="F52">
        <v>1</v>
      </c>
      <c r="G52">
        <f t="shared" si="24"/>
        <v>12</v>
      </c>
      <c r="H52">
        <v>30</v>
      </c>
      <c r="I52" t="s">
        <v>55</v>
      </c>
      <c r="J52">
        <v>39.584223678968499</v>
      </c>
      <c r="K52">
        <f t="shared" si="6"/>
        <v>69.584223678968499</v>
      </c>
      <c r="L52">
        <f t="shared" si="16"/>
        <v>30</v>
      </c>
      <c r="M52">
        <f t="shared" si="17"/>
        <v>475.01068414762199</v>
      </c>
      <c r="N52">
        <f t="shared" si="18"/>
        <v>505.01068414762199</v>
      </c>
    </row>
    <row r="53" spans="1:14" x14ac:dyDescent="0.25">
      <c r="A53" t="str">
        <f t="shared" si="15"/>
        <v>Roberts1988InitT1oCInitPp8hDurat60FinalT12oCFinalPp16hCVPrecoz</v>
      </c>
      <c r="B53" t="str">
        <f t="shared" si="19"/>
        <v>Precoz</v>
      </c>
      <c r="C53" t="s">
        <v>7</v>
      </c>
      <c r="D53">
        <f t="shared" si="23"/>
        <v>8</v>
      </c>
      <c r="E53">
        <v>16</v>
      </c>
      <c r="F53">
        <v>1</v>
      </c>
      <c r="G53">
        <f t="shared" si="24"/>
        <v>12</v>
      </c>
      <c r="H53">
        <v>60</v>
      </c>
      <c r="I53" t="s">
        <v>55</v>
      </c>
      <c r="J53">
        <v>34.790482054253602</v>
      </c>
      <c r="K53">
        <f t="shared" si="6"/>
        <v>94.790482054253602</v>
      </c>
      <c r="L53">
        <f t="shared" si="16"/>
        <v>60</v>
      </c>
      <c r="M53">
        <f t="shared" si="17"/>
        <v>417.48578465104322</v>
      </c>
      <c r="N53">
        <f t="shared" si="18"/>
        <v>477.48578465104322</v>
      </c>
    </row>
    <row r="54" spans="1:14" x14ac:dyDescent="0.25">
      <c r="A54" t="str">
        <f t="shared" si="15"/>
        <v>Roberts1988InitT5oCInitPp8hDurat0FinalT12oCFinalPp16hCVPrecoz</v>
      </c>
      <c r="B54" t="str">
        <f t="shared" si="19"/>
        <v>Precoz</v>
      </c>
      <c r="C54" t="s">
        <v>7</v>
      </c>
      <c r="D54">
        <f t="shared" si="23"/>
        <v>8</v>
      </c>
      <c r="E54">
        <v>16</v>
      </c>
      <c r="F54">
        <v>5</v>
      </c>
      <c r="G54">
        <f t="shared" si="24"/>
        <v>12</v>
      </c>
      <c r="H54">
        <v>0</v>
      </c>
      <c r="I54" t="s">
        <v>55</v>
      </c>
      <c r="J54">
        <v>52.439969577342303</v>
      </c>
      <c r="K54">
        <f t="shared" si="6"/>
        <v>52.439969577342303</v>
      </c>
      <c r="L54">
        <f t="shared" si="16"/>
        <v>0</v>
      </c>
      <c r="M54">
        <f t="shared" si="17"/>
        <v>629.27963492810761</v>
      </c>
      <c r="N54">
        <f t="shared" si="18"/>
        <v>629.27963492810761</v>
      </c>
    </row>
    <row r="55" spans="1:14" x14ac:dyDescent="0.25">
      <c r="A55" t="str">
        <f t="shared" si="15"/>
        <v>Roberts1988InitT5oCInitPp8hDurat10FinalT12oCFinalPp16hCVPrecoz</v>
      </c>
      <c r="B55" t="str">
        <f t="shared" si="19"/>
        <v>Precoz</v>
      </c>
      <c r="C55" t="s">
        <v>7</v>
      </c>
      <c r="D55">
        <f t="shared" si="23"/>
        <v>8</v>
      </c>
      <c r="E55">
        <v>16</v>
      </c>
      <c r="F55">
        <v>5</v>
      </c>
      <c r="G55">
        <f t="shared" si="24"/>
        <v>12</v>
      </c>
      <c r="H55">
        <v>10</v>
      </c>
      <c r="I55" t="s">
        <v>55</v>
      </c>
      <c r="J55">
        <v>43.947702002824897</v>
      </c>
      <c r="K55">
        <f t="shared" si="6"/>
        <v>53.947702002824897</v>
      </c>
      <c r="L55">
        <f t="shared" si="16"/>
        <v>50</v>
      </c>
      <c r="M55">
        <f t="shared" si="17"/>
        <v>527.37242403389882</v>
      </c>
      <c r="N55">
        <f t="shared" si="18"/>
        <v>577.37242403389882</v>
      </c>
    </row>
    <row r="56" spans="1:14" x14ac:dyDescent="0.25">
      <c r="A56" t="str">
        <f t="shared" si="15"/>
        <v>Roberts1988InitT5oCInitPp8hDurat30FinalT12oCFinalPp16hCVPrecoz</v>
      </c>
      <c r="B56" t="str">
        <f t="shared" si="19"/>
        <v>Precoz</v>
      </c>
      <c r="C56" t="s">
        <v>7</v>
      </c>
      <c r="D56">
        <f t="shared" si="23"/>
        <v>8</v>
      </c>
      <c r="E56">
        <v>16</v>
      </c>
      <c r="F56">
        <v>5</v>
      </c>
      <c r="G56">
        <f t="shared" si="24"/>
        <v>12</v>
      </c>
      <c r="H56">
        <v>30</v>
      </c>
      <c r="I56" t="s">
        <v>55</v>
      </c>
      <c r="J56">
        <v>38.067436891094097</v>
      </c>
      <c r="K56">
        <f t="shared" si="6"/>
        <v>68.067436891094104</v>
      </c>
      <c r="L56">
        <f t="shared" si="16"/>
        <v>150</v>
      </c>
      <c r="M56">
        <f t="shared" si="17"/>
        <v>456.80924269312914</v>
      </c>
      <c r="N56">
        <f t="shared" si="18"/>
        <v>606.80924269312914</v>
      </c>
    </row>
    <row r="57" spans="1:14" x14ac:dyDescent="0.25">
      <c r="A57" t="str">
        <f t="shared" si="15"/>
        <v>Roberts1988InitT5oCInitPp8hDurat60FinalT12oCFinalPp16hCVPrecoz</v>
      </c>
      <c r="B57" t="str">
        <f t="shared" si="19"/>
        <v>Precoz</v>
      </c>
      <c r="C57" t="s">
        <v>7</v>
      </c>
      <c r="D57">
        <f t="shared" si="23"/>
        <v>8</v>
      </c>
      <c r="E57">
        <v>16</v>
      </c>
      <c r="F57">
        <v>5</v>
      </c>
      <c r="G57">
        <f t="shared" si="24"/>
        <v>12</v>
      </c>
      <c r="H57">
        <v>60</v>
      </c>
      <c r="I57" t="s">
        <v>55</v>
      </c>
      <c r="J57">
        <v>31.2614537684255</v>
      </c>
      <c r="K57">
        <f t="shared" si="6"/>
        <v>91.261453768425497</v>
      </c>
      <c r="L57">
        <f t="shared" si="16"/>
        <v>300</v>
      </c>
      <c r="M57">
        <f t="shared" si="17"/>
        <v>375.13744522110602</v>
      </c>
      <c r="N57">
        <f t="shared" si="18"/>
        <v>675.13744522110596</v>
      </c>
    </row>
    <row r="58" spans="1:14" x14ac:dyDescent="0.25">
      <c r="A58" t="str">
        <f t="shared" si="15"/>
        <v>Roberts1988InitT9oCInitPp8hDurat0FinalT12oCFinalPp16hCVPrecoz</v>
      </c>
      <c r="B58" t="str">
        <f t="shared" si="19"/>
        <v>Precoz</v>
      </c>
      <c r="C58" t="s">
        <v>7</v>
      </c>
      <c r="D58">
        <f t="shared" si="23"/>
        <v>8</v>
      </c>
      <c r="E58">
        <v>16</v>
      </c>
      <c r="F58">
        <v>9</v>
      </c>
      <c r="G58">
        <f t="shared" si="24"/>
        <v>12</v>
      </c>
      <c r="H58">
        <v>0</v>
      </c>
      <c r="I58" t="s">
        <v>55</v>
      </c>
      <c r="J58">
        <v>52.435623483394203</v>
      </c>
      <c r="K58">
        <f t="shared" si="6"/>
        <v>52.435623483394203</v>
      </c>
      <c r="L58">
        <f t="shared" si="16"/>
        <v>0</v>
      </c>
      <c r="M58">
        <f t="shared" si="17"/>
        <v>629.2274818007304</v>
      </c>
      <c r="N58">
        <f t="shared" si="18"/>
        <v>629.2274818007304</v>
      </c>
    </row>
    <row r="59" spans="1:14" x14ac:dyDescent="0.25">
      <c r="A59" t="str">
        <f t="shared" si="15"/>
        <v>Roberts1988InitT9oCInitPp8hDurat10FinalT12oCFinalPp16hCVPrecoz</v>
      </c>
      <c r="B59" t="str">
        <f t="shared" si="19"/>
        <v>Precoz</v>
      </c>
      <c r="C59" t="s">
        <v>7</v>
      </c>
      <c r="D59">
        <f t="shared" si="23"/>
        <v>8</v>
      </c>
      <c r="E59">
        <v>16</v>
      </c>
      <c r="F59">
        <v>9</v>
      </c>
      <c r="G59">
        <f t="shared" si="24"/>
        <v>12</v>
      </c>
      <c r="H59">
        <v>10</v>
      </c>
      <c r="I59" t="s">
        <v>55</v>
      </c>
      <c r="J59">
        <v>44.447502806852299</v>
      </c>
      <c r="K59">
        <f t="shared" si="6"/>
        <v>54.447502806852299</v>
      </c>
      <c r="L59">
        <f t="shared" si="16"/>
        <v>90</v>
      </c>
      <c r="M59">
        <f t="shared" si="17"/>
        <v>533.37003368222759</v>
      </c>
      <c r="N59">
        <f t="shared" si="18"/>
        <v>623.37003368222759</v>
      </c>
    </row>
    <row r="60" spans="1:14" x14ac:dyDescent="0.25">
      <c r="A60" t="str">
        <f t="shared" si="15"/>
        <v>Roberts1988InitT9oCInitPp8hDurat30FinalT12oCFinalPp16hCVPrecoz</v>
      </c>
      <c r="B60" t="str">
        <f t="shared" si="19"/>
        <v>Precoz</v>
      </c>
      <c r="C60" t="s">
        <v>7</v>
      </c>
      <c r="D60">
        <f t="shared" si="23"/>
        <v>8</v>
      </c>
      <c r="E60">
        <v>16</v>
      </c>
      <c r="F60">
        <v>9</v>
      </c>
      <c r="G60">
        <f t="shared" si="24"/>
        <v>12</v>
      </c>
      <c r="H60">
        <v>30</v>
      </c>
      <c r="I60" t="s">
        <v>55</v>
      </c>
      <c r="J60">
        <v>37.059143095143199</v>
      </c>
      <c r="K60">
        <f t="shared" si="6"/>
        <v>67.059143095143199</v>
      </c>
      <c r="L60">
        <f t="shared" si="16"/>
        <v>270</v>
      </c>
      <c r="M60">
        <f t="shared" si="17"/>
        <v>444.70971714171839</v>
      </c>
      <c r="N60">
        <f t="shared" si="18"/>
        <v>714.70971714171833</v>
      </c>
    </row>
    <row r="61" spans="1:14" x14ac:dyDescent="0.25">
      <c r="A61" t="str">
        <f t="shared" si="15"/>
        <v>Roberts1988InitT9oCInitPp8hDurat60FinalT12oCFinalPp16hCVPrecoz</v>
      </c>
      <c r="B61" t="str">
        <f t="shared" si="19"/>
        <v>Precoz</v>
      </c>
      <c r="C61" t="s">
        <v>7</v>
      </c>
      <c r="D61">
        <f t="shared" si="23"/>
        <v>8</v>
      </c>
      <c r="E61">
        <v>16</v>
      </c>
      <c r="F61">
        <v>9</v>
      </c>
      <c r="G61">
        <f t="shared" si="24"/>
        <v>12</v>
      </c>
      <c r="H61">
        <v>60</v>
      </c>
      <c r="I61" t="s">
        <v>55</v>
      </c>
      <c r="J61">
        <v>22.690956502842901</v>
      </c>
      <c r="K61">
        <f t="shared" si="6"/>
        <v>82.690956502842909</v>
      </c>
      <c r="L61">
        <f t="shared" si="16"/>
        <v>540</v>
      </c>
      <c r="M61">
        <f t="shared" si="17"/>
        <v>272.29147803411479</v>
      </c>
      <c r="N61">
        <f t="shared" si="18"/>
        <v>812.29147803411479</v>
      </c>
    </row>
    <row r="62" spans="1:14" x14ac:dyDescent="0.25">
      <c r="A62" t="str">
        <f t="shared" si="15"/>
        <v>Roberts1988InitT1oCInitPp16hDurat0FinalT12oCFinalPp16hCVPrecoz</v>
      </c>
      <c r="B62" t="str">
        <f t="shared" si="19"/>
        <v>Precoz</v>
      </c>
      <c r="C62" t="s">
        <v>7</v>
      </c>
      <c r="D62">
        <v>16</v>
      </c>
      <c r="E62">
        <v>16</v>
      </c>
      <c r="F62">
        <v>1</v>
      </c>
      <c r="G62">
        <v>12</v>
      </c>
      <c r="H62">
        <v>0</v>
      </c>
      <c r="I62" t="s">
        <v>55</v>
      </c>
      <c r="J62">
        <v>53.292107131215701</v>
      </c>
      <c r="K62">
        <f t="shared" si="6"/>
        <v>53.292107131215701</v>
      </c>
      <c r="L62">
        <f t="shared" si="16"/>
        <v>0</v>
      </c>
      <c r="M62">
        <f t="shared" si="17"/>
        <v>639.50528557458847</v>
      </c>
      <c r="N62">
        <f t="shared" si="18"/>
        <v>639.50528557458847</v>
      </c>
    </row>
    <row r="63" spans="1:14" x14ac:dyDescent="0.25">
      <c r="A63" t="str">
        <f t="shared" si="15"/>
        <v>Roberts1988InitT1oCInitPp16hDurat10FinalT12oCFinalPp16hCVPrecoz</v>
      </c>
      <c r="B63" t="str">
        <f t="shared" si="19"/>
        <v>Precoz</v>
      </c>
      <c r="C63" t="s">
        <v>7</v>
      </c>
      <c r="D63">
        <f t="shared" ref="D63:D73" si="25">D62</f>
        <v>16</v>
      </c>
      <c r="E63">
        <v>16</v>
      </c>
      <c r="F63">
        <v>1</v>
      </c>
      <c r="G63">
        <f t="shared" ref="G63:G73" si="26">G62</f>
        <v>12</v>
      </c>
      <c r="H63">
        <v>10</v>
      </c>
      <c r="I63" t="s">
        <v>55</v>
      </c>
      <c r="J63">
        <v>46.316626344572704</v>
      </c>
      <c r="K63">
        <f t="shared" si="6"/>
        <v>56.316626344572704</v>
      </c>
      <c r="L63">
        <f t="shared" si="16"/>
        <v>10</v>
      </c>
      <c r="M63">
        <f t="shared" si="17"/>
        <v>555.79951613487242</v>
      </c>
      <c r="N63">
        <f t="shared" si="18"/>
        <v>565.79951613487242</v>
      </c>
    </row>
    <row r="64" spans="1:14" x14ac:dyDescent="0.25">
      <c r="A64" t="str">
        <f t="shared" si="15"/>
        <v>Roberts1988InitT1oCInitPp16hDurat30FinalT12oCFinalPp16hCVPrecoz</v>
      </c>
      <c r="B64" t="str">
        <f t="shared" si="19"/>
        <v>Precoz</v>
      </c>
      <c r="C64" t="s">
        <v>7</v>
      </c>
      <c r="D64">
        <f t="shared" si="25"/>
        <v>16</v>
      </c>
      <c r="E64">
        <v>16</v>
      </c>
      <c r="F64">
        <v>1</v>
      </c>
      <c r="G64">
        <f t="shared" si="26"/>
        <v>12</v>
      </c>
      <c r="H64">
        <v>30</v>
      </c>
      <c r="I64" t="s">
        <v>55</v>
      </c>
      <c r="J64">
        <v>36.9073329470137</v>
      </c>
      <c r="K64">
        <f t="shared" si="6"/>
        <v>66.9073329470137</v>
      </c>
      <c r="L64">
        <f t="shared" si="16"/>
        <v>30</v>
      </c>
      <c r="M64">
        <f t="shared" si="17"/>
        <v>442.8879953641644</v>
      </c>
      <c r="N64">
        <f t="shared" si="18"/>
        <v>472.8879953641644</v>
      </c>
    </row>
    <row r="65" spans="1:14" x14ac:dyDescent="0.25">
      <c r="A65" t="str">
        <f t="shared" si="15"/>
        <v>Roberts1988InitT1oCInitPp16hDurat60FinalT12oCFinalPp16hCVPrecoz</v>
      </c>
      <c r="B65" t="str">
        <f t="shared" si="19"/>
        <v>Precoz</v>
      </c>
      <c r="C65" t="s">
        <v>7</v>
      </c>
      <c r="D65">
        <f t="shared" si="25"/>
        <v>16</v>
      </c>
      <c r="E65">
        <v>16</v>
      </c>
      <c r="F65">
        <v>1</v>
      </c>
      <c r="G65">
        <f t="shared" si="26"/>
        <v>12</v>
      </c>
      <c r="H65">
        <v>60</v>
      </c>
      <c r="I65" t="s">
        <v>55</v>
      </c>
      <c r="J65">
        <v>30.605496722320702</v>
      </c>
      <c r="K65">
        <f t="shared" si="6"/>
        <v>90.605496722320709</v>
      </c>
      <c r="L65">
        <f t="shared" si="16"/>
        <v>60</v>
      </c>
      <c r="M65">
        <f t="shared" si="17"/>
        <v>367.26596066784839</v>
      </c>
      <c r="N65">
        <f t="shared" si="18"/>
        <v>427.26596066784839</v>
      </c>
    </row>
    <row r="66" spans="1:14" x14ac:dyDescent="0.25">
      <c r="A66" t="str">
        <f t="shared" ref="A66:A97" si="27">"Roberts1988InitT"&amp;F66&amp;"oCInitPp"&amp;D66&amp;"hDurat"&amp;H66&amp;"FinalT"&amp;G66&amp;"oCFinalPp"&amp;E66&amp;"hCV"&amp;B66</f>
        <v>Roberts1988InitT5oCInitPp16hDurat0FinalT12oCFinalPp16hCVPrecoz</v>
      </c>
      <c r="B66" t="str">
        <f t="shared" si="19"/>
        <v>Precoz</v>
      </c>
      <c r="C66" t="s">
        <v>7</v>
      </c>
      <c r="D66">
        <f t="shared" si="25"/>
        <v>16</v>
      </c>
      <c r="E66">
        <v>16</v>
      </c>
      <c r="F66">
        <v>5</v>
      </c>
      <c r="G66">
        <f t="shared" si="26"/>
        <v>12</v>
      </c>
      <c r="H66">
        <v>0</v>
      </c>
      <c r="I66" t="s">
        <v>55</v>
      </c>
      <c r="J66">
        <v>52.787960233240298</v>
      </c>
      <c r="K66">
        <f t="shared" si="6"/>
        <v>52.787960233240298</v>
      </c>
      <c r="L66">
        <f t="shared" ref="L66:L97" si="28">F66*H66</f>
        <v>0</v>
      </c>
      <c r="M66">
        <f t="shared" ref="M66:M97" si="29">J66*G66</f>
        <v>633.45552279888352</v>
      </c>
      <c r="N66">
        <f t="shared" ref="N66:N97" si="30">M66+L66</f>
        <v>633.45552279888352</v>
      </c>
    </row>
    <row r="67" spans="1:14" x14ac:dyDescent="0.25">
      <c r="A67" t="str">
        <f t="shared" si="27"/>
        <v>Roberts1988InitT5oCInitPp16hDurat10FinalT12oCFinalPp16hCVPrecoz</v>
      </c>
      <c r="B67" t="str">
        <f t="shared" ref="B67:B97" si="31">B66</f>
        <v>Precoz</v>
      </c>
      <c r="C67" t="s">
        <v>7</v>
      </c>
      <c r="D67">
        <f t="shared" si="25"/>
        <v>16</v>
      </c>
      <c r="E67">
        <v>16</v>
      </c>
      <c r="F67">
        <v>5</v>
      </c>
      <c r="G67">
        <f t="shared" si="26"/>
        <v>12</v>
      </c>
      <c r="H67">
        <v>10</v>
      </c>
      <c r="I67" t="s">
        <v>55</v>
      </c>
      <c r="J67">
        <v>45.308332548621799</v>
      </c>
      <c r="K67">
        <f t="shared" ref="K67:K130" si="32">J67+H67</f>
        <v>55.308332548621799</v>
      </c>
      <c r="L67">
        <f t="shared" si="28"/>
        <v>50</v>
      </c>
      <c r="M67">
        <f t="shared" si="29"/>
        <v>543.69999058346161</v>
      </c>
      <c r="N67">
        <f t="shared" si="30"/>
        <v>593.69999058346161</v>
      </c>
    </row>
    <row r="68" spans="1:14" x14ac:dyDescent="0.25">
      <c r="A68" t="str">
        <f t="shared" si="27"/>
        <v>Roberts1988InitT5oCInitPp16hDurat30FinalT12oCFinalPp16hCVPrecoz</v>
      </c>
      <c r="B68" t="str">
        <f t="shared" si="31"/>
        <v>Precoz</v>
      </c>
      <c r="C68" t="s">
        <v>7</v>
      </c>
      <c r="D68">
        <f t="shared" si="25"/>
        <v>16</v>
      </c>
      <c r="E68">
        <v>16</v>
      </c>
      <c r="F68">
        <v>5</v>
      </c>
      <c r="G68">
        <f t="shared" si="26"/>
        <v>12</v>
      </c>
      <c r="H68">
        <v>30</v>
      </c>
      <c r="I68" t="s">
        <v>55</v>
      </c>
      <c r="J68">
        <v>35.8946930571149</v>
      </c>
      <c r="K68">
        <f t="shared" si="32"/>
        <v>65.894693057114893</v>
      </c>
      <c r="L68">
        <f t="shared" si="28"/>
        <v>150</v>
      </c>
      <c r="M68">
        <f t="shared" si="29"/>
        <v>430.73631668537882</v>
      </c>
      <c r="N68">
        <f t="shared" si="30"/>
        <v>580.73631668537882</v>
      </c>
    </row>
    <row r="69" spans="1:14" x14ac:dyDescent="0.25">
      <c r="A69" t="str">
        <f t="shared" si="27"/>
        <v>Roberts1988InitT5oCInitPp16hDurat60FinalT12oCFinalPp16hCVPrecoz</v>
      </c>
      <c r="B69" t="str">
        <f t="shared" si="31"/>
        <v>Precoz</v>
      </c>
      <c r="C69" t="s">
        <v>7</v>
      </c>
      <c r="D69">
        <f t="shared" si="25"/>
        <v>16</v>
      </c>
      <c r="E69">
        <v>16</v>
      </c>
      <c r="F69">
        <v>5</v>
      </c>
      <c r="G69">
        <f t="shared" si="26"/>
        <v>12</v>
      </c>
      <c r="H69">
        <v>60</v>
      </c>
      <c r="I69" t="s">
        <v>55</v>
      </c>
      <c r="J69">
        <v>27.0764684364926</v>
      </c>
      <c r="K69">
        <f t="shared" si="32"/>
        <v>87.076468436492604</v>
      </c>
      <c r="L69">
        <f t="shared" si="28"/>
        <v>300</v>
      </c>
      <c r="M69">
        <f t="shared" si="29"/>
        <v>324.91762123791119</v>
      </c>
      <c r="N69">
        <f t="shared" si="30"/>
        <v>624.91762123791113</v>
      </c>
    </row>
    <row r="70" spans="1:14" x14ac:dyDescent="0.25">
      <c r="A70" t="str">
        <f t="shared" si="27"/>
        <v>Roberts1988InitT9oCInitPp16hDurat0FinalT12oCFinalPp16hCVPrecoz</v>
      </c>
      <c r="B70" t="str">
        <f t="shared" si="31"/>
        <v>Precoz</v>
      </c>
      <c r="C70" t="s">
        <v>7</v>
      </c>
      <c r="D70">
        <f t="shared" si="25"/>
        <v>16</v>
      </c>
      <c r="E70">
        <v>16</v>
      </c>
      <c r="F70">
        <v>9</v>
      </c>
      <c r="G70">
        <f t="shared" si="26"/>
        <v>12</v>
      </c>
      <c r="H70">
        <v>0</v>
      </c>
      <c r="I70" t="s">
        <v>55</v>
      </c>
      <c r="J70">
        <v>52.283813335264803</v>
      </c>
      <c r="K70">
        <f t="shared" si="32"/>
        <v>52.283813335264803</v>
      </c>
      <c r="L70">
        <f t="shared" si="28"/>
        <v>0</v>
      </c>
      <c r="M70">
        <f t="shared" si="29"/>
        <v>627.40576002317766</v>
      </c>
      <c r="N70">
        <f t="shared" si="30"/>
        <v>627.40576002317766</v>
      </c>
    </row>
    <row r="71" spans="1:14" x14ac:dyDescent="0.25">
      <c r="A71" t="str">
        <f t="shared" si="27"/>
        <v>Roberts1988InitT9oCInitPp16hDurat10FinalT12oCFinalPp16hCVPrecoz</v>
      </c>
      <c r="B71" t="str">
        <f t="shared" si="31"/>
        <v>Precoz</v>
      </c>
      <c r="C71" t="s">
        <v>7</v>
      </c>
      <c r="D71">
        <f t="shared" si="25"/>
        <v>16</v>
      </c>
      <c r="E71">
        <v>16</v>
      </c>
      <c r="F71">
        <v>9</v>
      </c>
      <c r="G71">
        <f t="shared" si="26"/>
        <v>12</v>
      </c>
      <c r="H71">
        <v>10</v>
      </c>
      <c r="I71" t="s">
        <v>55</v>
      </c>
      <c r="J71">
        <v>43.287398862772001</v>
      </c>
      <c r="K71">
        <f t="shared" si="32"/>
        <v>53.287398862772001</v>
      </c>
      <c r="L71">
        <f t="shared" si="28"/>
        <v>90</v>
      </c>
      <c r="M71">
        <f t="shared" si="29"/>
        <v>519.44878635326404</v>
      </c>
      <c r="N71">
        <f t="shared" si="30"/>
        <v>609.44878635326404</v>
      </c>
    </row>
    <row r="72" spans="1:14" x14ac:dyDescent="0.25">
      <c r="A72" t="str">
        <f t="shared" si="27"/>
        <v>Roberts1988InitT9oCInitPp16hDurat30FinalT12oCFinalPp16hCVPrecoz</v>
      </c>
      <c r="B72" t="str">
        <f t="shared" si="31"/>
        <v>Precoz</v>
      </c>
      <c r="C72" t="s">
        <v>7</v>
      </c>
      <c r="D72">
        <f t="shared" si="25"/>
        <v>16</v>
      </c>
      <c r="E72">
        <v>16</v>
      </c>
      <c r="F72">
        <v>9</v>
      </c>
      <c r="G72">
        <f t="shared" si="26"/>
        <v>12</v>
      </c>
      <c r="H72">
        <v>30</v>
      </c>
      <c r="I72" t="s">
        <v>55</v>
      </c>
      <c r="J72">
        <v>27.8283426895077</v>
      </c>
      <c r="K72">
        <f t="shared" si="32"/>
        <v>57.8283426895077</v>
      </c>
      <c r="L72">
        <f t="shared" si="28"/>
        <v>270</v>
      </c>
      <c r="M72">
        <f t="shared" si="29"/>
        <v>333.94011227409237</v>
      </c>
      <c r="N72">
        <f t="shared" si="30"/>
        <v>603.94011227409237</v>
      </c>
    </row>
    <row r="73" spans="1:14" x14ac:dyDescent="0.25">
      <c r="A73" t="str">
        <f t="shared" si="27"/>
        <v>Roberts1988InitT9oCInitPp16hDurat60FinalT12oCFinalPp16hCVPrecoz</v>
      </c>
      <c r="B73" t="str">
        <f t="shared" si="31"/>
        <v>Precoz</v>
      </c>
      <c r="C73" t="s">
        <v>7</v>
      </c>
      <c r="D73">
        <f t="shared" si="25"/>
        <v>16</v>
      </c>
      <c r="E73">
        <v>16</v>
      </c>
      <c r="F73">
        <v>9</v>
      </c>
      <c r="G73">
        <f t="shared" si="26"/>
        <v>12</v>
      </c>
      <c r="H73">
        <v>60</v>
      </c>
      <c r="I73" t="s">
        <v>55</v>
      </c>
      <c r="J73">
        <v>9.9267817174313002</v>
      </c>
      <c r="K73">
        <f t="shared" si="32"/>
        <v>69.926781717431297</v>
      </c>
      <c r="L73">
        <f t="shared" si="28"/>
        <v>540</v>
      </c>
      <c r="M73">
        <f t="shared" si="29"/>
        <v>119.1213806091756</v>
      </c>
      <c r="N73">
        <f t="shared" si="30"/>
        <v>659.12138060917562</v>
      </c>
    </row>
    <row r="74" spans="1:14" x14ac:dyDescent="0.25">
      <c r="A74" t="str">
        <f t="shared" si="27"/>
        <v>Roberts1988InitT1oCInitPp8hDurat0FinalT19oCFinalPp16hCVPrecoz</v>
      </c>
      <c r="B74" t="str">
        <f t="shared" si="31"/>
        <v>Precoz</v>
      </c>
      <c r="C74" t="s">
        <v>7</v>
      </c>
      <c r="D74">
        <v>8</v>
      </c>
      <c r="E74">
        <v>16</v>
      </c>
      <c r="F74">
        <v>1</v>
      </c>
      <c r="G74">
        <v>19</v>
      </c>
      <c r="H74">
        <v>0</v>
      </c>
      <c r="I74" t="s">
        <v>55</v>
      </c>
      <c r="J74">
        <v>29.949539676215799</v>
      </c>
      <c r="K74">
        <f t="shared" si="32"/>
        <v>29.949539676215799</v>
      </c>
      <c r="L74">
        <f t="shared" si="28"/>
        <v>0</v>
      </c>
      <c r="M74">
        <f t="shared" si="29"/>
        <v>569.04125384810015</v>
      </c>
      <c r="N74">
        <f t="shared" si="30"/>
        <v>569.04125384810015</v>
      </c>
    </row>
    <row r="75" spans="1:14" x14ac:dyDescent="0.25">
      <c r="A75" t="str">
        <f t="shared" si="27"/>
        <v>Roberts1988InitT1oCInitPp8hDurat10FinalT19oCFinalPp16hCVPrecoz</v>
      </c>
      <c r="B75" t="str">
        <f t="shared" si="31"/>
        <v>Precoz</v>
      </c>
      <c r="C75" t="s">
        <v>7</v>
      </c>
      <c r="D75">
        <f t="shared" ref="D75:D85" si="33">D74</f>
        <v>8</v>
      </c>
      <c r="E75">
        <v>16</v>
      </c>
      <c r="F75">
        <v>1</v>
      </c>
      <c r="G75">
        <f t="shared" ref="G75:G85" si="34">G74</f>
        <v>19</v>
      </c>
      <c r="H75">
        <v>10</v>
      </c>
      <c r="I75" t="s">
        <v>55</v>
      </c>
      <c r="J75">
        <v>27.5070348774038</v>
      </c>
      <c r="K75">
        <f t="shared" si="32"/>
        <v>37.507034877403797</v>
      </c>
      <c r="L75">
        <f t="shared" si="28"/>
        <v>10</v>
      </c>
      <c r="M75">
        <f t="shared" si="29"/>
        <v>522.63366267067215</v>
      </c>
      <c r="N75">
        <f t="shared" si="30"/>
        <v>532.63366267067215</v>
      </c>
    </row>
    <row r="76" spans="1:14" x14ac:dyDescent="0.25">
      <c r="A76" t="str">
        <f t="shared" si="27"/>
        <v>Roberts1988InitT1oCInitPp8hDurat30FinalT19oCFinalPp16hCVPrecoz</v>
      </c>
      <c r="B76" t="str">
        <f t="shared" si="31"/>
        <v>Precoz</v>
      </c>
      <c r="C76" t="s">
        <v>7</v>
      </c>
      <c r="D76">
        <f t="shared" si="33"/>
        <v>8</v>
      </c>
      <c r="E76">
        <v>16</v>
      </c>
      <c r="F76">
        <v>1</v>
      </c>
      <c r="G76">
        <f t="shared" si="34"/>
        <v>19</v>
      </c>
      <c r="H76">
        <v>30</v>
      </c>
      <c r="I76" t="s">
        <v>55</v>
      </c>
      <c r="J76">
        <v>23.6563956394189</v>
      </c>
      <c r="K76">
        <f t="shared" si="32"/>
        <v>53.656395639418903</v>
      </c>
      <c r="L76">
        <f t="shared" si="28"/>
        <v>30</v>
      </c>
      <c r="M76">
        <f t="shared" si="29"/>
        <v>449.47151714895909</v>
      </c>
      <c r="N76">
        <f t="shared" si="30"/>
        <v>479.47151714895909</v>
      </c>
    </row>
    <row r="77" spans="1:14" x14ac:dyDescent="0.25">
      <c r="A77" t="str">
        <f t="shared" si="27"/>
        <v>Roberts1988InitT1oCInitPp8hDurat60FinalT19oCFinalPp16hCVPrecoz</v>
      </c>
      <c r="B77" t="str">
        <f t="shared" si="31"/>
        <v>Precoz</v>
      </c>
      <c r="C77" t="s">
        <v>7</v>
      </c>
      <c r="D77">
        <f t="shared" si="33"/>
        <v>8</v>
      </c>
      <c r="E77">
        <v>16</v>
      </c>
      <c r="F77">
        <v>1</v>
      </c>
      <c r="G77">
        <f t="shared" si="34"/>
        <v>19</v>
      </c>
      <c r="H77">
        <v>60</v>
      </c>
      <c r="I77" t="s">
        <v>55</v>
      </c>
      <c r="J77">
        <v>20.879241606605898</v>
      </c>
      <c r="K77">
        <f t="shared" si="32"/>
        <v>80.879241606605902</v>
      </c>
      <c r="L77">
        <f t="shared" si="28"/>
        <v>60</v>
      </c>
      <c r="M77">
        <f t="shared" si="29"/>
        <v>396.70559052551209</v>
      </c>
      <c r="N77">
        <f t="shared" si="30"/>
        <v>456.70559052551209</v>
      </c>
    </row>
    <row r="78" spans="1:14" x14ac:dyDescent="0.25">
      <c r="A78" t="str">
        <f t="shared" si="27"/>
        <v>Roberts1988InitT5oCInitPp8hDurat0FinalT19oCFinalPp16hCVPrecoz</v>
      </c>
      <c r="B78" t="str">
        <f t="shared" si="31"/>
        <v>Precoz</v>
      </c>
      <c r="C78" t="s">
        <v>7</v>
      </c>
      <c r="D78">
        <f t="shared" si="33"/>
        <v>8</v>
      </c>
      <c r="E78">
        <v>16</v>
      </c>
      <c r="F78">
        <v>5</v>
      </c>
      <c r="G78">
        <f t="shared" si="34"/>
        <v>19</v>
      </c>
      <c r="H78">
        <v>0</v>
      </c>
      <c r="I78" t="s">
        <v>55</v>
      </c>
      <c r="J78">
        <v>29.949539676215799</v>
      </c>
      <c r="K78">
        <f t="shared" si="32"/>
        <v>29.949539676215799</v>
      </c>
      <c r="L78">
        <f t="shared" si="28"/>
        <v>0</v>
      </c>
      <c r="M78">
        <f t="shared" si="29"/>
        <v>569.04125384810015</v>
      </c>
      <c r="N78">
        <f t="shared" si="30"/>
        <v>569.04125384810015</v>
      </c>
    </row>
    <row r="79" spans="1:14" x14ac:dyDescent="0.25">
      <c r="A79" t="str">
        <f t="shared" si="27"/>
        <v>Roberts1988InitT5oCInitPp8hDurat10FinalT19oCFinalPp16hCVPrecoz</v>
      </c>
      <c r="B79" t="str">
        <f t="shared" si="31"/>
        <v>Precoz</v>
      </c>
      <c r="C79" t="s">
        <v>7</v>
      </c>
      <c r="D79">
        <f t="shared" si="33"/>
        <v>8</v>
      </c>
      <c r="E79">
        <v>16</v>
      </c>
      <c r="F79">
        <v>5</v>
      </c>
      <c r="G79">
        <f t="shared" si="34"/>
        <v>19</v>
      </c>
      <c r="H79">
        <v>10</v>
      </c>
      <c r="I79" t="s">
        <v>55</v>
      </c>
      <c r="J79">
        <v>27.5070348774038</v>
      </c>
      <c r="K79">
        <f t="shared" si="32"/>
        <v>37.507034877403797</v>
      </c>
      <c r="L79">
        <f t="shared" si="28"/>
        <v>50</v>
      </c>
      <c r="M79">
        <f t="shared" si="29"/>
        <v>522.63366267067215</v>
      </c>
      <c r="N79">
        <f t="shared" si="30"/>
        <v>572.63366267067215</v>
      </c>
    </row>
    <row r="80" spans="1:14" x14ac:dyDescent="0.25">
      <c r="A80" t="str">
        <f t="shared" si="27"/>
        <v>Roberts1988InitT5oCInitPp8hDurat30FinalT19oCFinalPp16hCVPrecoz</v>
      </c>
      <c r="B80" t="str">
        <f t="shared" si="31"/>
        <v>Precoz</v>
      </c>
      <c r="C80" t="s">
        <v>7</v>
      </c>
      <c r="D80">
        <f t="shared" si="33"/>
        <v>8</v>
      </c>
      <c r="E80">
        <v>16</v>
      </c>
      <c r="F80">
        <v>5</v>
      </c>
      <c r="G80">
        <f t="shared" si="34"/>
        <v>19</v>
      </c>
      <c r="H80">
        <v>30</v>
      </c>
      <c r="I80" t="s">
        <v>55</v>
      </c>
      <c r="J80">
        <v>22.64375574952</v>
      </c>
      <c r="K80">
        <f t="shared" si="32"/>
        <v>52.643755749519997</v>
      </c>
      <c r="L80">
        <f t="shared" si="28"/>
        <v>150</v>
      </c>
      <c r="M80">
        <f t="shared" si="29"/>
        <v>430.23135924088001</v>
      </c>
      <c r="N80">
        <f t="shared" si="30"/>
        <v>580.23135924088001</v>
      </c>
    </row>
    <row r="81" spans="1:14" x14ac:dyDescent="0.25">
      <c r="A81" t="str">
        <f t="shared" si="27"/>
        <v>Roberts1988InitT5oCInitPp8hDurat60FinalT19oCFinalPp16hCVPrecoz</v>
      </c>
      <c r="B81" t="str">
        <f t="shared" si="31"/>
        <v>Precoz</v>
      </c>
      <c r="C81" t="s">
        <v>7</v>
      </c>
      <c r="D81">
        <f t="shared" si="33"/>
        <v>8</v>
      </c>
      <c r="E81">
        <v>16</v>
      </c>
      <c r="F81">
        <v>5</v>
      </c>
      <c r="G81">
        <f t="shared" si="34"/>
        <v>19</v>
      </c>
      <c r="H81">
        <v>60</v>
      </c>
      <c r="I81" t="s">
        <v>55</v>
      </c>
      <c r="J81">
        <v>18.358507116728699</v>
      </c>
      <c r="K81">
        <f t="shared" si="32"/>
        <v>78.358507116728703</v>
      </c>
      <c r="L81">
        <f t="shared" si="28"/>
        <v>300</v>
      </c>
      <c r="M81">
        <f t="shared" si="29"/>
        <v>348.81163521784526</v>
      </c>
      <c r="N81">
        <f t="shared" si="30"/>
        <v>648.81163521784526</v>
      </c>
    </row>
    <row r="82" spans="1:14" x14ac:dyDescent="0.25">
      <c r="A82" t="str">
        <f t="shared" si="27"/>
        <v>Roberts1988InitT9oCInitPp8hDurat0FinalT19oCFinalPp16hCVPrecoz</v>
      </c>
      <c r="B82" t="str">
        <f t="shared" si="31"/>
        <v>Precoz</v>
      </c>
      <c r="C82" t="s">
        <v>7</v>
      </c>
      <c r="D82">
        <f t="shared" si="33"/>
        <v>8</v>
      </c>
      <c r="E82">
        <v>16</v>
      </c>
      <c r="F82">
        <v>9</v>
      </c>
      <c r="G82">
        <f t="shared" si="34"/>
        <v>19</v>
      </c>
      <c r="H82">
        <v>0</v>
      </c>
      <c r="I82" t="s">
        <v>55</v>
      </c>
      <c r="J82">
        <v>29.949539676215799</v>
      </c>
      <c r="K82">
        <f t="shared" si="32"/>
        <v>29.949539676215799</v>
      </c>
      <c r="L82">
        <f t="shared" si="28"/>
        <v>0</v>
      </c>
      <c r="M82">
        <f t="shared" si="29"/>
        <v>569.04125384810015</v>
      </c>
      <c r="N82">
        <f t="shared" si="30"/>
        <v>569.04125384810015</v>
      </c>
    </row>
    <row r="83" spans="1:14" x14ac:dyDescent="0.25">
      <c r="A83" t="str">
        <f t="shared" si="27"/>
        <v>Roberts1988InitT9oCInitPp8hDurat10FinalT19oCFinalPp16hCVPrecoz</v>
      </c>
      <c r="B83" t="str">
        <f t="shared" si="31"/>
        <v>Precoz</v>
      </c>
      <c r="C83" t="s">
        <v>7</v>
      </c>
      <c r="D83">
        <f t="shared" si="33"/>
        <v>8</v>
      </c>
      <c r="E83">
        <v>16</v>
      </c>
      <c r="F83">
        <v>9</v>
      </c>
      <c r="G83">
        <f t="shared" si="34"/>
        <v>19</v>
      </c>
      <c r="H83">
        <v>10</v>
      </c>
      <c r="I83" t="s">
        <v>55</v>
      </c>
      <c r="J83">
        <v>27.002887979428301</v>
      </c>
      <c r="K83">
        <f t="shared" si="32"/>
        <v>37.002887979428301</v>
      </c>
      <c r="L83">
        <f t="shared" si="28"/>
        <v>90</v>
      </c>
      <c r="M83">
        <f t="shared" si="29"/>
        <v>513.05487160913776</v>
      </c>
      <c r="N83">
        <f t="shared" si="30"/>
        <v>603.05487160913776</v>
      </c>
    </row>
    <row r="84" spans="1:14" x14ac:dyDescent="0.25">
      <c r="A84" t="str">
        <f t="shared" si="27"/>
        <v>Roberts1988InitT9oCInitPp8hDurat30FinalT19oCFinalPp16hCVPrecoz</v>
      </c>
      <c r="B84" t="str">
        <f t="shared" si="31"/>
        <v>Precoz</v>
      </c>
      <c r="C84" t="s">
        <v>7</v>
      </c>
      <c r="D84">
        <f t="shared" si="33"/>
        <v>8</v>
      </c>
      <c r="E84">
        <v>16</v>
      </c>
      <c r="F84">
        <v>9</v>
      </c>
      <c r="G84">
        <f t="shared" si="34"/>
        <v>19</v>
      </c>
      <c r="H84">
        <v>30</v>
      </c>
      <c r="I84" t="s">
        <v>55</v>
      </c>
      <c r="J84">
        <v>21.635461953568999</v>
      </c>
      <c r="K84">
        <f t="shared" si="32"/>
        <v>51.635461953568999</v>
      </c>
      <c r="L84">
        <f t="shared" si="28"/>
        <v>270</v>
      </c>
      <c r="M84">
        <f t="shared" si="29"/>
        <v>411.07377711781101</v>
      </c>
      <c r="N84">
        <f t="shared" si="30"/>
        <v>681.07377711781101</v>
      </c>
    </row>
    <row r="85" spans="1:14" x14ac:dyDescent="0.25">
      <c r="A85" t="str">
        <f t="shared" si="27"/>
        <v>Roberts1988InitT9oCInitPp8hDurat60FinalT19oCFinalPp16hCVPrecoz</v>
      </c>
      <c r="B85" t="str">
        <f t="shared" si="31"/>
        <v>Precoz</v>
      </c>
      <c r="C85" t="s">
        <v>7</v>
      </c>
      <c r="D85">
        <f t="shared" si="33"/>
        <v>8</v>
      </c>
      <c r="E85">
        <v>16</v>
      </c>
      <c r="F85">
        <v>9</v>
      </c>
      <c r="G85">
        <f t="shared" si="34"/>
        <v>19</v>
      </c>
      <c r="H85">
        <v>60</v>
      </c>
      <c r="I85" t="s">
        <v>55</v>
      </c>
      <c r="J85">
        <v>13.317038136974199</v>
      </c>
      <c r="K85">
        <f t="shared" si="32"/>
        <v>73.317038136974205</v>
      </c>
      <c r="L85">
        <f t="shared" si="28"/>
        <v>540</v>
      </c>
      <c r="M85">
        <f t="shared" si="29"/>
        <v>253.02372460250979</v>
      </c>
      <c r="N85">
        <f t="shared" si="30"/>
        <v>793.02372460250979</v>
      </c>
    </row>
    <row r="86" spans="1:14" x14ac:dyDescent="0.25">
      <c r="A86" t="str">
        <f t="shared" si="27"/>
        <v>Roberts1988InitT1oCInitPp16hDurat0FinalT19oCFinalPp16hCVPrecoz</v>
      </c>
      <c r="B86" t="str">
        <f t="shared" si="31"/>
        <v>Precoz</v>
      </c>
      <c r="C86" t="s">
        <v>7</v>
      </c>
      <c r="D86">
        <v>16</v>
      </c>
      <c r="E86">
        <v>16</v>
      </c>
      <c r="F86">
        <v>1</v>
      </c>
      <c r="G86">
        <v>19</v>
      </c>
      <c r="H86">
        <v>0</v>
      </c>
      <c r="I86" t="s">
        <v>55</v>
      </c>
      <c r="J86">
        <v>29.2879287240591</v>
      </c>
      <c r="K86">
        <f t="shared" si="32"/>
        <v>29.2879287240591</v>
      </c>
      <c r="L86">
        <f t="shared" si="28"/>
        <v>0</v>
      </c>
      <c r="M86">
        <f t="shared" si="29"/>
        <v>556.47064575712284</v>
      </c>
      <c r="N86">
        <f t="shared" si="30"/>
        <v>556.47064575712284</v>
      </c>
    </row>
    <row r="87" spans="1:14" x14ac:dyDescent="0.25">
      <c r="A87" t="str">
        <f t="shared" si="27"/>
        <v>Roberts1988InitT1oCInitPp16hDurat10FinalT19oCFinalPp16hCVPrecoz</v>
      </c>
      <c r="B87" t="str">
        <f t="shared" si="31"/>
        <v>Precoz</v>
      </c>
      <c r="C87" t="s">
        <v>7</v>
      </c>
      <c r="D87">
        <f t="shared" ref="D87:D97" si="35">D86</f>
        <v>16</v>
      </c>
      <c r="E87">
        <v>16</v>
      </c>
      <c r="F87">
        <v>1</v>
      </c>
      <c r="G87">
        <f t="shared" ref="G87:G97" si="36">G86</f>
        <v>19</v>
      </c>
      <c r="H87">
        <v>10</v>
      </c>
      <c r="I87" t="s">
        <v>55</v>
      </c>
      <c r="J87">
        <v>26.341277027271499</v>
      </c>
      <c r="K87">
        <f t="shared" si="32"/>
        <v>36.341277027271502</v>
      </c>
      <c r="L87">
        <f t="shared" si="28"/>
        <v>10</v>
      </c>
      <c r="M87">
        <f t="shared" si="29"/>
        <v>500.48426351815846</v>
      </c>
      <c r="N87">
        <f t="shared" si="30"/>
        <v>510.48426351815846</v>
      </c>
    </row>
    <row r="88" spans="1:14" x14ac:dyDescent="0.25">
      <c r="A88" t="str">
        <f t="shared" si="27"/>
        <v>Roberts1988InitT1oCInitPp16hDurat30FinalT19oCFinalPp16hCVPrecoz</v>
      </c>
      <c r="B88" t="str">
        <f t="shared" si="31"/>
        <v>Precoz</v>
      </c>
      <c r="C88" t="s">
        <v>7</v>
      </c>
      <c r="D88">
        <f t="shared" si="35"/>
        <v>16</v>
      </c>
      <c r="E88">
        <v>16</v>
      </c>
      <c r="F88">
        <v>1</v>
      </c>
      <c r="G88">
        <f t="shared" si="36"/>
        <v>19</v>
      </c>
      <c r="H88">
        <v>30</v>
      </c>
      <c r="I88" t="s">
        <v>55</v>
      </c>
      <c r="J88">
        <v>24.494187099344298</v>
      </c>
      <c r="K88">
        <f t="shared" si="32"/>
        <v>54.494187099344302</v>
      </c>
      <c r="L88">
        <f t="shared" si="28"/>
        <v>30</v>
      </c>
      <c r="M88">
        <f t="shared" si="29"/>
        <v>465.38955488754169</v>
      </c>
      <c r="N88">
        <f t="shared" si="30"/>
        <v>495.38955488754169</v>
      </c>
    </row>
    <row r="89" spans="1:14" x14ac:dyDescent="0.25">
      <c r="A89" t="str">
        <f t="shared" si="27"/>
        <v>Roberts1988InitT1oCInitPp16hDurat60FinalT19oCFinalPp16hCVPrecoz</v>
      </c>
      <c r="B89" t="str">
        <f t="shared" si="31"/>
        <v>Precoz</v>
      </c>
      <c r="C89" t="s">
        <v>7</v>
      </c>
      <c r="D89">
        <f t="shared" si="35"/>
        <v>16</v>
      </c>
      <c r="E89">
        <v>16</v>
      </c>
      <c r="F89">
        <v>1</v>
      </c>
      <c r="G89">
        <f t="shared" si="36"/>
        <v>19</v>
      </c>
      <c r="H89">
        <v>60</v>
      </c>
      <c r="I89" t="s">
        <v>55</v>
      </c>
      <c r="J89">
        <v>17.692550070623799</v>
      </c>
      <c r="K89">
        <f t="shared" si="32"/>
        <v>77.692550070623795</v>
      </c>
      <c r="L89">
        <f t="shared" si="28"/>
        <v>60</v>
      </c>
      <c r="M89">
        <f t="shared" si="29"/>
        <v>336.15845134185219</v>
      </c>
      <c r="N89">
        <f t="shared" si="30"/>
        <v>396.15845134185219</v>
      </c>
    </row>
    <row r="90" spans="1:14" x14ac:dyDescent="0.25">
      <c r="A90" t="str">
        <f t="shared" si="27"/>
        <v>Roberts1988InitT5oCInitPp16hDurat0FinalT19oCFinalPp16hCVPrecoz</v>
      </c>
      <c r="B90" t="str">
        <f t="shared" si="31"/>
        <v>Precoz</v>
      </c>
      <c r="C90" t="s">
        <v>7</v>
      </c>
      <c r="D90">
        <f t="shared" si="35"/>
        <v>16</v>
      </c>
      <c r="E90">
        <v>16</v>
      </c>
      <c r="F90">
        <v>5</v>
      </c>
      <c r="G90">
        <f t="shared" si="36"/>
        <v>19</v>
      </c>
      <c r="H90">
        <v>0</v>
      </c>
      <c r="I90" t="s">
        <v>55</v>
      </c>
      <c r="J90">
        <v>29.2879287240591</v>
      </c>
      <c r="K90">
        <f t="shared" si="32"/>
        <v>29.2879287240591</v>
      </c>
      <c r="L90">
        <f t="shared" si="28"/>
        <v>0</v>
      </c>
      <c r="M90">
        <f t="shared" si="29"/>
        <v>556.47064575712284</v>
      </c>
      <c r="N90">
        <f t="shared" si="30"/>
        <v>556.47064575712284</v>
      </c>
    </row>
    <row r="91" spans="1:14" x14ac:dyDescent="0.25">
      <c r="A91" t="str">
        <f t="shared" si="27"/>
        <v>Roberts1988InitT5oCInitPp16hDurat10FinalT19oCFinalPp16hCVPrecoz</v>
      </c>
      <c r="B91" t="str">
        <f t="shared" si="31"/>
        <v>Precoz</v>
      </c>
      <c r="C91" t="s">
        <v>7</v>
      </c>
      <c r="D91">
        <f t="shared" si="35"/>
        <v>16</v>
      </c>
      <c r="E91">
        <v>16</v>
      </c>
      <c r="F91">
        <v>5</v>
      </c>
      <c r="G91">
        <f t="shared" si="36"/>
        <v>19</v>
      </c>
      <c r="H91">
        <v>10</v>
      </c>
      <c r="I91" t="s">
        <v>55</v>
      </c>
      <c r="J91">
        <v>26.341277027271499</v>
      </c>
      <c r="K91">
        <f t="shared" si="32"/>
        <v>36.341277027271502</v>
      </c>
      <c r="L91">
        <f t="shared" si="28"/>
        <v>50</v>
      </c>
      <c r="M91">
        <f t="shared" si="29"/>
        <v>500.48426351815846</v>
      </c>
      <c r="N91">
        <f t="shared" si="30"/>
        <v>550.48426351815851</v>
      </c>
    </row>
    <row r="92" spans="1:14" x14ac:dyDescent="0.25">
      <c r="A92" t="str">
        <f t="shared" si="27"/>
        <v>Roberts1988InitT5oCInitPp16hDurat30FinalT19oCFinalPp16hCVPrecoz</v>
      </c>
      <c r="B92" t="str">
        <f t="shared" si="31"/>
        <v>Precoz</v>
      </c>
      <c r="C92" t="s">
        <v>7</v>
      </c>
      <c r="D92">
        <f t="shared" si="35"/>
        <v>16</v>
      </c>
      <c r="E92">
        <v>16</v>
      </c>
      <c r="F92">
        <v>5</v>
      </c>
      <c r="G92">
        <f t="shared" si="36"/>
        <v>19</v>
      </c>
      <c r="H92">
        <v>30</v>
      </c>
      <c r="I92" t="s">
        <v>55</v>
      </c>
      <c r="J92">
        <v>19.9612111115133</v>
      </c>
      <c r="K92">
        <f t="shared" si="32"/>
        <v>49.9612111115133</v>
      </c>
      <c r="L92">
        <f t="shared" si="28"/>
        <v>150</v>
      </c>
      <c r="M92">
        <f t="shared" si="29"/>
        <v>379.26301111875273</v>
      </c>
      <c r="N92">
        <f t="shared" si="30"/>
        <v>529.26301111875273</v>
      </c>
    </row>
    <row r="93" spans="1:14" x14ac:dyDescent="0.25">
      <c r="A93" t="str">
        <f t="shared" si="27"/>
        <v>Roberts1988InitT5oCInitPp16hDurat60FinalT19oCFinalPp16hCVPrecoz</v>
      </c>
      <c r="B93" t="str">
        <f t="shared" si="31"/>
        <v>Precoz</v>
      </c>
      <c r="C93" t="s">
        <v>7</v>
      </c>
      <c r="D93">
        <f t="shared" si="35"/>
        <v>16</v>
      </c>
      <c r="E93">
        <v>16</v>
      </c>
      <c r="F93">
        <v>5</v>
      </c>
      <c r="G93">
        <f t="shared" si="36"/>
        <v>19</v>
      </c>
      <c r="H93">
        <v>60</v>
      </c>
      <c r="I93" t="s">
        <v>55</v>
      </c>
      <c r="J93">
        <v>13.159574082792901</v>
      </c>
      <c r="K93">
        <f t="shared" si="32"/>
        <v>73.159574082792901</v>
      </c>
      <c r="L93">
        <f t="shared" si="28"/>
        <v>300</v>
      </c>
      <c r="M93">
        <f t="shared" si="29"/>
        <v>250.0319075730651</v>
      </c>
      <c r="N93">
        <f t="shared" si="30"/>
        <v>550.03190757306515</v>
      </c>
    </row>
    <row r="94" spans="1:14" x14ac:dyDescent="0.25">
      <c r="A94" t="str">
        <f t="shared" si="27"/>
        <v>Roberts1988InitT9oCInitPp16hDurat0FinalT19oCFinalPp16hCVPrecoz</v>
      </c>
      <c r="B94" t="str">
        <f t="shared" si="31"/>
        <v>Precoz</v>
      </c>
      <c r="C94" t="s">
        <v>7</v>
      </c>
      <c r="D94">
        <f t="shared" si="35"/>
        <v>16</v>
      </c>
      <c r="E94">
        <v>16</v>
      </c>
      <c r="F94">
        <v>9</v>
      </c>
      <c r="G94">
        <f t="shared" si="36"/>
        <v>19</v>
      </c>
      <c r="H94">
        <v>0</v>
      </c>
      <c r="I94" t="s">
        <v>55</v>
      </c>
      <c r="J94">
        <v>29.2879287240591</v>
      </c>
      <c r="K94">
        <f t="shared" si="32"/>
        <v>29.2879287240591</v>
      </c>
      <c r="L94">
        <f t="shared" si="28"/>
        <v>0</v>
      </c>
      <c r="M94">
        <f t="shared" si="29"/>
        <v>556.47064575712284</v>
      </c>
      <c r="N94">
        <f t="shared" si="30"/>
        <v>556.47064575712284</v>
      </c>
    </row>
    <row r="95" spans="1:14" x14ac:dyDescent="0.25">
      <c r="A95" t="str">
        <f t="shared" si="27"/>
        <v>Roberts1988InitT9oCInitPp16hDurat10FinalT19oCFinalPp16hCVPrecoz</v>
      </c>
      <c r="B95" t="str">
        <f t="shared" si="31"/>
        <v>Precoz</v>
      </c>
      <c r="C95" t="s">
        <v>7</v>
      </c>
      <c r="D95">
        <f t="shared" si="35"/>
        <v>16</v>
      </c>
      <c r="E95">
        <v>16</v>
      </c>
      <c r="F95">
        <v>9</v>
      </c>
      <c r="G95">
        <f t="shared" si="36"/>
        <v>19</v>
      </c>
      <c r="H95">
        <v>10</v>
      </c>
      <c r="I95" t="s">
        <v>55</v>
      </c>
      <c r="J95">
        <v>26.341277027271499</v>
      </c>
      <c r="K95">
        <f t="shared" si="32"/>
        <v>36.341277027271502</v>
      </c>
      <c r="L95">
        <f t="shared" si="28"/>
        <v>90</v>
      </c>
      <c r="M95">
        <f t="shared" si="29"/>
        <v>500.48426351815846</v>
      </c>
      <c r="N95">
        <f t="shared" si="30"/>
        <v>590.48426351815851</v>
      </c>
    </row>
    <row r="96" spans="1:14" x14ac:dyDescent="0.25">
      <c r="A96" t="str">
        <f t="shared" si="27"/>
        <v>Roberts1988InitT9oCInitPp16hDurat30FinalT19oCFinalPp16hCVPrecoz</v>
      </c>
      <c r="B96" t="str">
        <f t="shared" si="31"/>
        <v>Precoz</v>
      </c>
      <c r="C96" t="s">
        <v>7</v>
      </c>
      <c r="D96">
        <f t="shared" si="35"/>
        <v>16</v>
      </c>
      <c r="E96">
        <v>16</v>
      </c>
      <c r="F96">
        <v>9</v>
      </c>
      <c r="G96">
        <f t="shared" si="36"/>
        <v>19</v>
      </c>
      <c r="H96">
        <v>30</v>
      </c>
      <c r="I96" t="s">
        <v>55</v>
      </c>
      <c r="J96">
        <v>15.4195429357862</v>
      </c>
      <c r="K96">
        <f t="shared" si="32"/>
        <v>45.419542935786197</v>
      </c>
      <c r="L96">
        <f t="shared" si="28"/>
        <v>270</v>
      </c>
      <c r="M96">
        <f t="shared" si="29"/>
        <v>292.97131577993781</v>
      </c>
      <c r="N96">
        <f t="shared" si="30"/>
        <v>562.97131577993787</v>
      </c>
    </row>
    <row r="97" spans="1:14" x14ac:dyDescent="0.25">
      <c r="A97" t="str">
        <f t="shared" si="27"/>
        <v>Roberts1988InitT9oCInitPp16hDurat60FinalT19oCFinalPp16hCVPrecoz</v>
      </c>
      <c r="B97" t="str">
        <f t="shared" si="31"/>
        <v>Precoz</v>
      </c>
      <c r="C97" t="s">
        <v>7</v>
      </c>
      <c r="D97">
        <f t="shared" si="35"/>
        <v>16</v>
      </c>
      <c r="E97">
        <v>16</v>
      </c>
      <c r="F97">
        <v>9</v>
      </c>
      <c r="G97">
        <f t="shared" si="36"/>
        <v>19</v>
      </c>
      <c r="H97">
        <v>60</v>
      </c>
      <c r="I97" t="s">
        <v>55</v>
      </c>
      <c r="J97">
        <v>7.1141574010356905</v>
      </c>
      <c r="K97">
        <f t="shared" si="32"/>
        <v>67.114157401035698</v>
      </c>
      <c r="L97">
        <f t="shared" si="28"/>
        <v>540</v>
      </c>
      <c r="M97">
        <f t="shared" si="29"/>
        <v>135.16899061967811</v>
      </c>
      <c r="N97">
        <f t="shared" si="30"/>
        <v>675.16899061967808</v>
      </c>
    </row>
    <row r="98" spans="1:14" x14ac:dyDescent="0.25">
      <c r="A98" t="str">
        <f t="shared" ref="A98:A129" si="37">"Roberts1988InitT"&amp;F98&amp;"oCInitPp"&amp;D98&amp;"hDurat"&amp;H98&amp;"FinalT"&amp;G98&amp;"oCFinalPp"&amp;E98&amp;"hCV"&amp;B98</f>
        <v>Roberts1988InitT1oCInitPp8hDurat0FinalT12oCFinalPp11hCVLaird</v>
      </c>
      <c r="B98" t="s">
        <v>5</v>
      </c>
      <c r="C98" t="s">
        <v>8</v>
      </c>
      <c r="D98">
        <v>8</v>
      </c>
      <c r="E98">
        <v>11</v>
      </c>
      <c r="F98">
        <v>1</v>
      </c>
      <c r="G98">
        <v>12</v>
      </c>
      <c r="H98">
        <v>0</v>
      </c>
      <c r="I98" t="s">
        <v>55</v>
      </c>
      <c r="J98">
        <v>104.111498257839</v>
      </c>
      <c r="K98">
        <f t="shared" si="32"/>
        <v>104.111498257839</v>
      </c>
      <c r="L98">
        <f t="shared" ref="L98:L129" si="38">F98*H98</f>
        <v>0</v>
      </c>
      <c r="M98">
        <f t="shared" ref="M98:M129" si="39">J98*G98</f>
        <v>1249.337979094068</v>
      </c>
      <c r="N98">
        <f t="shared" ref="N98:N129" si="40">M98+L98</f>
        <v>1249.337979094068</v>
      </c>
    </row>
    <row r="99" spans="1:14" x14ac:dyDescent="0.25">
      <c r="A99" t="str">
        <f t="shared" si="37"/>
        <v>Roberts1988InitT1oCInitPp8hDurat10FinalT12oCFinalPp11hCVLaird</v>
      </c>
      <c r="B99" t="s">
        <v>5</v>
      </c>
      <c r="C99" t="s">
        <v>8</v>
      </c>
      <c r="D99">
        <f t="shared" ref="D99:D109" si="41">D98</f>
        <v>8</v>
      </c>
      <c r="E99">
        <f t="shared" ref="E99:E109" si="42">E98</f>
        <v>11</v>
      </c>
      <c r="F99">
        <v>1</v>
      </c>
      <c r="G99">
        <f t="shared" ref="G99:G109" si="43">G98</f>
        <v>12</v>
      </c>
      <c r="H99">
        <v>10</v>
      </c>
      <c r="I99" t="s">
        <v>55</v>
      </c>
      <c r="J99">
        <v>96.585365853658502</v>
      </c>
      <c r="K99">
        <f t="shared" si="32"/>
        <v>106.5853658536585</v>
      </c>
      <c r="L99">
        <f t="shared" si="38"/>
        <v>10</v>
      </c>
      <c r="M99">
        <f t="shared" si="39"/>
        <v>1159.024390243902</v>
      </c>
      <c r="N99">
        <f t="shared" si="40"/>
        <v>1169.024390243902</v>
      </c>
    </row>
    <row r="100" spans="1:14" x14ac:dyDescent="0.25">
      <c r="A100" t="str">
        <f t="shared" si="37"/>
        <v>Roberts1988InitT1oCInitPp8hDurat30FinalT12oCFinalPp11hCVLaird</v>
      </c>
      <c r="B100" t="s">
        <v>5</v>
      </c>
      <c r="C100" t="s">
        <v>8</v>
      </c>
      <c r="D100">
        <f t="shared" si="41"/>
        <v>8</v>
      </c>
      <c r="E100">
        <f t="shared" si="42"/>
        <v>11</v>
      </c>
      <c r="F100">
        <v>1</v>
      </c>
      <c r="G100">
        <f t="shared" si="43"/>
        <v>12</v>
      </c>
      <c r="H100">
        <v>30</v>
      </c>
      <c r="I100" t="s">
        <v>55</v>
      </c>
      <c r="J100">
        <v>87.386759581881506</v>
      </c>
      <c r="K100">
        <f t="shared" si="32"/>
        <v>117.38675958188151</v>
      </c>
      <c r="L100">
        <f t="shared" si="38"/>
        <v>30</v>
      </c>
      <c r="M100">
        <f t="shared" si="39"/>
        <v>1048.6411149825781</v>
      </c>
      <c r="N100">
        <f t="shared" si="40"/>
        <v>1078.6411149825781</v>
      </c>
    </row>
    <row r="101" spans="1:14" x14ac:dyDescent="0.25">
      <c r="A101" t="str">
        <f t="shared" si="37"/>
        <v>Roberts1988InitT1oCInitPp8hDurat60FinalT12oCFinalPp11hCVLaird</v>
      </c>
      <c r="B101" t="s">
        <v>5</v>
      </c>
      <c r="C101" t="s">
        <v>8</v>
      </c>
      <c r="D101">
        <f t="shared" si="41"/>
        <v>8</v>
      </c>
      <c r="E101">
        <f t="shared" si="42"/>
        <v>11</v>
      </c>
      <c r="F101">
        <v>1</v>
      </c>
      <c r="G101">
        <f t="shared" si="43"/>
        <v>12</v>
      </c>
      <c r="H101">
        <v>60</v>
      </c>
      <c r="I101" t="s">
        <v>55</v>
      </c>
      <c r="J101">
        <v>83.623693379790893</v>
      </c>
      <c r="K101">
        <f t="shared" si="32"/>
        <v>143.62369337979089</v>
      </c>
      <c r="L101">
        <f t="shared" si="38"/>
        <v>60</v>
      </c>
      <c r="M101">
        <f t="shared" si="39"/>
        <v>1003.4843205574907</v>
      </c>
      <c r="N101">
        <f t="shared" si="40"/>
        <v>1063.4843205574907</v>
      </c>
    </row>
    <row r="102" spans="1:14" x14ac:dyDescent="0.25">
      <c r="A102" t="str">
        <f t="shared" si="37"/>
        <v>Roberts1988InitT5oCInitPp8hDurat0FinalT12oCFinalPp11hCVLaird</v>
      </c>
      <c r="B102" t="s">
        <v>5</v>
      </c>
      <c r="C102" t="s">
        <v>8</v>
      </c>
      <c r="D102">
        <f t="shared" si="41"/>
        <v>8</v>
      </c>
      <c r="E102">
        <f t="shared" si="42"/>
        <v>11</v>
      </c>
      <c r="F102">
        <v>5</v>
      </c>
      <c r="G102">
        <f t="shared" si="43"/>
        <v>12</v>
      </c>
      <c r="H102">
        <v>0</v>
      </c>
      <c r="I102" t="s">
        <v>55</v>
      </c>
      <c r="J102">
        <v>104.111498257839</v>
      </c>
      <c r="K102">
        <f t="shared" si="32"/>
        <v>104.111498257839</v>
      </c>
      <c r="L102">
        <f t="shared" si="38"/>
        <v>0</v>
      </c>
      <c r="M102">
        <f t="shared" si="39"/>
        <v>1249.337979094068</v>
      </c>
      <c r="N102">
        <f t="shared" si="40"/>
        <v>1249.337979094068</v>
      </c>
    </row>
    <row r="103" spans="1:14" x14ac:dyDescent="0.25">
      <c r="A103" t="str">
        <f t="shared" si="37"/>
        <v>Roberts1988InitT5oCInitPp8hDurat10FinalT12oCFinalPp11hCVLaird</v>
      </c>
      <c r="B103" t="s">
        <v>5</v>
      </c>
      <c r="C103" t="s">
        <v>8</v>
      </c>
      <c r="D103">
        <f t="shared" si="41"/>
        <v>8</v>
      </c>
      <c r="E103">
        <f t="shared" si="42"/>
        <v>11</v>
      </c>
      <c r="F103">
        <v>5</v>
      </c>
      <c r="G103">
        <f t="shared" si="43"/>
        <v>12</v>
      </c>
      <c r="H103">
        <v>10</v>
      </c>
      <c r="I103" t="s">
        <v>55</v>
      </c>
      <c r="J103">
        <v>91.149825783972105</v>
      </c>
      <c r="K103">
        <f t="shared" si="32"/>
        <v>101.1498257839721</v>
      </c>
      <c r="L103">
        <f t="shared" si="38"/>
        <v>50</v>
      </c>
      <c r="M103">
        <f t="shared" si="39"/>
        <v>1093.7979094076652</v>
      </c>
      <c r="N103">
        <f t="shared" si="40"/>
        <v>1143.7979094076652</v>
      </c>
    </row>
    <row r="104" spans="1:14" x14ac:dyDescent="0.25">
      <c r="A104" t="str">
        <f t="shared" si="37"/>
        <v>Roberts1988InitT5oCInitPp8hDurat30FinalT12oCFinalPp11hCVLaird</v>
      </c>
      <c r="B104" t="s">
        <v>5</v>
      </c>
      <c r="C104" t="s">
        <v>8</v>
      </c>
      <c r="D104">
        <f t="shared" si="41"/>
        <v>8</v>
      </c>
      <c r="E104">
        <f t="shared" si="42"/>
        <v>11</v>
      </c>
      <c r="F104">
        <v>5</v>
      </c>
      <c r="G104">
        <f t="shared" si="43"/>
        <v>12</v>
      </c>
      <c r="H104">
        <v>30</v>
      </c>
      <c r="I104" t="s">
        <v>55</v>
      </c>
      <c r="J104">
        <v>76.933797909407602</v>
      </c>
      <c r="K104">
        <f t="shared" si="32"/>
        <v>106.9337979094076</v>
      </c>
      <c r="L104">
        <f t="shared" si="38"/>
        <v>150</v>
      </c>
      <c r="M104">
        <f t="shared" si="39"/>
        <v>923.20557491289128</v>
      </c>
      <c r="N104">
        <f t="shared" si="40"/>
        <v>1073.2055749128913</v>
      </c>
    </row>
    <row r="105" spans="1:14" x14ac:dyDescent="0.25">
      <c r="A105" t="str">
        <f t="shared" si="37"/>
        <v>Roberts1988InitT5oCInitPp8hDurat60FinalT12oCFinalPp11hCVLaird</v>
      </c>
      <c r="B105" t="s">
        <v>5</v>
      </c>
      <c r="C105" t="s">
        <v>8</v>
      </c>
      <c r="D105">
        <f t="shared" si="41"/>
        <v>8</v>
      </c>
      <c r="E105">
        <f t="shared" si="42"/>
        <v>11</v>
      </c>
      <c r="F105">
        <v>5</v>
      </c>
      <c r="G105">
        <f t="shared" si="43"/>
        <v>12</v>
      </c>
      <c r="H105">
        <v>60</v>
      </c>
      <c r="I105" t="s">
        <v>55</v>
      </c>
      <c r="J105">
        <v>65.644599303135806</v>
      </c>
      <c r="K105">
        <f t="shared" si="32"/>
        <v>125.64459930313581</v>
      </c>
      <c r="L105">
        <f t="shared" si="38"/>
        <v>300</v>
      </c>
      <c r="M105">
        <f t="shared" si="39"/>
        <v>787.73519163762967</v>
      </c>
      <c r="N105">
        <f t="shared" si="40"/>
        <v>1087.7351916376297</v>
      </c>
    </row>
    <row r="106" spans="1:14" x14ac:dyDescent="0.25">
      <c r="A106" t="str">
        <f t="shared" si="37"/>
        <v>Roberts1988InitT9oCInitPp8hDurat0FinalT12oCFinalPp11hCVLaird</v>
      </c>
      <c r="B106" t="s">
        <v>5</v>
      </c>
      <c r="C106" t="s">
        <v>8</v>
      </c>
      <c r="D106">
        <f t="shared" si="41"/>
        <v>8</v>
      </c>
      <c r="E106">
        <f t="shared" si="42"/>
        <v>11</v>
      </c>
      <c r="F106">
        <v>9</v>
      </c>
      <c r="G106">
        <f t="shared" si="43"/>
        <v>12</v>
      </c>
      <c r="H106">
        <v>0</v>
      </c>
      <c r="I106" t="s">
        <v>55</v>
      </c>
      <c r="J106">
        <v>104.111498257839</v>
      </c>
      <c r="K106">
        <f t="shared" si="32"/>
        <v>104.111498257839</v>
      </c>
      <c r="L106">
        <f t="shared" si="38"/>
        <v>0</v>
      </c>
      <c r="M106">
        <f t="shared" si="39"/>
        <v>1249.337979094068</v>
      </c>
      <c r="N106">
        <f t="shared" si="40"/>
        <v>1249.337979094068</v>
      </c>
    </row>
    <row r="107" spans="1:14" x14ac:dyDescent="0.25">
      <c r="A107" t="str">
        <f t="shared" si="37"/>
        <v>Roberts1988InitT9oCInitPp8hDurat10FinalT12oCFinalPp11hCVLaird</v>
      </c>
      <c r="B107" t="s">
        <v>5</v>
      </c>
      <c r="C107" t="s">
        <v>8</v>
      </c>
      <c r="D107">
        <f t="shared" si="41"/>
        <v>8</v>
      </c>
      <c r="E107">
        <f t="shared" si="42"/>
        <v>11</v>
      </c>
      <c r="F107">
        <v>9</v>
      </c>
      <c r="G107">
        <f t="shared" si="43"/>
        <v>12</v>
      </c>
      <c r="H107">
        <v>10</v>
      </c>
      <c r="I107" t="s">
        <v>55</v>
      </c>
      <c r="J107">
        <v>72.7526132404181</v>
      </c>
      <c r="K107">
        <f t="shared" si="32"/>
        <v>82.7526132404181</v>
      </c>
      <c r="L107">
        <f t="shared" si="38"/>
        <v>90</v>
      </c>
      <c r="M107">
        <f t="shared" si="39"/>
        <v>873.0313588850172</v>
      </c>
      <c r="N107">
        <f t="shared" si="40"/>
        <v>963.0313588850172</v>
      </c>
    </row>
    <row r="108" spans="1:14" x14ac:dyDescent="0.25">
      <c r="A108" t="str">
        <f t="shared" si="37"/>
        <v>Roberts1988InitT9oCInitPp8hDurat30FinalT12oCFinalPp11hCVLaird</v>
      </c>
      <c r="B108" t="s">
        <v>5</v>
      </c>
      <c r="C108" t="s">
        <v>8</v>
      </c>
      <c r="D108">
        <f t="shared" si="41"/>
        <v>8</v>
      </c>
      <c r="E108">
        <f t="shared" si="42"/>
        <v>11</v>
      </c>
      <c r="F108">
        <v>9</v>
      </c>
      <c r="G108">
        <f t="shared" si="43"/>
        <v>12</v>
      </c>
      <c r="H108">
        <v>30</v>
      </c>
      <c r="I108" t="s">
        <v>55</v>
      </c>
      <c r="J108">
        <v>81.533101045296107</v>
      </c>
      <c r="K108">
        <f t="shared" si="32"/>
        <v>111.53310104529611</v>
      </c>
      <c r="L108">
        <f t="shared" si="38"/>
        <v>270</v>
      </c>
      <c r="M108">
        <f t="shared" si="39"/>
        <v>978.39721254355322</v>
      </c>
      <c r="N108">
        <f t="shared" si="40"/>
        <v>1248.3972125435532</v>
      </c>
    </row>
    <row r="109" spans="1:14" x14ac:dyDescent="0.25">
      <c r="A109" t="str">
        <f t="shared" si="37"/>
        <v>Roberts1988InitT9oCInitPp8hDurat60FinalT12oCFinalPp11hCVLaird</v>
      </c>
      <c r="B109" t="s">
        <v>5</v>
      </c>
      <c r="C109" t="s">
        <v>8</v>
      </c>
      <c r="D109">
        <f t="shared" si="41"/>
        <v>8</v>
      </c>
      <c r="E109">
        <f t="shared" si="42"/>
        <v>11</v>
      </c>
      <c r="F109">
        <v>9</v>
      </c>
      <c r="G109">
        <f t="shared" si="43"/>
        <v>12</v>
      </c>
      <c r="H109">
        <v>60</v>
      </c>
      <c r="I109" t="s">
        <v>55</v>
      </c>
      <c r="J109">
        <v>60.209059233449402</v>
      </c>
      <c r="K109">
        <f t="shared" si="32"/>
        <v>120.20905923344941</v>
      </c>
      <c r="L109">
        <f t="shared" si="38"/>
        <v>540</v>
      </c>
      <c r="M109">
        <f t="shared" si="39"/>
        <v>722.50871080139279</v>
      </c>
      <c r="N109">
        <f t="shared" si="40"/>
        <v>1262.5087108013927</v>
      </c>
    </row>
    <row r="110" spans="1:14" x14ac:dyDescent="0.25">
      <c r="A110" t="str">
        <f t="shared" si="37"/>
        <v>Roberts1988InitT1oCInitPp16hDurat0FinalT12oCFinalPp11hCVLaird</v>
      </c>
      <c r="B110" t="s">
        <v>5</v>
      </c>
      <c r="C110" t="s">
        <v>8</v>
      </c>
      <c r="D110">
        <v>16</v>
      </c>
      <c r="E110">
        <v>11</v>
      </c>
      <c r="F110">
        <v>1</v>
      </c>
      <c r="G110">
        <v>12</v>
      </c>
      <c r="H110">
        <v>0</v>
      </c>
      <c r="I110" t="s">
        <v>55</v>
      </c>
      <c r="J110">
        <v>103.275261324041</v>
      </c>
      <c r="K110">
        <f t="shared" si="32"/>
        <v>103.275261324041</v>
      </c>
      <c r="L110">
        <f t="shared" si="38"/>
        <v>0</v>
      </c>
      <c r="M110">
        <f t="shared" si="39"/>
        <v>1239.3031358884919</v>
      </c>
      <c r="N110">
        <f t="shared" si="40"/>
        <v>1239.3031358884919</v>
      </c>
    </row>
    <row r="111" spans="1:14" x14ac:dyDescent="0.25">
      <c r="A111" t="str">
        <f t="shared" si="37"/>
        <v>Roberts1988InitT1oCInitPp16hDurat10FinalT12oCFinalPp11hCVLaird</v>
      </c>
      <c r="B111" t="s">
        <v>5</v>
      </c>
      <c r="C111" t="s">
        <v>8</v>
      </c>
      <c r="D111">
        <f t="shared" ref="D111:D121" si="44">D110</f>
        <v>16</v>
      </c>
      <c r="E111">
        <f t="shared" ref="E111:E121" si="45">E110</f>
        <v>11</v>
      </c>
      <c r="F111">
        <v>1</v>
      </c>
      <c r="G111">
        <f t="shared" ref="G111:G121" si="46">G110</f>
        <v>12</v>
      </c>
      <c r="H111">
        <v>10</v>
      </c>
      <c r="I111" t="s">
        <v>55</v>
      </c>
      <c r="J111">
        <v>86.132404181184597</v>
      </c>
      <c r="K111">
        <f t="shared" si="32"/>
        <v>96.132404181184597</v>
      </c>
      <c r="L111">
        <f t="shared" si="38"/>
        <v>10</v>
      </c>
      <c r="M111">
        <f t="shared" si="39"/>
        <v>1033.5888501742152</v>
      </c>
      <c r="N111">
        <f t="shared" si="40"/>
        <v>1043.5888501742152</v>
      </c>
    </row>
    <row r="112" spans="1:14" x14ac:dyDescent="0.25">
      <c r="A112" t="str">
        <f t="shared" si="37"/>
        <v>Roberts1988InitT1oCInitPp16hDurat30FinalT12oCFinalPp11hCVLaird</v>
      </c>
      <c r="B112" t="s">
        <v>5</v>
      </c>
      <c r="C112" t="s">
        <v>8</v>
      </c>
      <c r="D112">
        <f t="shared" si="44"/>
        <v>16</v>
      </c>
      <c r="E112">
        <f t="shared" si="45"/>
        <v>11</v>
      </c>
      <c r="F112">
        <v>1</v>
      </c>
      <c r="G112">
        <f t="shared" si="46"/>
        <v>12</v>
      </c>
      <c r="H112">
        <v>30</v>
      </c>
      <c r="I112" t="s">
        <v>55</v>
      </c>
      <c r="J112">
        <v>91.986062717769997</v>
      </c>
      <c r="K112">
        <f t="shared" si="32"/>
        <v>121.98606271777</v>
      </c>
      <c r="L112">
        <f t="shared" si="38"/>
        <v>30</v>
      </c>
      <c r="M112">
        <f t="shared" si="39"/>
        <v>1103.83275261324</v>
      </c>
      <c r="N112">
        <f t="shared" si="40"/>
        <v>1133.83275261324</v>
      </c>
    </row>
    <row r="113" spans="1:14" x14ac:dyDescent="0.25">
      <c r="A113" t="str">
        <f t="shared" si="37"/>
        <v>Roberts1988InitT1oCInitPp16hDurat60FinalT12oCFinalPp11hCVLaird</v>
      </c>
      <c r="B113" t="s">
        <v>5</v>
      </c>
      <c r="C113" t="s">
        <v>8</v>
      </c>
      <c r="D113">
        <f t="shared" si="44"/>
        <v>16</v>
      </c>
      <c r="E113">
        <f t="shared" si="45"/>
        <v>11</v>
      </c>
      <c r="F113">
        <v>1</v>
      </c>
      <c r="G113">
        <f t="shared" si="46"/>
        <v>12</v>
      </c>
      <c r="H113">
        <v>60</v>
      </c>
      <c r="I113" t="s">
        <v>55</v>
      </c>
      <c r="J113">
        <v>72.334494773519097</v>
      </c>
      <c r="K113">
        <f t="shared" si="32"/>
        <v>132.33449477351911</v>
      </c>
      <c r="L113">
        <f t="shared" si="38"/>
        <v>60</v>
      </c>
      <c r="M113">
        <f t="shared" si="39"/>
        <v>868.01393728222911</v>
      </c>
      <c r="N113">
        <f t="shared" si="40"/>
        <v>928.01393728222911</v>
      </c>
    </row>
    <row r="114" spans="1:14" x14ac:dyDescent="0.25">
      <c r="A114" t="str">
        <f t="shared" si="37"/>
        <v>Roberts1988InitT5oCInitPp16hDurat0FinalT12oCFinalPp11hCVLaird</v>
      </c>
      <c r="B114" t="s">
        <v>5</v>
      </c>
      <c r="C114" t="s">
        <v>8</v>
      </c>
      <c r="D114">
        <f t="shared" si="44"/>
        <v>16</v>
      </c>
      <c r="E114">
        <f t="shared" si="45"/>
        <v>11</v>
      </c>
      <c r="F114">
        <v>5</v>
      </c>
      <c r="G114">
        <f t="shared" si="46"/>
        <v>12</v>
      </c>
      <c r="H114">
        <v>0</v>
      </c>
      <c r="I114" t="s">
        <v>55</v>
      </c>
      <c r="J114">
        <v>103.69337979094</v>
      </c>
      <c r="K114">
        <f t="shared" si="32"/>
        <v>103.69337979094</v>
      </c>
      <c r="L114">
        <f t="shared" si="38"/>
        <v>0</v>
      </c>
      <c r="M114">
        <f t="shared" si="39"/>
        <v>1244.3205574912799</v>
      </c>
      <c r="N114">
        <f t="shared" si="40"/>
        <v>1244.3205574912799</v>
      </c>
    </row>
    <row r="115" spans="1:14" x14ac:dyDescent="0.25">
      <c r="A115" t="str">
        <f t="shared" si="37"/>
        <v>Roberts1988InitT5oCInitPp16hDurat10FinalT12oCFinalPp11hCVLaird</v>
      </c>
      <c r="B115" t="s">
        <v>5</v>
      </c>
      <c r="C115" t="s">
        <v>8</v>
      </c>
      <c r="D115">
        <f t="shared" si="44"/>
        <v>16</v>
      </c>
      <c r="E115">
        <f t="shared" si="45"/>
        <v>11</v>
      </c>
      <c r="F115">
        <v>5</v>
      </c>
      <c r="G115">
        <f t="shared" si="46"/>
        <v>12</v>
      </c>
      <c r="H115">
        <v>10</v>
      </c>
      <c r="I115" t="s">
        <v>55</v>
      </c>
      <c r="J115">
        <v>82.369337979093999</v>
      </c>
      <c r="K115">
        <f t="shared" si="32"/>
        <v>92.369337979093999</v>
      </c>
      <c r="L115">
        <f t="shared" si="38"/>
        <v>50</v>
      </c>
      <c r="M115">
        <f t="shared" si="39"/>
        <v>988.43205574912804</v>
      </c>
      <c r="N115">
        <f t="shared" si="40"/>
        <v>1038.432055749128</v>
      </c>
    </row>
    <row r="116" spans="1:14" x14ac:dyDescent="0.25">
      <c r="A116" t="str">
        <f t="shared" si="37"/>
        <v>Roberts1988InitT5oCInitPp16hDurat30FinalT12oCFinalPp11hCVLaird</v>
      </c>
      <c r="B116" t="s">
        <v>5</v>
      </c>
      <c r="C116" t="s">
        <v>8</v>
      </c>
      <c r="D116">
        <f t="shared" si="44"/>
        <v>16</v>
      </c>
      <c r="E116">
        <f t="shared" si="45"/>
        <v>11</v>
      </c>
      <c r="F116">
        <v>5</v>
      </c>
      <c r="G116">
        <f t="shared" si="46"/>
        <v>12</v>
      </c>
      <c r="H116">
        <v>30</v>
      </c>
      <c r="I116" t="s">
        <v>55</v>
      </c>
      <c r="J116">
        <v>89.059233449477304</v>
      </c>
      <c r="K116">
        <f t="shared" si="32"/>
        <v>119.0592334494773</v>
      </c>
      <c r="L116">
        <f t="shared" si="38"/>
        <v>150</v>
      </c>
      <c r="M116">
        <f t="shared" si="39"/>
        <v>1068.7108013937277</v>
      </c>
      <c r="N116">
        <f t="shared" si="40"/>
        <v>1218.7108013937277</v>
      </c>
    </row>
    <row r="117" spans="1:14" x14ac:dyDescent="0.25">
      <c r="A117" t="str">
        <f t="shared" si="37"/>
        <v>Roberts1988InitT5oCInitPp16hDurat60FinalT12oCFinalPp11hCVLaird</v>
      </c>
      <c r="B117" t="s">
        <v>5</v>
      </c>
      <c r="C117" t="s">
        <v>8</v>
      </c>
      <c r="D117">
        <f t="shared" si="44"/>
        <v>16</v>
      </c>
      <c r="E117">
        <f t="shared" si="45"/>
        <v>11</v>
      </c>
      <c r="F117">
        <v>5</v>
      </c>
      <c r="G117">
        <f t="shared" si="46"/>
        <v>12</v>
      </c>
      <c r="H117">
        <v>60</v>
      </c>
      <c r="I117" t="s">
        <v>55</v>
      </c>
      <c r="J117">
        <v>66.480836236933698</v>
      </c>
      <c r="K117">
        <f t="shared" si="32"/>
        <v>126.4808362369337</v>
      </c>
      <c r="L117">
        <f t="shared" si="38"/>
        <v>300</v>
      </c>
      <c r="M117">
        <f t="shared" si="39"/>
        <v>797.77003484320437</v>
      </c>
      <c r="N117">
        <f t="shared" si="40"/>
        <v>1097.7700348432045</v>
      </c>
    </row>
    <row r="118" spans="1:14" x14ac:dyDescent="0.25">
      <c r="A118" t="str">
        <f t="shared" si="37"/>
        <v>Roberts1988InitT9oCInitPp16hDurat0FinalT12oCFinalPp11hCVLaird</v>
      </c>
      <c r="B118" t="s">
        <v>5</v>
      </c>
      <c r="C118" t="s">
        <v>8</v>
      </c>
      <c r="D118">
        <f t="shared" si="44"/>
        <v>16</v>
      </c>
      <c r="E118">
        <f t="shared" si="45"/>
        <v>11</v>
      </c>
      <c r="F118">
        <v>9</v>
      </c>
      <c r="G118">
        <f t="shared" si="46"/>
        <v>12</v>
      </c>
      <c r="H118">
        <v>0</v>
      </c>
      <c r="I118" t="s">
        <v>55</v>
      </c>
      <c r="J118">
        <v>103.69337979094</v>
      </c>
      <c r="K118">
        <f t="shared" si="32"/>
        <v>103.69337979094</v>
      </c>
      <c r="L118">
        <f t="shared" si="38"/>
        <v>0</v>
      </c>
      <c r="M118">
        <f t="shared" si="39"/>
        <v>1244.3205574912799</v>
      </c>
      <c r="N118">
        <f t="shared" si="40"/>
        <v>1244.3205574912799</v>
      </c>
    </row>
    <row r="119" spans="1:14" x14ac:dyDescent="0.25">
      <c r="A119" t="str">
        <f t="shared" si="37"/>
        <v>Roberts1988InitT9oCInitPp16hDurat10FinalT12oCFinalPp11hCVLaird</v>
      </c>
      <c r="B119" t="s">
        <v>5</v>
      </c>
      <c r="C119" t="s">
        <v>8</v>
      </c>
      <c r="D119">
        <f t="shared" si="44"/>
        <v>16</v>
      </c>
      <c r="E119">
        <f t="shared" si="45"/>
        <v>11</v>
      </c>
      <c r="F119">
        <v>9</v>
      </c>
      <c r="G119">
        <f t="shared" si="46"/>
        <v>12</v>
      </c>
      <c r="H119">
        <v>10</v>
      </c>
      <c r="I119" t="s">
        <v>55</v>
      </c>
      <c r="J119">
        <v>90.731707317073102</v>
      </c>
      <c r="K119">
        <f t="shared" si="32"/>
        <v>100.7317073170731</v>
      </c>
      <c r="L119">
        <f t="shared" si="38"/>
        <v>90</v>
      </c>
      <c r="M119">
        <f t="shared" si="39"/>
        <v>1088.7804878048773</v>
      </c>
      <c r="N119">
        <f t="shared" si="40"/>
        <v>1178.7804878048773</v>
      </c>
    </row>
    <row r="120" spans="1:14" x14ac:dyDescent="0.25">
      <c r="A120" t="str">
        <f t="shared" si="37"/>
        <v>Roberts1988InitT9oCInitPp16hDurat30FinalT12oCFinalPp11hCVLaird</v>
      </c>
      <c r="B120" t="s">
        <v>5</v>
      </c>
      <c r="C120" t="s">
        <v>8</v>
      </c>
      <c r="D120">
        <f t="shared" si="44"/>
        <v>16</v>
      </c>
      <c r="E120">
        <f t="shared" si="45"/>
        <v>11</v>
      </c>
      <c r="F120">
        <v>9</v>
      </c>
      <c r="G120">
        <f t="shared" si="46"/>
        <v>12</v>
      </c>
      <c r="H120">
        <v>30</v>
      </c>
      <c r="I120" t="s">
        <v>55</v>
      </c>
      <c r="J120">
        <v>76.933797909407602</v>
      </c>
      <c r="K120">
        <f t="shared" si="32"/>
        <v>106.9337979094076</v>
      </c>
      <c r="L120">
        <f t="shared" si="38"/>
        <v>270</v>
      </c>
      <c r="M120">
        <f t="shared" si="39"/>
        <v>923.20557491289128</v>
      </c>
      <c r="N120">
        <f t="shared" si="40"/>
        <v>1193.2055749128913</v>
      </c>
    </row>
    <row r="121" spans="1:14" x14ac:dyDescent="0.25">
      <c r="A121" t="str">
        <f t="shared" si="37"/>
        <v>Roberts1988InitT9oCInitPp16hDurat60FinalT12oCFinalPp11hCVLaird</v>
      </c>
      <c r="B121" t="s">
        <v>5</v>
      </c>
      <c r="C121" t="s">
        <v>8</v>
      </c>
      <c r="D121">
        <f t="shared" si="44"/>
        <v>16</v>
      </c>
      <c r="E121">
        <f t="shared" si="45"/>
        <v>11</v>
      </c>
      <c r="F121">
        <v>9</v>
      </c>
      <c r="G121">
        <f t="shared" si="46"/>
        <v>12</v>
      </c>
      <c r="H121">
        <v>60</v>
      </c>
      <c r="I121" t="s">
        <v>55</v>
      </c>
      <c r="J121">
        <v>50.592334494773503</v>
      </c>
      <c r="K121">
        <f t="shared" si="32"/>
        <v>110.5923344947735</v>
      </c>
      <c r="L121">
        <f t="shared" si="38"/>
        <v>540</v>
      </c>
      <c r="M121">
        <f t="shared" si="39"/>
        <v>607.10801393728207</v>
      </c>
      <c r="N121">
        <f t="shared" si="40"/>
        <v>1147.1080139372821</v>
      </c>
    </row>
    <row r="122" spans="1:14" x14ac:dyDescent="0.25">
      <c r="A122" t="str">
        <f t="shared" si="37"/>
        <v>Roberts1988InitT1oCInitPp8hDurat0FinalT19oCFinalPp11hCVLaird</v>
      </c>
      <c r="B122" t="s">
        <v>5</v>
      </c>
      <c r="C122" t="s">
        <v>8</v>
      </c>
      <c r="D122">
        <v>8</v>
      </c>
      <c r="E122">
        <v>11</v>
      </c>
      <c r="F122">
        <v>1</v>
      </c>
      <c r="G122">
        <v>19</v>
      </c>
      <c r="H122">
        <v>0</v>
      </c>
      <c r="I122" t="s">
        <v>55</v>
      </c>
      <c r="J122">
        <v>103.275261324041</v>
      </c>
      <c r="K122">
        <f t="shared" si="32"/>
        <v>103.275261324041</v>
      </c>
      <c r="L122">
        <f t="shared" si="38"/>
        <v>0</v>
      </c>
      <c r="M122">
        <f t="shared" si="39"/>
        <v>1962.2299651567789</v>
      </c>
      <c r="N122">
        <f t="shared" si="40"/>
        <v>1962.2299651567789</v>
      </c>
    </row>
    <row r="123" spans="1:14" x14ac:dyDescent="0.25">
      <c r="A123" t="str">
        <f t="shared" si="37"/>
        <v>Roberts1988InitT1oCInitPp8hDurat10FinalT19oCFinalPp11hCVLaird</v>
      </c>
      <c r="B123" t="s">
        <v>5</v>
      </c>
      <c r="C123" t="s">
        <v>8</v>
      </c>
      <c r="D123">
        <f t="shared" ref="D123:D133" si="47">D122</f>
        <v>8</v>
      </c>
      <c r="E123">
        <f t="shared" ref="E123:E133" si="48">E122</f>
        <v>11</v>
      </c>
      <c r="F123">
        <v>1</v>
      </c>
      <c r="G123">
        <f t="shared" ref="G123:G133" si="49">G122</f>
        <v>19</v>
      </c>
      <c r="H123">
        <v>10</v>
      </c>
      <c r="I123" t="s">
        <v>55</v>
      </c>
      <c r="J123">
        <v>91.149825783972105</v>
      </c>
      <c r="K123">
        <f t="shared" si="32"/>
        <v>101.1498257839721</v>
      </c>
      <c r="L123">
        <f t="shared" si="38"/>
        <v>10</v>
      </c>
      <c r="M123">
        <f t="shared" si="39"/>
        <v>1731.84668989547</v>
      </c>
      <c r="N123">
        <f t="shared" si="40"/>
        <v>1741.84668989547</v>
      </c>
    </row>
    <row r="124" spans="1:14" x14ac:dyDescent="0.25">
      <c r="A124" t="str">
        <f t="shared" si="37"/>
        <v>Roberts1988InitT1oCInitPp8hDurat30FinalT19oCFinalPp11hCVLaird</v>
      </c>
      <c r="B124" t="s">
        <v>5</v>
      </c>
      <c r="C124" t="s">
        <v>8</v>
      </c>
      <c r="D124">
        <f t="shared" si="47"/>
        <v>8</v>
      </c>
      <c r="E124">
        <f t="shared" si="48"/>
        <v>11</v>
      </c>
      <c r="F124">
        <v>1</v>
      </c>
      <c r="G124">
        <f t="shared" si="49"/>
        <v>19</v>
      </c>
      <c r="H124">
        <v>30</v>
      </c>
      <c r="I124" t="s">
        <v>55</v>
      </c>
      <c r="J124">
        <v>66.062717770034794</v>
      </c>
      <c r="K124">
        <f t="shared" si="32"/>
        <v>96.062717770034794</v>
      </c>
      <c r="L124">
        <f t="shared" si="38"/>
        <v>30</v>
      </c>
      <c r="M124">
        <f t="shared" si="39"/>
        <v>1255.191637630661</v>
      </c>
      <c r="N124">
        <f t="shared" si="40"/>
        <v>1285.191637630661</v>
      </c>
    </row>
    <row r="125" spans="1:14" x14ac:dyDescent="0.25">
      <c r="A125" t="str">
        <f t="shared" si="37"/>
        <v>Roberts1988InitT1oCInitPp8hDurat60FinalT19oCFinalPp11hCVLaird</v>
      </c>
      <c r="B125" t="s">
        <v>5</v>
      </c>
      <c r="C125" t="s">
        <v>8</v>
      </c>
      <c r="D125">
        <f t="shared" si="47"/>
        <v>8</v>
      </c>
      <c r="E125">
        <f t="shared" si="48"/>
        <v>11</v>
      </c>
      <c r="F125">
        <v>1</v>
      </c>
      <c r="G125">
        <f t="shared" si="49"/>
        <v>19</v>
      </c>
      <c r="H125">
        <v>60</v>
      </c>
      <c r="I125" t="s">
        <v>55</v>
      </c>
      <c r="J125">
        <v>60.209059233449402</v>
      </c>
      <c r="K125">
        <f t="shared" si="32"/>
        <v>120.20905923344941</v>
      </c>
      <c r="L125">
        <f t="shared" si="38"/>
        <v>60</v>
      </c>
      <c r="M125">
        <f t="shared" si="39"/>
        <v>1143.9721254355386</v>
      </c>
      <c r="N125">
        <f t="shared" si="40"/>
        <v>1203.9721254355386</v>
      </c>
    </row>
    <row r="126" spans="1:14" x14ac:dyDescent="0.25">
      <c r="A126" t="str">
        <f t="shared" si="37"/>
        <v>Roberts1988InitT5oCInitPp8hDurat0FinalT19oCFinalPp11hCVLaird</v>
      </c>
      <c r="B126" t="s">
        <v>5</v>
      </c>
      <c r="C126" t="s">
        <v>8</v>
      </c>
      <c r="D126">
        <f t="shared" si="47"/>
        <v>8</v>
      </c>
      <c r="E126">
        <f t="shared" si="48"/>
        <v>11</v>
      </c>
      <c r="F126">
        <v>5</v>
      </c>
      <c r="G126">
        <f t="shared" si="49"/>
        <v>19</v>
      </c>
      <c r="H126">
        <v>0</v>
      </c>
      <c r="I126" t="s">
        <v>55</v>
      </c>
      <c r="J126">
        <v>103.69337979094</v>
      </c>
      <c r="K126">
        <f t="shared" si="32"/>
        <v>103.69337979094</v>
      </c>
      <c r="L126">
        <f t="shared" si="38"/>
        <v>0</v>
      </c>
      <c r="M126">
        <f t="shared" si="39"/>
        <v>1970.17421602786</v>
      </c>
      <c r="N126">
        <f t="shared" si="40"/>
        <v>1970.17421602786</v>
      </c>
    </row>
    <row r="127" spans="1:14" x14ac:dyDescent="0.25">
      <c r="A127" t="str">
        <f t="shared" si="37"/>
        <v>Roberts1988InitT5oCInitPp8hDurat10FinalT19oCFinalPp11hCVLaird</v>
      </c>
      <c r="B127" t="s">
        <v>5</v>
      </c>
      <c r="C127" t="s">
        <v>8</v>
      </c>
      <c r="D127">
        <f t="shared" si="47"/>
        <v>8</v>
      </c>
      <c r="E127">
        <f t="shared" si="48"/>
        <v>11</v>
      </c>
      <c r="F127">
        <v>5</v>
      </c>
      <c r="G127">
        <f t="shared" si="49"/>
        <v>19</v>
      </c>
      <c r="H127">
        <v>10</v>
      </c>
      <c r="I127" t="s">
        <v>55</v>
      </c>
      <c r="J127">
        <v>86.5505226480836</v>
      </c>
      <c r="K127">
        <f t="shared" si="32"/>
        <v>96.5505226480836</v>
      </c>
      <c r="L127">
        <f t="shared" si="38"/>
        <v>50</v>
      </c>
      <c r="M127">
        <f t="shared" si="39"/>
        <v>1644.4599303135883</v>
      </c>
      <c r="N127">
        <f t="shared" si="40"/>
        <v>1694.4599303135883</v>
      </c>
    </row>
    <row r="128" spans="1:14" x14ac:dyDescent="0.25">
      <c r="A128" t="str">
        <f t="shared" si="37"/>
        <v>Roberts1988InitT5oCInitPp8hDurat30FinalT19oCFinalPp11hCVLaird</v>
      </c>
      <c r="B128" t="s">
        <v>5</v>
      </c>
      <c r="C128" t="s">
        <v>8</v>
      </c>
      <c r="D128">
        <f t="shared" si="47"/>
        <v>8</v>
      </c>
      <c r="E128">
        <f t="shared" si="48"/>
        <v>11</v>
      </c>
      <c r="F128">
        <v>5</v>
      </c>
      <c r="G128">
        <f t="shared" si="49"/>
        <v>19</v>
      </c>
      <c r="H128">
        <v>30</v>
      </c>
      <c r="I128" t="s">
        <v>55</v>
      </c>
      <c r="J128">
        <v>58.9547038327526</v>
      </c>
      <c r="K128">
        <f t="shared" si="32"/>
        <v>88.9547038327526</v>
      </c>
      <c r="L128">
        <f t="shared" si="38"/>
        <v>150</v>
      </c>
      <c r="M128">
        <f t="shared" si="39"/>
        <v>1120.1393728222995</v>
      </c>
      <c r="N128">
        <f t="shared" si="40"/>
        <v>1270.1393728222995</v>
      </c>
    </row>
    <row r="129" spans="1:14" x14ac:dyDescent="0.25">
      <c r="A129" t="str">
        <f t="shared" si="37"/>
        <v>Roberts1988InitT5oCInitPp8hDurat60FinalT19oCFinalPp11hCVLaird</v>
      </c>
      <c r="B129" t="s">
        <v>5</v>
      </c>
      <c r="C129" t="s">
        <v>8</v>
      </c>
      <c r="D129">
        <f t="shared" si="47"/>
        <v>8</v>
      </c>
      <c r="E129">
        <f t="shared" si="48"/>
        <v>11</v>
      </c>
      <c r="F129">
        <v>5</v>
      </c>
      <c r="G129">
        <f t="shared" si="49"/>
        <v>19</v>
      </c>
      <c r="H129">
        <v>60</v>
      </c>
      <c r="I129" t="s">
        <v>55</v>
      </c>
      <c r="J129">
        <v>53.937282229965099</v>
      </c>
      <c r="K129">
        <f t="shared" si="32"/>
        <v>113.93728222996509</v>
      </c>
      <c r="L129">
        <f t="shared" si="38"/>
        <v>300</v>
      </c>
      <c r="M129">
        <f t="shared" si="39"/>
        <v>1024.8083623693369</v>
      </c>
      <c r="N129">
        <f t="shared" si="40"/>
        <v>1324.8083623693369</v>
      </c>
    </row>
    <row r="130" spans="1:14" x14ac:dyDescent="0.25">
      <c r="A130" t="str">
        <f t="shared" ref="A130:A161" si="50">"Roberts1988InitT"&amp;F130&amp;"oCInitPp"&amp;D130&amp;"hDurat"&amp;H130&amp;"FinalT"&amp;G130&amp;"oCFinalPp"&amp;E130&amp;"hCV"&amp;B130</f>
        <v>Roberts1988InitT9oCInitPp8hDurat0FinalT19oCFinalPp11hCVLaird</v>
      </c>
      <c r="B130" t="s">
        <v>5</v>
      </c>
      <c r="C130" t="s">
        <v>8</v>
      </c>
      <c r="D130">
        <f t="shared" si="47"/>
        <v>8</v>
      </c>
      <c r="E130">
        <f t="shared" si="48"/>
        <v>11</v>
      </c>
      <c r="F130">
        <v>9</v>
      </c>
      <c r="G130">
        <f t="shared" si="49"/>
        <v>19</v>
      </c>
      <c r="H130">
        <v>0</v>
      </c>
      <c r="I130" t="s">
        <v>55</v>
      </c>
      <c r="J130">
        <v>103.275261324041</v>
      </c>
      <c r="K130">
        <f t="shared" si="32"/>
        <v>103.275261324041</v>
      </c>
      <c r="L130">
        <f t="shared" ref="L130:L161" si="51">F130*H130</f>
        <v>0</v>
      </c>
      <c r="M130">
        <f t="shared" ref="M130:M161" si="52">J130*G130</f>
        <v>1962.2299651567789</v>
      </c>
      <c r="N130">
        <f t="shared" ref="N130:N161" si="53">M130+L130</f>
        <v>1962.2299651567789</v>
      </c>
    </row>
    <row r="131" spans="1:14" x14ac:dyDescent="0.25">
      <c r="A131" t="str">
        <f t="shared" si="50"/>
        <v>Roberts1988InitT9oCInitPp8hDurat10FinalT19oCFinalPp11hCVLaird</v>
      </c>
      <c r="B131" t="s">
        <v>5</v>
      </c>
      <c r="C131" t="s">
        <v>8</v>
      </c>
      <c r="D131">
        <f t="shared" si="47"/>
        <v>8</v>
      </c>
      <c r="E131">
        <f t="shared" si="48"/>
        <v>11</v>
      </c>
      <c r="F131">
        <v>9</v>
      </c>
      <c r="G131">
        <f t="shared" si="49"/>
        <v>19</v>
      </c>
      <c r="H131">
        <v>10</v>
      </c>
      <c r="I131" t="s">
        <v>55</v>
      </c>
      <c r="J131">
        <v>68.153310104529595</v>
      </c>
      <c r="K131">
        <f t="shared" ref="K131:K193" si="54">J131+H131</f>
        <v>78.153310104529595</v>
      </c>
      <c r="L131">
        <f t="shared" si="51"/>
        <v>90</v>
      </c>
      <c r="M131">
        <f t="shared" si="52"/>
        <v>1294.9128919860623</v>
      </c>
      <c r="N131">
        <f t="shared" si="53"/>
        <v>1384.9128919860623</v>
      </c>
    </row>
    <row r="132" spans="1:14" x14ac:dyDescent="0.25">
      <c r="A132" t="str">
        <f t="shared" si="50"/>
        <v>Roberts1988InitT9oCInitPp8hDurat30FinalT19oCFinalPp11hCVLaird</v>
      </c>
      <c r="B132" t="s">
        <v>5</v>
      </c>
      <c r="C132" t="s">
        <v>8</v>
      </c>
      <c r="D132">
        <f t="shared" si="47"/>
        <v>8</v>
      </c>
      <c r="E132">
        <f t="shared" si="48"/>
        <v>11</v>
      </c>
      <c r="F132">
        <v>9</v>
      </c>
      <c r="G132">
        <f t="shared" si="49"/>
        <v>19</v>
      </c>
      <c r="H132">
        <v>30</v>
      </c>
      <c r="I132" t="s">
        <v>55</v>
      </c>
      <c r="J132">
        <v>54.773519163762998</v>
      </c>
      <c r="K132">
        <f t="shared" si="54"/>
        <v>84.773519163762998</v>
      </c>
      <c r="L132">
        <f t="shared" si="51"/>
        <v>270</v>
      </c>
      <c r="M132">
        <f t="shared" si="52"/>
        <v>1040.696864111497</v>
      </c>
      <c r="N132">
        <f t="shared" si="53"/>
        <v>1310.696864111497</v>
      </c>
    </row>
    <row r="133" spans="1:14" x14ac:dyDescent="0.25">
      <c r="A133" t="str">
        <f t="shared" si="50"/>
        <v>Roberts1988InitT9oCInitPp8hDurat60FinalT19oCFinalPp11hCVLaird</v>
      </c>
      <c r="B133" t="s">
        <v>5</v>
      </c>
      <c r="C133" t="s">
        <v>8</v>
      </c>
      <c r="D133">
        <f t="shared" si="47"/>
        <v>8</v>
      </c>
      <c r="E133">
        <f t="shared" si="48"/>
        <v>11</v>
      </c>
      <c r="F133">
        <v>9</v>
      </c>
      <c r="G133">
        <f t="shared" si="49"/>
        <v>19</v>
      </c>
      <c r="H133">
        <v>60</v>
      </c>
      <c r="I133" t="s">
        <v>55</v>
      </c>
      <c r="J133">
        <v>41.811846689895397</v>
      </c>
      <c r="K133">
        <f t="shared" si="54"/>
        <v>101.81184668989539</v>
      </c>
      <c r="L133">
        <f t="shared" si="51"/>
        <v>540</v>
      </c>
      <c r="M133">
        <f t="shared" si="52"/>
        <v>794.42508710801258</v>
      </c>
      <c r="N133">
        <f t="shared" si="53"/>
        <v>1334.4250871080126</v>
      </c>
    </row>
    <row r="134" spans="1:14" x14ac:dyDescent="0.25">
      <c r="A134" t="str">
        <f t="shared" si="50"/>
        <v>Roberts1988InitT1oCInitPp16hDurat0FinalT19oCFinalPp11hCVLaird</v>
      </c>
      <c r="B134" t="s">
        <v>5</v>
      </c>
      <c r="C134" t="s">
        <v>8</v>
      </c>
      <c r="D134">
        <v>16</v>
      </c>
      <c r="E134">
        <v>11</v>
      </c>
      <c r="F134">
        <v>1</v>
      </c>
      <c r="G134">
        <v>19</v>
      </c>
      <c r="H134">
        <v>0</v>
      </c>
      <c r="I134" t="s">
        <v>55</v>
      </c>
      <c r="J134">
        <v>103.69337979094</v>
      </c>
      <c r="K134">
        <f t="shared" si="54"/>
        <v>103.69337979094</v>
      </c>
      <c r="L134">
        <f t="shared" si="51"/>
        <v>0</v>
      </c>
      <c r="M134">
        <f t="shared" si="52"/>
        <v>1970.17421602786</v>
      </c>
      <c r="N134">
        <f t="shared" si="53"/>
        <v>1970.17421602786</v>
      </c>
    </row>
    <row r="135" spans="1:14" x14ac:dyDescent="0.25">
      <c r="A135" t="str">
        <f t="shared" si="50"/>
        <v>Roberts1988InitT1oCInitPp16hDurat10FinalT19oCFinalPp11hCVLaird</v>
      </c>
      <c r="B135" t="s">
        <v>5</v>
      </c>
      <c r="C135" t="s">
        <v>8</v>
      </c>
      <c r="D135">
        <f t="shared" ref="D135:D145" si="55">D134</f>
        <v>16</v>
      </c>
      <c r="E135">
        <f t="shared" ref="E135:E145" si="56">E134</f>
        <v>11</v>
      </c>
      <c r="F135">
        <v>1</v>
      </c>
      <c r="G135">
        <f t="shared" ref="G135:G145" si="57">G134</f>
        <v>19</v>
      </c>
      <c r="H135">
        <v>10</v>
      </c>
      <c r="I135" t="s">
        <v>55</v>
      </c>
      <c r="J135">
        <v>84.878048780487703</v>
      </c>
      <c r="K135">
        <f t="shared" si="54"/>
        <v>94.878048780487703</v>
      </c>
      <c r="L135">
        <f t="shared" si="51"/>
        <v>10</v>
      </c>
      <c r="M135">
        <f t="shared" si="52"/>
        <v>1612.6829268292663</v>
      </c>
      <c r="N135">
        <f t="shared" si="53"/>
        <v>1622.6829268292663</v>
      </c>
    </row>
    <row r="136" spans="1:14" x14ac:dyDescent="0.25">
      <c r="A136" t="str">
        <f t="shared" si="50"/>
        <v>Roberts1988InitT1oCInitPp16hDurat30FinalT19oCFinalPp11hCVLaird</v>
      </c>
      <c r="B136" t="s">
        <v>5</v>
      </c>
      <c r="C136" t="s">
        <v>8</v>
      </c>
      <c r="D136">
        <f t="shared" si="55"/>
        <v>16</v>
      </c>
      <c r="E136">
        <f t="shared" si="56"/>
        <v>11</v>
      </c>
      <c r="F136">
        <v>1</v>
      </c>
      <c r="G136">
        <f t="shared" si="57"/>
        <v>19</v>
      </c>
      <c r="H136">
        <v>30</v>
      </c>
      <c r="I136" t="s">
        <v>55</v>
      </c>
      <c r="J136">
        <v>74.843205574912801</v>
      </c>
      <c r="K136">
        <f t="shared" si="54"/>
        <v>104.8432055749128</v>
      </c>
      <c r="L136">
        <f t="shared" si="51"/>
        <v>30</v>
      </c>
      <c r="M136">
        <f t="shared" si="52"/>
        <v>1422.0209059233432</v>
      </c>
      <c r="N136">
        <f t="shared" si="53"/>
        <v>1452.0209059233432</v>
      </c>
    </row>
    <row r="137" spans="1:14" x14ac:dyDescent="0.25">
      <c r="A137" t="str">
        <f t="shared" si="50"/>
        <v>Roberts1988InitT1oCInitPp16hDurat60FinalT19oCFinalPp11hCVLaird</v>
      </c>
      <c r="B137" t="s">
        <v>5</v>
      </c>
      <c r="C137" t="s">
        <v>8</v>
      </c>
      <c r="D137">
        <f t="shared" si="55"/>
        <v>16</v>
      </c>
      <c r="E137">
        <f t="shared" si="56"/>
        <v>11</v>
      </c>
      <c r="F137">
        <v>1</v>
      </c>
      <c r="G137">
        <f t="shared" si="57"/>
        <v>19</v>
      </c>
      <c r="H137">
        <v>60</v>
      </c>
      <c r="I137" t="s">
        <v>55</v>
      </c>
      <c r="J137">
        <v>68.571428571428498</v>
      </c>
      <c r="K137">
        <f t="shared" si="54"/>
        <v>128.5714285714285</v>
      </c>
      <c r="L137">
        <f t="shared" si="51"/>
        <v>60</v>
      </c>
      <c r="M137">
        <f t="shared" si="52"/>
        <v>1302.8571428571415</v>
      </c>
      <c r="N137">
        <f t="shared" si="53"/>
        <v>1362.8571428571415</v>
      </c>
    </row>
    <row r="138" spans="1:14" x14ac:dyDescent="0.25">
      <c r="A138" t="str">
        <f t="shared" si="50"/>
        <v>Roberts1988InitT5oCInitPp16hDurat0FinalT19oCFinalPp11hCVLaird</v>
      </c>
      <c r="B138" t="s">
        <v>5</v>
      </c>
      <c r="C138" t="s">
        <v>8</v>
      </c>
      <c r="D138">
        <f t="shared" si="55"/>
        <v>16</v>
      </c>
      <c r="E138">
        <f t="shared" si="56"/>
        <v>11</v>
      </c>
      <c r="F138">
        <v>5</v>
      </c>
      <c r="G138">
        <f t="shared" si="57"/>
        <v>19</v>
      </c>
      <c r="H138">
        <v>0</v>
      </c>
      <c r="I138" t="s">
        <v>55</v>
      </c>
      <c r="J138">
        <v>103.69337979094</v>
      </c>
      <c r="K138">
        <f t="shared" si="54"/>
        <v>103.69337979094</v>
      </c>
      <c r="L138">
        <f t="shared" si="51"/>
        <v>0</v>
      </c>
      <c r="M138">
        <f t="shared" si="52"/>
        <v>1970.17421602786</v>
      </c>
      <c r="N138">
        <f t="shared" si="53"/>
        <v>1970.17421602786</v>
      </c>
    </row>
    <row r="139" spans="1:14" x14ac:dyDescent="0.25">
      <c r="A139" t="str">
        <f t="shared" si="50"/>
        <v>Roberts1988InitT5oCInitPp16hDurat10FinalT19oCFinalPp11hCVLaird</v>
      </c>
      <c r="B139" t="s">
        <v>5</v>
      </c>
      <c r="C139" t="s">
        <v>8</v>
      </c>
      <c r="D139">
        <f t="shared" si="55"/>
        <v>16</v>
      </c>
      <c r="E139">
        <f t="shared" si="56"/>
        <v>11</v>
      </c>
      <c r="F139">
        <v>5</v>
      </c>
      <c r="G139">
        <f t="shared" si="57"/>
        <v>19</v>
      </c>
      <c r="H139">
        <v>10</v>
      </c>
      <c r="I139" t="s">
        <v>55</v>
      </c>
      <c r="J139">
        <v>83.205574912891905</v>
      </c>
      <c r="K139">
        <f t="shared" si="54"/>
        <v>93.205574912891905</v>
      </c>
      <c r="L139">
        <f t="shared" si="51"/>
        <v>50</v>
      </c>
      <c r="M139">
        <f t="shared" si="52"/>
        <v>1580.9059233449461</v>
      </c>
      <c r="N139">
        <f t="shared" si="53"/>
        <v>1630.9059233449461</v>
      </c>
    </row>
    <row r="140" spans="1:14" x14ac:dyDescent="0.25">
      <c r="A140" t="str">
        <f t="shared" si="50"/>
        <v>Roberts1988InitT5oCInitPp16hDurat30FinalT19oCFinalPp11hCVLaird</v>
      </c>
      <c r="B140" t="s">
        <v>5</v>
      </c>
      <c r="C140" t="s">
        <v>8</v>
      </c>
      <c r="D140">
        <f t="shared" si="55"/>
        <v>16</v>
      </c>
      <c r="E140">
        <f t="shared" si="56"/>
        <v>11</v>
      </c>
      <c r="F140">
        <v>5</v>
      </c>
      <c r="G140">
        <f t="shared" si="57"/>
        <v>19</v>
      </c>
      <c r="H140">
        <v>30</v>
      </c>
      <c r="I140" t="s">
        <v>55</v>
      </c>
      <c r="J140">
        <v>63.135888501742102</v>
      </c>
      <c r="K140">
        <f t="shared" si="54"/>
        <v>93.135888501742102</v>
      </c>
      <c r="L140">
        <f t="shared" si="51"/>
        <v>150</v>
      </c>
      <c r="M140">
        <f t="shared" si="52"/>
        <v>1199.5818815330999</v>
      </c>
      <c r="N140">
        <f t="shared" si="53"/>
        <v>1349.5818815330999</v>
      </c>
    </row>
    <row r="141" spans="1:14" x14ac:dyDescent="0.25">
      <c r="A141" t="str">
        <f t="shared" si="50"/>
        <v>Roberts1988InitT5oCInitPp16hDurat60FinalT19oCFinalPp11hCVLaird</v>
      </c>
      <c r="B141" t="s">
        <v>5</v>
      </c>
      <c r="C141" t="s">
        <v>8</v>
      </c>
      <c r="D141">
        <f t="shared" si="55"/>
        <v>16</v>
      </c>
      <c r="E141">
        <f t="shared" si="56"/>
        <v>11</v>
      </c>
      <c r="F141">
        <v>5</v>
      </c>
      <c r="G141">
        <f t="shared" si="57"/>
        <v>19</v>
      </c>
      <c r="H141">
        <v>60</v>
      </c>
      <c r="I141" t="s">
        <v>55</v>
      </c>
      <c r="J141">
        <v>53.519163763066103</v>
      </c>
      <c r="K141">
        <f t="shared" si="54"/>
        <v>113.5191637630661</v>
      </c>
      <c r="L141">
        <f t="shared" si="51"/>
        <v>300</v>
      </c>
      <c r="M141">
        <f t="shared" si="52"/>
        <v>1016.864111498256</v>
      </c>
      <c r="N141">
        <f t="shared" si="53"/>
        <v>1316.8641114982561</v>
      </c>
    </row>
    <row r="142" spans="1:14" x14ac:dyDescent="0.25">
      <c r="A142" t="str">
        <f t="shared" si="50"/>
        <v>Roberts1988InitT9oCInitPp16hDurat0FinalT19oCFinalPp11hCVLaird</v>
      </c>
      <c r="B142" t="s">
        <v>5</v>
      </c>
      <c r="C142" t="s">
        <v>8</v>
      </c>
      <c r="D142">
        <f t="shared" si="55"/>
        <v>16</v>
      </c>
      <c r="E142">
        <f t="shared" si="56"/>
        <v>11</v>
      </c>
      <c r="F142">
        <v>9</v>
      </c>
      <c r="G142">
        <f t="shared" si="57"/>
        <v>19</v>
      </c>
      <c r="H142">
        <v>0</v>
      </c>
      <c r="I142" t="s">
        <v>55</v>
      </c>
      <c r="J142">
        <v>103.69337979094</v>
      </c>
      <c r="K142">
        <f t="shared" si="54"/>
        <v>103.69337979094</v>
      </c>
      <c r="L142">
        <f t="shared" si="51"/>
        <v>0</v>
      </c>
      <c r="M142">
        <f t="shared" si="52"/>
        <v>1970.17421602786</v>
      </c>
      <c r="N142">
        <f t="shared" si="53"/>
        <v>1970.17421602786</v>
      </c>
    </row>
    <row r="143" spans="1:14" x14ac:dyDescent="0.25">
      <c r="A143" t="str">
        <f t="shared" si="50"/>
        <v>Roberts1988InitT9oCInitPp16hDurat10FinalT19oCFinalPp11hCVLaird</v>
      </c>
      <c r="B143" t="s">
        <v>5</v>
      </c>
      <c r="C143" t="s">
        <v>8</v>
      </c>
      <c r="D143">
        <f t="shared" si="55"/>
        <v>16</v>
      </c>
      <c r="E143">
        <f t="shared" si="56"/>
        <v>11</v>
      </c>
      <c r="F143">
        <v>9</v>
      </c>
      <c r="G143">
        <f t="shared" si="57"/>
        <v>19</v>
      </c>
      <c r="H143">
        <v>10</v>
      </c>
      <c r="I143" t="s">
        <v>55</v>
      </c>
      <c r="J143">
        <v>68.571428571428498</v>
      </c>
      <c r="K143">
        <f t="shared" si="54"/>
        <v>78.571428571428498</v>
      </c>
      <c r="L143">
        <f t="shared" si="51"/>
        <v>90</v>
      </c>
      <c r="M143">
        <f t="shared" si="52"/>
        <v>1302.8571428571415</v>
      </c>
      <c r="N143">
        <f t="shared" si="53"/>
        <v>1392.8571428571415</v>
      </c>
    </row>
    <row r="144" spans="1:14" x14ac:dyDescent="0.25">
      <c r="A144" t="str">
        <f t="shared" si="50"/>
        <v>Roberts1988InitT9oCInitPp16hDurat30FinalT19oCFinalPp11hCVLaird</v>
      </c>
      <c r="B144" t="s">
        <v>5</v>
      </c>
      <c r="C144" t="s">
        <v>8</v>
      </c>
      <c r="D144">
        <f t="shared" si="55"/>
        <v>16</v>
      </c>
      <c r="E144">
        <f t="shared" si="56"/>
        <v>11</v>
      </c>
      <c r="F144">
        <v>9</v>
      </c>
      <c r="G144">
        <f t="shared" si="57"/>
        <v>19</v>
      </c>
      <c r="H144">
        <v>30</v>
      </c>
      <c r="I144" t="s">
        <v>55</v>
      </c>
      <c r="J144">
        <v>59.790940766550499</v>
      </c>
      <c r="K144">
        <f t="shared" si="54"/>
        <v>89.790940766550506</v>
      </c>
      <c r="L144">
        <f t="shared" si="51"/>
        <v>270</v>
      </c>
      <c r="M144">
        <f t="shared" si="52"/>
        <v>1136.0278745644596</v>
      </c>
      <c r="N144">
        <f t="shared" si="53"/>
        <v>1406.0278745644596</v>
      </c>
    </row>
    <row r="145" spans="1:14" x14ac:dyDescent="0.25">
      <c r="A145" t="str">
        <f t="shared" si="50"/>
        <v>Roberts1988InitT9oCInitPp16hDurat60FinalT19oCFinalPp11hCVLaird</v>
      </c>
      <c r="B145" t="s">
        <v>5</v>
      </c>
      <c r="C145" t="s">
        <v>8</v>
      </c>
      <c r="D145">
        <f t="shared" si="55"/>
        <v>16</v>
      </c>
      <c r="E145">
        <f t="shared" si="56"/>
        <v>11</v>
      </c>
      <c r="F145">
        <v>9</v>
      </c>
      <c r="G145">
        <f t="shared" si="57"/>
        <v>19</v>
      </c>
      <c r="H145">
        <v>60</v>
      </c>
      <c r="I145" t="s">
        <v>55</v>
      </c>
      <c r="J145">
        <v>50.1742160278745</v>
      </c>
      <c r="K145">
        <f t="shared" si="54"/>
        <v>110.17421602787451</v>
      </c>
      <c r="L145">
        <f t="shared" si="51"/>
        <v>540</v>
      </c>
      <c r="M145">
        <f t="shared" si="52"/>
        <v>953.3101045296155</v>
      </c>
      <c r="N145">
        <f t="shared" si="53"/>
        <v>1493.3101045296155</v>
      </c>
    </row>
    <row r="146" spans="1:14" x14ac:dyDescent="0.25">
      <c r="A146" t="str">
        <f t="shared" si="50"/>
        <v>Roberts1988InitT1oCInitPp8hDurat0FinalT12oCFinalPp16hCVLaird</v>
      </c>
      <c r="B146" t="s">
        <v>5</v>
      </c>
      <c r="C146" t="s">
        <v>8</v>
      </c>
      <c r="D146">
        <v>8</v>
      </c>
      <c r="E146">
        <v>16</v>
      </c>
      <c r="F146">
        <v>1</v>
      </c>
      <c r="G146">
        <v>12</v>
      </c>
      <c r="H146">
        <v>0</v>
      </c>
      <c r="I146" t="s">
        <v>55</v>
      </c>
      <c r="J146">
        <v>73.910034602076095</v>
      </c>
      <c r="K146">
        <f t="shared" si="54"/>
        <v>73.910034602076095</v>
      </c>
      <c r="L146">
        <f t="shared" si="51"/>
        <v>0</v>
      </c>
      <c r="M146">
        <f t="shared" si="52"/>
        <v>886.92041522491309</v>
      </c>
      <c r="N146">
        <f t="shared" si="53"/>
        <v>886.92041522491309</v>
      </c>
    </row>
    <row r="147" spans="1:14" x14ac:dyDescent="0.25">
      <c r="A147" t="str">
        <f t="shared" si="50"/>
        <v>Roberts1988InitT1oCInitPp8hDurat10FinalT12oCFinalPp16hCVLaird</v>
      </c>
      <c r="B147" t="s">
        <v>5</v>
      </c>
      <c r="C147" t="s">
        <v>8</v>
      </c>
      <c r="D147">
        <f t="shared" ref="D147:D157" si="58">D146</f>
        <v>8</v>
      </c>
      <c r="E147">
        <v>16</v>
      </c>
      <c r="F147">
        <v>1</v>
      </c>
      <c r="G147">
        <f t="shared" ref="G147:G157" si="59">G146</f>
        <v>12</v>
      </c>
      <c r="H147">
        <v>10</v>
      </c>
      <c r="I147" t="s">
        <v>55</v>
      </c>
      <c r="J147">
        <v>66.020761245674706</v>
      </c>
      <c r="K147">
        <f t="shared" si="54"/>
        <v>76.020761245674706</v>
      </c>
      <c r="L147">
        <f t="shared" si="51"/>
        <v>10</v>
      </c>
      <c r="M147">
        <f t="shared" si="52"/>
        <v>792.24913494809653</v>
      </c>
      <c r="N147">
        <f t="shared" si="53"/>
        <v>802.24913494809653</v>
      </c>
    </row>
    <row r="148" spans="1:14" x14ac:dyDescent="0.25">
      <c r="A148" t="str">
        <f t="shared" si="50"/>
        <v>Roberts1988InitT1oCInitPp8hDurat30FinalT12oCFinalPp16hCVLaird</v>
      </c>
      <c r="B148" t="s">
        <v>5</v>
      </c>
      <c r="C148" t="s">
        <v>8</v>
      </c>
      <c r="D148">
        <f t="shared" si="58"/>
        <v>8</v>
      </c>
      <c r="E148">
        <v>16</v>
      </c>
      <c r="F148">
        <v>1</v>
      </c>
      <c r="G148">
        <f t="shared" si="59"/>
        <v>12</v>
      </c>
      <c r="H148">
        <v>30</v>
      </c>
      <c r="I148" t="s">
        <v>55</v>
      </c>
      <c r="J148">
        <v>53.979238754325202</v>
      </c>
      <c r="K148">
        <f t="shared" si="54"/>
        <v>83.979238754325195</v>
      </c>
      <c r="L148">
        <f t="shared" si="51"/>
        <v>30</v>
      </c>
      <c r="M148">
        <f t="shared" si="52"/>
        <v>647.75086505190245</v>
      </c>
      <c r="N148">
        <f t="shared" si="53"/>
        <v>677.75086505190245</v>
      </c>
    </row>
    <row r="149" spans="1:14" x14ac:dyDescent="0.25">
      <c r="A149" t="str">
        <f t="shared" si="50"/>
        <v>Roberts1988InitT1oCInitPp8hDurat60FinalT12oCFinalPp16hCVLaird</v>
      </c>
      <c r="B149" t="s">
        <v>5</v>
      </c>
      <c r="C149" t="s">
        <v>8</v>
      </c>
      <c r="D149">
        <f t="shared" si="58"/>
        <v>8</v>
      </c>
      <c r="E149">
        <v>16</v>
      </c>
      <c r="F149">
        <v>1</v>
      </c>
      <c r="G149">
        <f t="shared" si="59"/>
        <v>12</v>
      </c>
      <c r="H149">
        <v>60</v>
      </c>
      <c r="I149" t="s">
        <v>55</v>
      </c>
      <c r="J149">
        <v>51.903114186851198</v>
      </c>
      <c r="K149">
        <f t="shared" si="54"/>
        <v>111.9031141868512</v>
      </c>
      <c r="L149">
        <f t="shared" si="51"/>
        <v>60</v>
      </c>
      <c r="M149">
        <f t="shared" si="52"/>
        <v>622.83737024221432</v>
      </c>
      <c r="N149">
        <f t="shared" si="53"/>
        <v>682.83737024221432</v>
      </c>
    </row>
    <row r="150" spans="1:14" x14ac:dyDescent="0.25">
      <c r="A150" t="str">
        <f t="shared" si="50"/>
        <v>Roberts1988InitT5oCInitPp8hDurat0FinalT12oCFinalPp16hCVLaird</v>
      </c>
      <c r="B150" t="s">
        <v>5</v>
      </c>
      <c r="C150" t="s">
        <v>8</v>
      </c>
      <c r="D150">
        <f t="shared" si="58"/>
        <v>8</v>
      </c>
      <c r="E150">
        <v>16</v>
      </c>
      <c r="F150">
        <v>5</v>
      </c>
      <c r="G150">
        <f t="shared" si="59"/>
        <v>12</v>
      </c>
      <c r="H150">
        <v>0</v>
      </c>
      <c r="I150" t="s">
        <v>55</v>
      </c>
      <c r="J150">
        <v>73.910034602076095</v>
      </c>
      <c r="K150">
        <f t="shared" si="54"/>
        <v>73.910034602076095</v>
      </c>
      <c r="L150">
        <f t="shared" si="51"/>
        <v>0</v>
      </c>
      <c r="M150">
        <f t="shared" si="52"/>
        <v>886.92041522491309</v>
      </c>
      <c r="N150">
        <f t="shared" si="53"/>
        <v>886.92041522491309</v>
      </c>
    </row>
    <row r="151" spans="1:14" x14ac:dyDescent="0.25">
      <c r="A151" t="str">
        <f t="shared" si="50"/>
        <v>Roberts1988InitT5oCInitPp8hDurat10FinalT12oCFinalPp16hCVLaird</v>
      </c>
      <c r="B151" t="s">
        <v>5</v>
      </c>
      <c r="C151" t="s">
        <v>8</v>
      </c>
      <c r="D151">
        <f t="shared" si="58"/>
        <v>8</v>
      </c>
      <c r="E151">
        <v>16</v>
      </c>
      <c r="F151">
        <v>5</v>
      </c>
      <c r="G151">
        <f t="shared" si="59"/>
        <v>12</v>
      </c>
      <c r="H151">
        <v>10</v>
      </c>
      <c r="I151" t="s">
        <v>55</v>
      </c>
      <c r="J151">
        <v>64.775086505190302</v>
      </c>
      <c r="K151">
        <f t="shared" si="54"/>
        <v>74.775086505190302</v>
      </c>
      <c r="L151">
        <f t="shared" si="51"/>
        <v>50</v>
      </c>
      <c r="M151">
        <f t="shared" si="52"/>
        <v>777.30103806228362</v>
      </c>
      <c r="N151">
        <f t="shared" si="53"/>
        <v>827.30103806228362</v>
      </c>
    </row>
    <row r="152" spans="1:14" x14ac:dyDescent="0.25">
      <c r="A152" t="str">
        <f t="shared" si="50"/>
        <v>Roberts1988InitT5oCInitPp8hDurat30FinalT12oCFinalPp16hCVLaird</v>
      </c>
      <c r="B152" t="s">
        <v>5</v>
      </c>
      <c r="C152" t="s">
        <v>8</v>
      </c>
      <c r="D152">
        <f t="shared" si="58"/>
        <v>8</v>
      </c>
      <c r="E152">
        <v>16</v>
      </c>
      <c r="F152">
        <v>5</v>
      </c>
      <c r="G152">
        <f t="shared" si="59"/>
        <v>12</v>
      </c>
      <c r="H152">
        <v>30</v>
      </c>
      <c r="I152" t="s">
        <v>55</v>
      </c>
      <c r="J152">
        <v>51.903114186851198</v>
      </c>
      <c r="K152">
        <f t="shared" si="54"/>
        <v>81.903114186851198</v>
      </c>
      <c r="L152">
        <f t="shared" si="51"/>
        <v>150</v>
      </c>
      <c r="M152">
        <f t="shared" si="52"/>
        <v>622.83737024221432</v>
      </c>
      <c r="N152">
        <f t="shared" si="53"/>
        <v>772.83737024221432</v>
      </c>
    </row>
    <row r="153" spans="1:14" x14ac:dyDescent="0.25">
      <c r="A153" t="str">
        <f t="shared" si="50"/>
        <v>Roberts1988InitT5oCInitPp8hDurat60FinalT12oCFinalPp16hCVLaird</v>
      </c>
      <c r="B153" t="s">
        <v>5</v>
      </c>
      <c r="C153" t="s">
        <v>8</v>
      </c>
      <c r="D153">
        <f t="shared" si="58"/>
        <v>8</v>
      </c>
      <c r="E153">
        <v>16</v>
      </c>
      <c r="F153">
        <v>5</v>
      </c>
      <c r="G153">
        <f t="shared" si="59"/>
        <v>12</v>
      </c>
      <c r="H153">
        <v>60</v>
      </c>
      <c r="I153" t="s">
        <v>55</v>
      </c>
      <c r="J153">
        <v>48.166089965397902</v>
      </c>
      <c r="K153">
        <f t="shared" si="54"/>
        <v>108.1660899653979</v>
      </c>
      <c r="L153">
        <f t="shared" si="51"/>
        <v>300</v>
      </c>
      <c r="M153">
        <f t="shared" si="52"/>
        <v>577.99307958477482</v>
      </c>
      <c r="N153">
        <f t="shared" si="53"/>
        <v>877.99307958477482</v>
      </c>
    </row>
    <row r="154" spans="1:14" x14ac:dyDescent="0.25">
      <c r="A154" t="str">
        <f t="shared" si="50"/>
        <v>Roberts1988InitT9oCInitPp8hDurat0FinalT12oCFinalPp16hCVLaird</v>
      </c>
      <c r="B154" t="s">
        <v>5</v>
      </c>
      <c r="C154" t="s">
        <v>8</v>
      </c>
      <c r="D154">
        <f t="shared" si="58"/>
        <v>8</v>
      </c>
      <c r="E154">
        <v>16</v>
      </c>
      <c r="F154">
        <v>9</v>
      </c>
      <c r="G154">
        <f t="shared" si="59"/>
        <v>12</v>
      </c>
      <c r="H154">
        <v>0</v>
      </c>
      <c r="I154" t="s">
        <v>55</v>
      </c>
      <c r="J154">
        <v>73.910034602076095</v>
      </c>
      <c r="K154">
        <f t="shared" si="54"/>
        <v>73.910034602076095</v>
      </c>
      <c r="L154">
        <f t="shared" si="51"/>
        <v>0</v>
      </c>
      <c r="M154">
        <f t="shared" si="52"/>
        <v>886.92041522491309</v>
      </c>
      <c r="N154">
        <f t="shared" si="53"/>
        <v>886.92041522491309</v>
      </c>
    </row>
    <row r="155" spans="1:14" x14ac:dyDescent="0.25">
      <c r="A155" t="str">
        <f t="shared" si="50"/>
        <v>Roberts1988InitT9oCInitPp8hDurat10FinalT12oCFinalPp16hCVLaird</v>
      </c>
      <c r="B155" t="s">
        <v>5</v>
      </c>
      <c r="C155" t="s">
        <v>8</v>
      </c>
      <c r="D155">
        <f t="shared" si="58"/>
        <v>8</v>
      </c>
      <c r="E155">
        <v>16</v>
      </c>
      <c r="F155">
        <v>9</v>
      </c>
      <c r="G155">
        <f t="shared" si="59"/>
        <v>12</v>
      </c>
      <c r="H155">
        <v>10</v>
      </c>
      <c r="I155" t="s">
        <v>55</v>
      </c>
      <c r="J155">
        <v>63.529411764705898</v>
      </c>
      <c r="K155">
        <f t="shared" si="54"/>
        <v>73.529411764705898</v>
      </c>
      <c r="L155">
        <f t="shared" si="51"/>
        <v>90</v>
      </c>
      <c r="M155">
        <f t="shared" si="52"/>
        <v>762.35294117647072</v>
      </c>
      <c r="N155">
        <f t="shared" si="53"/>
        <v>852.35294117647072</v>
      </c>
    </row>
    <row r="156" spans="1:14" x14ac:dyDescent="0.25">
      <c r="A156" t="str">
        <f t="shared" si="50"/>
        <v>Roberts1988InitT9oCInitPp8hDurat30FinalT12oCFinalPp16hCVLaird</v>
      </c>
      <c r="B156" t="s">
        <v>5</v>
      </c>
      <c r="C156" t="s">
        <v>8</v>
      </c>
      <c r="D156">
        <f t="shared" si="58"/>
        <v>8</v>
      </c>
      <c r="E156">
        <v>16</v>
      </c>
      <c r="F156">
        <v>9</v>
      </c>
      <c r="G156">
        <f t="shared" si="59"/>
        <v>12</v>
      </c>
      <c r="H156">
        <v>30</v>
      </c>
      <c r="I156" t="s">
        <v>55</v>
      </c>
      <c r="J156">
        <v>56.885813148788799</v>
      </c>
      <c r="K156">
        <f t="shared" si="54"/>
        <v>86.885813148788799</v>
      </c>
      <c r="L156">
        <f t="shared" si="51"/>
        <v>270</v>
      </c>
      <c r="M156">
        <f t="shared" si="52"/>
        <v>682.62975778546559</v>
      </c>
      <c r="N156">
        <f t="shared" si="53"/>
        <v>952.62975778546559</v>
      </c>
    </row>
    <row r="157" spans="1:14" x14ac:dyDescent="0.25">
      <c r="A157" t="str">
        <f t="shared" si="50"/>
        <v>Roberts1988InitT9oCInitPp8hDurat60FinalT12oCFinalPp16hCVLaird</v>
      </c>
      <c r="B157" t="s">
        <v>5</v>
      </c>
      <c r="C157" t="s">
        <v>8</v>
      </c>
      <c r="D157">
        <f t="shared" si="58"/>
        <v>8</v>
      </c>
      <c r="E157">
        <v>16</v>
      </c>
      <c r="F157">
        <v>9</v>
      </c>
      <c r="G157">
        <f t="shared" si="59"/>
        <v>12</v>
      </c>
      <c r="H157">
        <v>60</v>
      </c>
      <c r="I157" t="s">
        <v>55</v>
      </c>
      <c r="J157">
        <v>36.955017301037998</v>
      </c>
      <c r="K157">
        <f t="shared" si="54"/>
        <v>96.955017301037998</v>
      </c>
      <c r="L157">
        <f t="shared" si="51"/>
        <v>540</v>
      </c>
      <c r="M157">
        <f t="shared" si="52"/>
        <v>443.46020761245597</v>
      </c>
      <c r="N157">
        <f t="shared" si="53"/>
        <v>983.46020761245597</v>
      </c>
    </row>
    <row r="158" spans="1:14" x14ac:dyDescent="0.25">
      <c r="A158" t="str">
        <f t="shared" si="50"/>
        <v>Roberts1988InitT1oCInitPp16hDurat0FinalT12oCFinalPp16hCVLaird</v>
      </c>
      <c r="B158" t="s">
        <v>5</v>
      </c>
      <c r="C158" t="s">
        <v>8</v>
      </c>
      <c r="D158">
        <v>16</v>
      </c>
      <c r="E158">
        <v>16</v>
      </c>
      <c r="F158">
        <v>1</v>
      </c>
      <c r="G158">
        <v>12</v>
      </c>
      <c r="H158">
        <v>0</v>
      </c>
      <c r="I158" t="s">
        <v>55</v>
      </c>
      <c r="J158">
        <v>73.910034602076095</v>
      </c>
      <c r="K158">
        <f t="shared" si="54"/>
        <v>73.910034602076095</v>
      </c>
      <c r="L158">
        <f t="shared" si="51"/>
        <v>0</v>
      </c>
      <c r="M158">
        <f t="shared" si="52"/>
        <v>886.92041522491309</v>
      </c>
      <c r="N158">
        <f t="shared" si="53"/>
        <v>886.92041522491309</v>
      </c>
    </row>
    <row r="159" spans="1:14" x14ac:dyDescent="0.25">
      <c r="A159" t="str">
        <f t="shared" si="50"/>
        <v>Roberts1988InitT1oCInitPp16hDurat10FinalT12oCFinalPp16hCVLaird</v>
      </c>
      <c r="B159" t="s">
        <v>5</v>
      </c>
      <c r="C159" t="s">
        <v>8</v>
      </c>
      <c r="D159">
        <f t="shared" ref="D159:D169" si="60">D158</f>
        <v>16</v>
      </c>
      <c r="E159">
        <v>16</v>
      </c>
      <c r="F159">
        <v>1</v>
      </c>
      <c r="G159">
        <f t="shared" ref="G159:G169" si="61">G158</f>
        <v>12</v>
      </c>
      <c r="H159">
        <v>10</v>
      </c>
      <c r="I159" t="s">
        <v>55</v>
      </c>
      <c r="J159">
        <v>66.851211072664299</v>
      </c>
      <c r="K159">
        <f t="shared" si="54"/>
        <v>76.851211072664299</v>
      </c>
      <c r="L159">
        <f t="shared" si="51"/>
        <v>10</v>
      </c>
      <c r="M159">
        <f t="shared" si="52"/>
        <v>802.21453287197164</v>
      </c>
      <c r="N159">
        <f t="shared" si="53"/>
        <v>812.21453287197164</v>
      </c>
    </row>
    <row r="160" spans="1:14" x14ac:dyDescent="0.25">
      <c r="A160" t="str">
        <f t="shared" si="50"/>
        <v>Roberts1988InitT1oCInitPp16hDurat30FinalT12oCFinalPp16hCVLaird</v>
      </c>
      <c r="B160" t="s">
        <v>5</v>
      </c>
      <c r="C160" t="s">
        <v>8</v>
      </c>
      <c r="D160">
        <f t="shared" si="60"/>
        <v>16</v>
      </c>
      <c r="E160">
        <v>16</v>
      </c>
      <c r="F160">
        <v>1</v>
      </c>
      <c r="G160">
        <f t="shared" si="61"/>
        <v>12</v>
      </c>
      <c r="H160">
        <v>30</v>
      </c>
      <c r="I160" t="s">
        <v>55</v>
      </c>
      <c r="J160">
        <v>55.640138408304402</v>
      </c>
      <c r="K160">
        <f t="shared" si="54"/>
        <v>85.640138408304409</v>
      </c>
      <c r="L160">
        <f t="shared" si="51"/>
        <v>30</v>
      </c>
      <c r="M160">
        <f t="shared" si="52"/>
        <v>667.6816608996528</v>
      </c>
      <c r="N160">
        <f t="shared" si="53"/>
        <v>697.6816608996528</v>
      </c>
    </row>
    <row r="161" spans="1:14" x14ac:dyDescent="0.25">
      <c r="A161" t="str">
        <f t="shared" si="50"/>
        <v>Roberts1988InitT1oCInitPp16hDurat60FinalT12oCFinalPp16hCVLaird</v>
      </c>
      <c r="B161" t="s">
        <v>5</v>
      </c>
      <c r="C161" t="s">
        <v>8</v>
      </c>
      <c r="D161">
        <f t="shared" si="60"/>
        <v>16</v>
      </c>
      <c r="E161">
        <v>16</v>
      </c>
      <c r="F161">
        <v>1</v>
      </c>
      <c r="G161">
        <f t="shared" si="61"/>
        <v>12</v>
      </c>
      <c r="H161">
        <v>60</v>
      </c>
      <c r="I161" t="s">
        <v>55</v>
      </c>
      <c r="J161">
        <v>44.429065743944598</v>
      </c>
      <c r="K161">
        <f t="shared" si="54"/>
        <v>104.42906574394459</v>
      </c>
      <c r="L161">
        <f t="shared" si="51"/>
        <v>60</v>
      </c>
      <c r="M161">
        <f t="shared" si="52"/>
        <v>533.1487889273352</v>
      </c>
      <c r="N161">
        <f t="shared" si="53"/>
        <v>593.1487889273352</v>
      </c>
    </row>
    <row r="162" spans="1:14" x14ac:dyDescent="0.25">
      <c r="A162" t="str">
        <f t="shared" ref="A162:A193" si="62">"Roberts1988InitT"&amp;F162&amp;"oCInitPp"&amp;D162&amp;"hDurat"&amp;H162&amp;"FinalT"&amp;G162&amp;"oCFinalPp"&amp;E162&amp;"hCV"&amp;B162</f>
        <v>Roberts1988InitT5oCInitPp16hDurat0FinalT12oCFinalPp16hCVLaird</v>
      </c>
      <c r="B162" t="s">
        <v>5</v>
      </c>
      <c r="C162" t="s">
        <v>8</v>
      </c>
      <c r="D162">
        <f t="shared" si="60"/>
        <v>16</v>
      </c>
      <c r="E162">
        <v>16</v>
      </c>
      <c r="F162">
        <v>5</v>
      </c>
      <c r="G162">
        <f t="shared" si="61"/>
        <v>12</v>
      </c>
      <c r="H162">
        <v>0</v>
      </c>
      <c r="I162" t="s">
        <v>55</v>
      </c>
      <c r="J162">
        <v>73.910034602076095</v>
      </c>
      <c r="K162">
        <f t="shared" si="54"/>
        <v>73.910034602076095</v>
      </c>
      <c r="L162">
        <f t="shared" ref="L162:L193" si="63">F162*H162</f>
        <v>0</v>
      </c>
      <c r="M162">
        <f t="shared" ref="M162:M193" si="64">J162*G162</f>
        <v>886.92041522491309</v>
      </c>
      <c r="N162">
        <f t="shared" ref="N162:N193" si="65">M162+L162</f>
        <v>886.92041522491309</v>
      </c>
    </row>
    <row r="163" spans="1:14" x14ac:dyDescent="0.25">
      <c r="A163" t="str">
        <f t="shared" si="62"/>
        <v>Roberts1988InitT5oCInitPp16hDurat10FinalT12oCFinalPp16hCVLaird</v>
      </c>
      <c r="B163" t="s">
        <v>5</v>
      </c>
      <c r="C163" t="s">
        <v>8</v>
      </c>
      <c r="D163">
        <f t="shared" si="60"/>
        <v>16</v>
      </c>
      <c r="E163">
        <v>16</v>
      </c>
      <c r="F163">
        <v>5</v>
      </c>
      <c r="G163">
        <f t="shared" si="61"/>
        <v>12</v>
      </c>
      <c r="H163">
        <v>10</v>
      </c>
      <c r="I163" t="s">
        <v>55</v>
      </c>
      <c r="J163">
        <v>64.359861591695505</v>
      </c>
      <c r="K163">
        <f t="shared" si="54"/>
        <v>74.359861591695505</v>
      </c>
      <c r="L163">
        <f t="shared" si="63"/>
        <v>50</v>
      </c>
      <c r="M163">
        <f t="shared" si="64"/>
        <v>772.31833910034607</v>
      </c>
      <c r="N163">
        <f t="shared" si="65"/>
        <v>822.31833910034607</v>
      </c>
    </row>
    <row r="164" spans="1:14" x14ac:dyDescent="0.25">
      <c r="A164" t="str">
        <f t="shared" si="62"/>
        <v>Roberts1988InitT5oCInitPp16hDurat30FinalT12oCFinalPp16hCVLaird</v>
      </c>
      <c r="B164" t="s">
        <v>5</v>
      </c>
      <c r="C164" t="s">
        <v>8</v>
      </c>
      <c r="D164">
        <f t="shared" si="60"/>
        <v>16</v>
      </c>
      <c r="E164">
        <v>16</v>
      </c>
      <c r="F164">
        <v>5</v>
      </c>
      <c r="G164">
        <f t="shared" si="61"/>
        <v>12</v>
      </c>
      <c r="H164">
        <v>30</v>
      </c>
      <c r="I164" t="s">
        <v>55</v>
      </c>
      <c r="J164">
        <v>52.318339100346002</v>
      </c>
      <c r="K164">
        <f t="shared" si="54"/>
        <v>82.318339100346009</v>
      </c>
      <c r="L164">
        <f t="shared" si="63"/>
        <v>150</v>
      </c>
      <c r="M164">
        <f t="shared" si="64"/>
        <v>627.82006920415199</v>
      </c>
      <c r="N164">
        <f t="shared" si="65"/>
        <v>777.82006920415199</v>
      </c>
    </row>
    <row r="165" spans="1:14" x14ac:dyDescent="0.25">
      <c r="A165" t="str">
        <f t="shared" si="62"/>
        <v>Roberts1988InitT5oCInitPp16hDurat60FinalT12oCFinalPp16hCVLaird</v>
      </c>
      <c r="B165" t="s">
        <v>5</v>
      </c>
      <c r="C165" t="s">
        <v>8</v>
      </c>
      <c r="D165">
        <f t="shared" si="60"/>
        <v>16</v>
      </c>
      <c r="E165">
        <v>16</v>
      </c>
      <c r="F165">
        <v>5</v>
      </c>
      <c r="G165">
        <f t="shared" si="61"/>
        <v>12</v>
      </c>
      <c r="H165">
        <v>60</v>
      </c>
      <c r="I165" t="s">
        <v>55</v>
      </c>
      <c r="J165">
        <v>40.692041522491301</v>
      </c>
      <c r="K165">
        <f t="shared" si="54"/>
        <v>100.69204152249131</v>
      </c>
      <c r="L165">
        <f t="shared" si="63"/>
        <v>300</v>
      </c>
      <c r="M165">
        <f t="shared" si="64"/>
        <v>488.30449826989559</v>
      </c>
      <c r="N165">
        <f t="shared" si="65"/>
        <v>788.30449826989559</v>
      </c>
    </row>
    <row r="166" spans="1:14" x14ac:dyDescent="0.25">
      <c r="A166" t="str">
        <f t="shared" si="62"/>
        <v>Roberts1988InitT9oCInitPp16hDurat0FinalT12oCFinalPp16hCVLaird</v>
      </c>
      <c r="B166" t="s">
        <v>5</v>
      </c>
      <c r="C166" t="s">
        <v>8</v>
      </c>
      <c r="D166">
        <f t="shared" si="60"/>
        <v>16</v>
      </c>
      <c r="E166">
        <v>16</v>
      </c>
      <c r="F166">
        <v>9</v>
      </c>
      <c r="G166">
        <f t="shared" si="61"/>
        <v>12</v>
      </c>
      <c r="H166">
        <v>0</v>
      </c>
      <c r="I166" t="s">
        <v>55</v>
      </c>
      <c r="J166">
        <v>73.910034602076095</v>
      </c>
      <c r="K166">
        <f t="shared" si="54"/>
        <v>73.910034602076095</v>
      </c>
      <c r="L166">
        <f t="shared" si="63"/>
        <v>0</v>
      </c>
      <c r="M166">
        <f t="shared" si="64"/>
        <v>886.92041522491309</v>
      </c>
      <c r="N166">
        <f t="shared" si="65"/>
        <v>886.92041522491309</v>
      </c>
    </row>
    <row r="167" spans="1:14" x14ac:dyDescent="0.25">
      <c r="A167" t="str">
        <f t="shared" si="62"/>
        <v>Roberts1988InitT9oCInitPp16hDurat10FinalT12oCFinalPp16hCVLaird</v>
      </c>
      <c r="B167" t="s">
        <v>5</v>
      </c>
      <c r="C167" t="s">
        <v>8</v>
      </c>
      <c r="D167">
        <f t="shared" si="60"/>
        <v>16</v>
      </c>
      <c r="E167">
        <v>16</v>
      </c>
      <c r="F167">
        <v>9</v>
      </c>
      <c r="G167">
        <f t="shared" si="61"/>
        <v>12</v>
      </c>
      <c r="H167">
        <v>10</v>
      </c>
      <c r="I167" t="s">
        <v>55</v>
      </c>
      <c r="J167">
        <v>61.038062283736998</v>
      </c>
      <c r="K167">
        <f t="shared" si="54"/>
        <v>71.038062283736991</v>
      </c>
      <c r="L167">
        <f t="shared" si="63"/>
        <v>90</v>
      </c>
      <c r="M167">
        <f t="shared" si="64"/>
        <v>732.45674740484401</v>
      </c>
      <c r="N167">
        <f t="shared" si="65"/>
        <v>822.45674740484401</v>
      </c>
    </row>
    <row r="168" spans="1:14" x14ac:dyDescent="0.25">
      <c r="A168" t="str">
        <f t="shared" si="62"/>
        <v>Roberts1988InitT9oCInitPp16hDurat30FinalT12oCFinalPp16hCVLaird</v>
      </c>
      <c r="B168" t="s">
        <v>5</v>
      </c>
      <c r="C168" t="s">
        <v>8</v>
      </c>
      <c r="D168">
        <f t="shared" si="60"/>
        <v>16</v>
      </c>
      <c r="E168">
        <v>16</v>
      </c>
      <c r="F168">
        <v>9</v>
      </c>
      <c r="G168">
        <f t="shared" si="61"/>
        <v>12</v>
      </c>
      <c r="H168">
        <v>30</v>
      </c>
      <c r="I168" t="s">
        <v>55</v>
      </c>
      <c r="J168">
        <v>46.089965397923798</v>
      </c>
      <c r="K168">
        <f t="shared" si="54"/>
        <v>76.089965397923805</v>
      </c>
      <c r="L168">
        <f t="shared" si="63"/>
        <v>270</v>
      </c>
      <c r="M168">
        <f t="shared" si="64"/>
        <v>553.07958477508555</v>
      </c>
      <c r="N168">
        <f t="shared" si="65"/>
        <v>823.07958477508555</v>
      </c>
    </row>
    <row r="169" spans="1:14" x14ac:dyDescent="0.25">
      <c r="A169" t="str">
        <f t="shared" si="62"/>
        <v>Roberts1988InitT9oCInitPp16hDurat60FinalT12oCFinalPp16hCVLaird</v>
      </c>
      <c r="B169" t="s">
        <v>5</v>
      </c>
      <c r="C169" t="s">
        <v>8</v>
      </c>
      <c r="D169">
        <f t="shared" si="60"/>
        <v>16</v>
      </c>
      <c r="E169">
        <v>16</v>
      </c>
      <c r="F169">
        <v>9</v>
      </c>
      <c r="G169">
        <f t="shared" si="61"/>
        <v>12</v>
      </c>
      <c r="H169">
        <v>60</v>
      </c>
      <c r="I169" t="s">
        <v>55</v>
      </c>
      <c r="J169">
        <v>30.311418685121001</v>
      </c>
      <c r="K169">
        <f t="shared" si="54"/>
        <v>90.311418685120998</v>
      </c>
      <c r="L169">
        <f t="shared" si="63"/>
        <v>540</v>
      </c>
      <c r="M169">
        <f t="shared" si="64"/>
        <v>363.73702422145203</v>
      </c>
      <c r="N169">
        <f t="shared" si="65"/>
        <v>903.73702422145197</v>
      </c>
    </row>
    <row r="170" spans="1:14" x14ac:dyDescent="0.25">
      <c r="A170" t="str">
        <f t="shared" si="62"/>
        <v>Roberts1988InitT1oCInitPp8hDurat0FinalT19oCFinalPp16hCVLaird</v>
      </c>
      <c r="B170" t="s">
        <v>5</v>
      </c>
      <c r="C170" t="s">
        <v>8</v>
      </c>
      <c r="D170">
        <v>8</v>
      </c>
      <c r="E170">
        <v>16</v>
      </c>
      <c r="F170">
        <v>1</v>
      </c>
      <c r="G170">
        <v>19</v>
      </c>
      <c r="H170">
        <v>0</v>
      </c>
      <c r="I170" t="s">
        <v>55</v>
      </c>
      <c r="J170">
        <v>55.224913494809698</v>
      </c>
      <c r="K170">
        <f t="shared" si="54"/>
        <v>55.224913494809698</v>
      </c>
      <c r="L170">
        <f t="shared" si="63"/>
        <v>0</v>
      </c>
      <c r="M170">
        <f t="shared" si="64"/>
        <v>1049.2733564013843</v>
      </c>
      <c r="N170">
        <f t="shared" si="65"/>
        <v>1049.2733564013843</v>
      </c>
    </row>
    <row r="171" spans="1:14" x14ac:dyDescent="0.25">
      <c r="A171" t="str">
        <f t="shared" si="62"/>
        <v>Roberts1988InitT1oCInitPp8hDurat10FinalT19oCFinalPp16hCVLaird</v>
      </c>
      <c r="B171" t="s">
        <v>5</v>
      </c>
      <c r="C171" t="s">
        <v>8</v>
      </c>
      <c r="D171">
        <f t="shared" ref="D171:D181" si="66">D170</f>
        <v>8</v>
      </c>
      <c r="E171">
        <v>16</v>
      </c>
      <c r="F171">
        <v>1</v>
      </c>
      <c r="G171">
        <f t="shared" ref="G171:G181" si="67">G170</f>
        <v>19</v>
      </c>
      <c r="H171">
        <v>10</v>
      </c>
      <c r="I171" t="s">
        <v>55</v>
      </c>
      <c r="J171">
        <v>48.581314878892698</v>
      </c>
      <c r="K171">
        <f t="shared" si="54"/>
        <v>58.581314878892698</v>
      </c>
      <c r="L171">
        <f t="shared" si="63"/>
        <v>10</v>
      </c>
      <c r="M171">
        <f t="shared" si="64"/>
        <v>923.04498269896123</v>
      </c>
      <c r="N171">
        <f t="shared" si="65"/>
        <v>933.04498269896123</v>
      </c>
    </row>
    <row r="172" spans="1:14" x14ac:dyDescent="0.25">
      <c r="A172" t="str">
        <f t="shared" si="62"/>
        <v>Roberts1988InitT1oCInitPp8hDurat30FinalT19oCFinalPp16hCVLaird</v>
      </c>
      <c r="B172" t="s">
        <v>5</v>
      </c>
      <c r="C172" t="s">
        <v>8</v>
      </c>
      <c r="D172">
        <f t="shared" si="66"/>
        <v>8</v>
      </c>
      <c r="E172">
        <v>16</v>
      </c>
      <c r="F172">
        <v>1</v>
      </c>
      <c r="G172">
        <f t="shared" si="67"/>
        <v>19</v>
      </c>
      <c r="H172">
        <v>30</v>
      </c>
      <c r="I172" t="s">
        <v>55</v>
      </c>
      <c r="J172">
        <v>39.446366782006898</v>
      </c>
      <c r="K172">
        <f t="shared" si="54"/>
        <v>69.446366782006891</v>
      </c>
      <c r="L172">
        <f t="shared" si="63"/>
        <v>30</v>
      </c>
      <c r="M172">
        <f t="shared" si="64"/>
        <v>749.48096885813106</v>
      </c>
      <c r="N172">
        <f t="shared" si="65"/>
        <v>779.48096885813106</v>
      </c>
    </row>
    <row r="173" spans="1:14" x14ac:dyDescent="0.25">
      <c r="A173" t="str">
        <f t="shared" si="62"/>
        <v>Roberts1988InitT1oCInitPp8hDurat60FinalT19oCFinalPp16hCVLaird</v>
      </c>
      <c r="B173" t="s">
        <v>5</v>
      </c>
      <c r="C173" t="s">
        <v>8</v>
      </c>
      <c r="D173">
        <f t="shared" si="66"/>
        <v>8</v>
      </c>
      <c r="E173">
        <v>16</v>
      </c>
      <c r="F173">
        <v>1</v>
      </c>
      <c r="G173">
        <f t="shared" si="67"/>
        <v>19</v>
      </c>
      <c r="H173">
        <v>60</v>
      </c>
      <c r="I173" t="s">
        <v>55</v>
      </c>
      <c r="J173">
        <v>37.785467128027598</v>
      </c>
      <c r="K173">
        <f t="shared" si="54"/>
        <v>97.785467128027591</v>
      </c>
      <c r="L173">
        <f t="shared" si="63"/>
        <v>60</v>
      </c>
      <c r="M173">
        <f t="shared" si="64"/>
        <v>717.92387543252437</v>
      </c>
      <c r="N173">
        <f t="shared" si="65"/>
        <v>777.92387543252437</v>
      </c>
    </row>
    <row r="174" spans="1:14" x14ac:dyDescent="0.25">
      <c r="A174" t="str">
        <f t="shared" si="62"/>
        <v>Roberts1988InitT5oCInitPp8hDurat0FinalT19oCFinalPp16hCVLaird</v>
      </c>
      <c r="B174" t="s">
        <v>5</v>
      </c>
      <c r="C174" t="s">
        <v>8</v>
      </c>
      <c r="D174">
        <f t="shared" si="66"/>
        <v>8</v>
      </c>
      <c r="E174">
        <v>16</v>
      </c>
      <c r="F174">
        <v>5</v>
      </c>
      <c r="G174">
        <f t="shared" si="67"/>
        <v>19</v>
      </c>
      <c r="H174">
        <v>0</v>
      </c>
      <c r="I174" t="s">
        <v>55</v>
      </c>
      <c r="J174">
        <v>55.224913494809698</v>
      </c>
      <c r="K174">
        <f t="shared" si="54"/>
        <v>55.224913494809698</v>
      </c>
      <c r="L174">
        <f t="shared" si="63"/>
        <v>0</v>
      </c>
      <c r="M174">
        <f t="shared" si="64"/>
        <v>1049.2733564013843</v>
      </c>
      <c r="N174">
        <f t="shared" si="65"/>
        <v>1049.2733564013843</v>
      </c>
    </row>
    <row r="175" spans="1:14" x14ac:dyDescent="0.25">
      <c r="A175" t="str">
        <f t="shared" si="62"/>
        <v>Roberts1988InitT5oCInitPp8hDurat10FinalT19oCFinalPp16hCVLaird</v>
      </c>
      <c r="B175" t="s">
        <v>5</v>
      </c>
      <c r="C175" t="s">
        <v>8</v>
      </c>
      <c r="D175">
        <f t="shared" si="66"/>
        <v>8</v>
      </c>
      <c r="E175">
        <v>16</v>
      </c>
      <c r="F175">
        <v>5</v>
      </c>
      <c r="G175">
        <f t="shared" si="67"/>
        <v>19</v>
      </c>
      <c r="H175">
        <v>10</v>
      </c>
      <c r="I175" t="s">
        <v>55</v>
      </c>
      <c r="J175">
        <v>46.505190311418602</v>
      </c>
      <c r="K175">
        <f t="shared" si="54"/>
        <v>56.505190311418602</v>
      </c>
      <c r="L175">
        <f t="shared" si="63"/>
        <v>50</v>
      </c>
      <c r="M175">
        <f t="shared" si="64"/>
        <v>883.59861591695346</v>
      </c>
      <c r="N175">
        <f t="shared" si="65"/>
        <v>933.59861591695346</v>
      </c>
    </row>
    <row r="176" spans="1:14" x14ac:dyDescent="0.25">
      <c r="A176" t="str">
        <f t="shared" si="62"/>
        <v>Roberts1988InitT5oCInitPp8hDurat30FinalT19oCFinalPp16hCVLaird</v>
      </c>
      <c r="B176" t="s">
        <v>5</v>
      </c>
      <c r="C176" t="s">
        <v>8</v>
      </c>
      <c r="D176">
        <f t="shared" si="66"/>
        <v>8</v>
      </c>
      <c r="E176">
        <v>16</v>
      </c>
      <c r="F176">
        <v>5</v>
      </c>
      <c r="G176">
        <f t="shared" si="67"/>
        <v>19</v>
      </c>
      <c r="H176">
        <v>30</v>
      </c>
      <c r="I176" t="s">
        <v>55</v>
      </c>
      <c r="J176">
        <v>37.785467128027598</v>
      </c>
      <c r="K176">
        <f t="shared" si="54"/>
        <v>67.785467128027591</v>
      </c>
      <c r="L176">
        <f t="shared" si="63"/>
        <v>150</v>
      </c>
      <c r="M176">
        <f t="shared" si="64"/>
        <v>717.92387543252437</v>
      </c>
      <c r="N176">
        <f t="shared" si="65"/>
        <v>867.92387543252437</v>
      </c>
    </row>
    <row r="177" spans="1:14" x14ac:dyDescent="0.25">
      <c r="A177" t="str">
        <f t="shared" si="62"/>
        <v>Roberts1988InitT5oCInitPp8hDurat60FinalT19oCFinalPp16hCVLaird</v>
      </c>
      <c r="B177" t="s">
        <v>5</v>
      </c>
      <c r="C177" t="s">
        <v>8</v>
      </c>
      <c r="D177">
        <f t="shared" si="66"/>
        <v>8</v>
      </c>
      <c r="E177">
        <v>16</v>
      </c>
      <c r="F177">
        <v>5</v>
      </c>
      <c r="G177">
        <f t="shared" si="67"/>
        <v>19</v>
      </c>
      <c r="H177">
        <v>60</v>
      </c>
      <c r="I177" t="s">
        <v>55</v>
      </c>
      <c r="J177">
        <v>33.633217993079597</v>
      </c>
      <c r="K177">
        <f t="shared" si="54"/>
        <v>93.633217993079597</v>
      </c>
      <c r="L177">
        <f t="shared" si="63"/>
        <v>300</v>
      </c>
      <c r="M177">
        <f t="shared" si="64"/>
        <v>639.03114186851235</v>
      </c>
      <c r="N177">
        <f t="shared" si="65"/>
        <v>939.03114186851235</v>
      </c>
    </row>
    <row r="178" spans="1:14" x14ac:dyDescent="0.25">
      <c r="A178" t="str">
        <f t="shared" si="62"/>
        <v>Roberts1988InitT9oCInitPp8hDurat0FinalT19oCFinalPp16hCVLaird</v>
      </c>
      <c r="B178" t="s">
        <v>5</v>
      </c>
      <c r="C178" t="s">
        <v>8</v>
      </c>
      <c r="D178">
        <f t="shared" si="66"/>
        <v>8</v>
      </c>
      <c r="E178">
        <v>16</v>
      </c>
      <c r="F178">
        <v>9</v>
      </c>
      <c r="G178">
        <f t="shared" si="67"/>
        <v>19</v>
      </c>
      <c r="H178">
        <v>0</v>
      </c>
      <c r="I178" t="s">
        <v>55</v>
      </c>
      <c r="J178">
        <v>55.224913494809698</v>
      </c>
      <c r="K178">
        <f t="shared" si="54"/>
        <v>55.224913494809698</v>
      </c>
      <c r="L178">
        <f t="shared" si="63"/>
        <v>0</v>
      </c>
      <c r="M178">
        <f t="shared" si="64"/>
        <v>1049.2733564013843</v>
      </c>
      <c r="N178">
        <f t="shared" si="65"/>
        <v>1049.2733564013843</v>
      </c>
    </row>
    <row r="179" spans="1:14" x14ac:dyDescent="0.25">
      <c r="A179" t="str">
        <f t="shared" si="62"/>
        <v>Roberts1988InitT9oCInitPp8hDurat10FinalT19oCFinalPp16hCVLaird</v>
      </c>
      <c r="B179" t="s">
        <v>5</v>
      </c>
      <c r="C179" t="s">
        <v>8</v>
      </c>
      <c r="D179">
        <f t="shared" si="66"/>
        <v>8</v>
      </c>
      <c r="E179">
        <v>16</v>
      </c>
      <c r="F179">
        <v>9</v>
      </c>
      <c r="G179">
        <f t="shared" si="67"/>
        <v>19</v>
      </c>
      <c r="H179">
        <v>10</v>
      </c>
      <c r="I179" t="s">
        <v>55</v>
      </c>
      <c r="J179">
        <v>44.429065743944598</v>
      </c>
      <c r="K179">
        <f t="shared" si="54"/>
        <v>54.429065743944598</v>
      </c>
      <c r="L179">
        <f t="shared" si="63"/>
        <v>90</v>
      </c>
      <c r="M179">
        <f t="shared" si="64"/>
        <v>844.1522491349474</v>
      </c>
      <c r="N179">
        <f t="shared" si="65"/>
        <v>934.1522491349474</v>
      </c>
    </row>
    <row r="180" spans="1:14" x14ac:dyDescent="0.25">
      <c r="A180" t="str">
        <f t="shared" si="62"/>
        <v>Roberts1988InitT9oCInitPp8hDurat30FinalT19oCFinalPp16hCVLaird</v>
      </c>
      <c r="B180" t="s">
        <v>5</v>
      </c>
      <c r="C180" t="s">
        <v>8</v>
      </c>
      <c r="D180">
        <f t="shared" si="66"/>
        <v>8</v>
      </c>
      <c r="E180">
        <v>16</v>
      </c>
      <c r="F180">
        <v>9</v>
      </c>
      <c r="G180">
        <f t="shared" si="67"/>
        <v>19</v>
      </c>
      <c r="H180">
        <v>30</v>
      </c>
      <c r="I180" t="s">
        <v>55</v>
      </c>
      <c r="J180">
        <v>36.539792387543201</v>
      </c>
      <c r="K180">
        <f t="shared" si="54"/>
        <v>66.539792387543201</v>
      </c>
      <c r="L180">
        <f t="shared" si="63"/>
        <v>270</v>
      </c>
      <c r="M180">
        <f t="shared" si="64"/>
        <v>694.2560553633208</v>
      </c>
      <c r="N180">
        <f t="shared" si="65"/>
        <v>964.2560553633208</v>
      </c>
    </row>
    <row r="181" spans="1:14" x14ac:dyDescent="0.25">
      <c r="A181" t="str">
        <f t="shared" si="62"/>
        <v>Roberts1988InitT9oCInitPp8hDurat60FinalT19oCFinalPp16hCVLaird</v>
      </c>
      <c r="B181" t="s">
        <v>5</v>
      </c>
      <c r="C181" t="s">
        <v>8</v>
      </c>
      <c r="D181">
        <f t="shared" si="66"/>
        <v>8</v>
      </c>
      <c r="E181">
        <v>16</v>
      </c>
      <c r="F181">
        <v>9</v>
      </c>
      <c r="G181">
        <f t="shared" si="67"/>
        <v>19</v>
      </c>
      <c r="H181">
        <v>60</v>
      </c>
      <c r="I181" t="s">
        <v>55</v>
      </c>
      <c r="J181">
        <v>26.989619377162601</v>
      </c>
      <c r="K181">
        <f t="shared" si="54"/>
        <v>86.989619377162597</v>
      </c>
      <c r="L181">
        <f t="shared" si="63"/>
        <v>540</v>
      </c>
      <c r="M181">
        <f t="shared" si="64"/>
        <v>512.80276816608944</v>
      </c>
      <c r="N181">
        <f t="shared" si="65"/>
        <v>1052.8027681660894</v>
      </c>
    </row>
    <row r="182" spans="1:14" x14ac:dyDescent="0.25">
      <c r="A182" t="str">
        <f t="shared" si="62"/>
        <v>Roberts1988InitT1oCInitPp16hDurat0FinalT19oCFinalPp16hCVLaird</v>
      </c>
      <c r="B182" t="s">
        <v>5</v>
      </c>
      <c r="C182" t="s">
        <v>8</v>
      </c>
      <c r="D182">
        <v>16</v>
      </c>
      <c r="E182">
        <v>16</v>
      </c>
      <c r="F182">
        <v>1</v>
      </c>
      <c r="G182">
        <v>19</v>
      </c>
      <c r="H182">
        <v>0</v>
      </c>
      <c r="I182" t="s">
        <v>55</v>
      </c>
      <c r="J182">
        <v>56.470588235294002</v>
      </c>
      <c r="K182">
        <f t="shared" si="54"/>
        <v>56.470588235294002</v>
      </c>
      <c r="L182">
        <f t="shared" si="63"/>
        <v>0</v>
      </c>
      <c r="M182">
        <f t="shared" si="64"/>
        <v>1072.941176470586</v>
      </c>
      <c r="N182">
        <f t="shared" si="65"/>
        <v>1072.941176470586</v>
      </c>
    </row>
    <row r="183" spans="1:14" x14ac:dyDescent="0.25">
      <c r="A183" t="str">
        <f t="shared" si="62"/>
        <v>Roberts1988InitT1oCInitPp16hDurat10FinalT19oCFinalPp16hCVLaird</v>
      </c>
      <c r="B183" t="s">
        <v>5</v>
      </c>
      <c r="C183" t="s">
        <v>8</v>
      </c>
      <c r="D183">
        <f t="shared" ref="D183:D193" si="68">D182</f>
        <v>16</v>
      </c>
      <c r="E183">
        <v>16</v>
      </c>
      <c r="F183">
        <v>1</v>
      </c>
      <c r="G183">
        <f t="shared" ref="G183:G193" si="69">G182</f>
        <v>19</v>
      </c>
      <c r="H183">
        <v>10</v>
      </c>
      <c r="I183" t="s">
        <v>55</v>
      </c>
      <c r="J183">
        <v>45.674740484429002</v>
      </c>
      <c r="K183">
        <f t="shared" si="54"/>
        <v>55.674740484429002</v>
      </c>
      <c r="L183">
        <f t="shared" si="63"/>
        <v>10</v>
      </c>
      <c r="M183">
        <f t="shared" si="64"/>
        <v>867.82006920415108</v>
      </c>
      <c r="N183">
        <f t="shared" si="65"/>
        <v>877.82006920415108</v>
      </c>
    </row>
    <row r="184" spans="1:14" x14ac:dyDescent="0.25">
      <c r="A184" t="str">
        <f t="shared" si="62"/>
        <v>Roberts1988InitT1oCInitPp16hDurat30FinalT19oCFinalPp16hCVLaird</v>
      </c>
      <c r="B184" t="s">
        <v>5</v>
      </c>
      <c r="C184" t="s">
        <v>8</v>
      </c>
      <c r="D184">
        <f t="shared" si="68"/>
        <v>16</v>
      </c>
      <c r="E184">
        <v>16</v>
      </c>
      <c r="F184">
        <v>1</v>
      </c>
      <c r="G184">
        <f t="shared" si="69"/>
        <v>19</v>
      </c>
      <c r="H184">
        <v>30</v>
      </c>
      <c r="I184" t="s">
        <v>55</v>
      </c>
      <c r="J184">
        <v>44.013840830449702</v>
      </c>
      <c r="K184">
        <f t="shared" si="54"/>
        <v>74.013840830449709</v>
      </c>
      <c r="L184">
        <f t="shared" si="63"/>
        <v>30</v>
      </c>
      <c r="M184">
        <f t="shared" si="64"/>
        <v>836.26297577854439</v>
      </c>
      <c r="N184">
        <f t="shared" si="65"/>
        <v>866.26297577854439</v>
      </c>
    </row>
    <row r="185" spans="1:14" x14ac:dyDescent="0.25">
      <c r="A185" t="str">
        <f t="shared" si="62"/>
        <v>Roberts1988InitT1oCInitPp16hDurat60FinalT19oCFinalPp16hCVLaird</v>
      </c>
      <c r="B185" t="s">
        <v>5</v>
      </c>
      <c r="C185" t="s">
        <v>8</v>
      </c>
      <c r="D185">
        <f t="shared" si="68"/>
        <v>16</v>
      </c>
      <c r="E185">
        <v>16</v>
      </c>
      <c r="F185">
        <v>1</v>
      </c>
      <c r="G185">
        <f t="shared" si="69"/>
        <v>19</v>
      </c>
      <c r="H185">
        <v>60</v>
      </c>
      <c r="I185" t="s">
        <v>55</v>
      </c>
      <c r="J185">
        <v>34.048442906574302</v>
      </c>
      <c r="K185">
        <f t="shared" si="54"/>
        <v>94.048442906574309</v>
      </c>
      <c r="L185">
        <f t="shared" si="63"/>
        <v>60</v>
      </c>
      <c r="M185">
        <f t="shared" si="64"/>
        <v>646.92041522491172</v>
      </c>
      <c r="N185">
        <f t="shared" si="65"/>
        <v>706.92041522491172</v>
      </c>
    </row>
    <row r="186" spans="1:14" x14ac:dyDescent="0.25">
      <c r="A186" t="str">
        <f t="shared" si="62"/>
        <v>Roberts1988InitT5oCInitPp16hDurat0FinalT19oCFinalPp16hCVLaird</v>
      </c>
      <c r="B186" t="s">
        <v>5</v>
      </c>
      <c r="C186" t="s">
        <v>8</v>
      </c>
      <c r="D186">
        <f t="shared" si="68"/>
        <v>16</v>
      </c>
      <c r="E186">
        <v>16</v>
      </c>
      <c r="F186">
        <v>5</v>
      </c>
      <c r="G186">
        <f t="shared" si="69"/>
        <v>19</v>
      </c>
      <c r="H186">
        <v>0</v>
      </c>
      <c r="I186" t="s">
        <v>55</v>
      </c>
      <c r="J186">
        <v>56.055363321799199</v>
      </c>
      <c r="K186">
        <f t="shared" si="54"/>
        <v>56.055363321799199</v>
      </c>
      <c r="L186">
        <f t="shared" si="63"/>
        <v>0</v>
      </c>
      <c r="M186">
        <f t="shared" si="64"/>
        <v>1065.0519031141848</v>
      </c>
      <c r="N186">
        <f t="shared" si="65"/>
        <v>1065.0519031141848</v>
      </c>
    </row>
    <row r="187" spans="1:14" x14ac:dyDescent="0.25">
      <c r="A187" t="str">
        <f t="shared" si="62"/>
        <v>Roberts1988InitT5oCInitPp16hDurat10FinalT19oCFinalPp16hCVLaird</v>
      </c>
      <c r="B187" t="s">
        <v>5</v>
      </c>
      <c r="C187" t="s">
        <v>8</v>
      </c>
      <c r="D187">
        <f t="shared" si="68"/>
        <v>16</v>
      </c>
      <c r="E187">
        <v>16</v>
      </c>
      <c r="F187">
        <v>5</v>
      </c>
      <c r="G187">
        <f t="shared" si="69"/>
        <v>19</v>
      </c>
      <c r="H187">
        <v>10</v>
      </c>
      <c r="I187" t="s">
        <v>55</v>
      </c>
      <c r="J187">
        <v>45.259515570934198</v>
      </c>
      <c r="K187">
        <f t="shared" si="54"/>
        <v>55.259515570934198</v>
      </c>
      <c r="L187">
        <f t="shared" si="63"/>
        <v>50</v>
      </c>
      <c r="M187">
        <f t="shared" si="64"/>
        <v>859.93079584774978</v>
      </c>
      <c r="N187">
        <f t="shared" si="65"/>
        <v>909.93079584774978</v>
      </c>
    </row>
    <row r="188" spans="1:14" x14ac:dyDescent="0.25">
      <c r="A188" t="str">
        <f t="shared" si="62"/>
        <v>Roberts1988InitT5oCInitPp16hDurat30FinalT19oCFinalPp16hCVLaird</v>
      </c>
      <c r="B188" t="s">
        <v>5</v>
      </c>
      <c r="C188" t="s">
        <v>8</v>
      </c>
      <c r="D188">
        <f t="shared" si="68"/>
        <v>16</v>
      </c>
      <c r="E188">
        <v>16</v>
      </c>
      <c r="F188">
        <v>5</v>
      </c>
      <c r="G188">
        <f t="shared" si="69"/>
        <v>19</v>
      </c>
      <c r="H188">
        <v>30</v>
      </c>
      <c r="I188" t="s">
        <v>55</v>
      </c>
      <c r="J188">
        <v>36.539792387543201</v>
      </c>
      <c r="K188">
        <f t="shared" si="54"/>
        <v>66.539792387543201</v>
      </c>
      <c r="L188">
        <f t="shared" si="63"/>
        <v>150</v>
      </c>
      <c r="M188">
        <f t="shared" si="64"/>
        <v>694.2560553633208</v>
      </c>
      <c r="N188">
        <f t="shared" si="65"/>
        <v>844.2560553633208</v>
      </c>
    </row>
    <row r="189" spans="1:14" x14ac:dyDescent="0.25">
      <c r="A189" t="str">
        <f t="shared" si="62"/>
        <v>Roberts1988InitT5oCInitPp16hDurat60FinalT19oCFinalPp16hCVLaird</v>
      </c>
      <c r="B189" t="s">
        <v>5</v>
      </c>
      <c r="C189" t="s">
        <v>8</v>
      </c>
      <c r="D189">
        <f t="shared" si="68"/>
        <v>16</v>
      </c>
      <c r="E189">
        <v>16</v>
      </c>
      <c r="F189">
        <v>5</v>
      </c>
      <c r="G189">
        <f t="shared" si="69"/>
        <v>19</v>
      </c>
      <c r="H189">
        <v>60</v>
      </c>
      <c r="I189" t="s">
        <v>55</v>
      </c>
      <c r="J189">
        <v>29.065743944636601</v>
      </c>
      <c r="K189">
        <f t="shared" si="54"/>
        <v>89.065743944636608</v>
      </c>
      <c r="L189">
        <f t="shared" si="63"/>
        <v>300</v>
      </c>
      <c r="M189">
        <f t="shared" si="64"/>
        <v>552.24913494809539</v>
      </c>
      <c r="N189">
        <f t="shared" si="65"/>
        <v>852.24913494809539</v>
      </c>
    </row>
    <row r="190" spans="1:14" x14ac:dyDescent="0.25">
      <c r="A190" t="str">
        <f t="shared" si="62"/>
        <v>Roberts1988InitT9oCInitPp16hDurat0FinalT19oCFinalPp16hCVLaird</v>
      </c>
      <c r="B190" t="s">
        <v>5</v>
      </c>
      <c r="C190" t="s">
        <v>8</v>
      </c>
      <c r="D190">
        <f t="shared" si="68"/>
        <v>16</v>
      </c>
      <c r="E190">
        <v>16</v>
      </c>
      <c r="F190">
        <v>9</v>
      </c>
      <c r="G190">
        <f t="shared" si="69"/>
        <v>19</v>
      </c>
      <c r="H190">
        <v>0</v>
      </c>
      <c r="I190" t="s">
        <v>55</v>
      </c>
      <c r="J190">
        <v>56.055363321799199</v>
      </c>
      <c r="K190">
        <f t="shared" si="54"/>
        <v>56.055363321799199</v>
      </c>
      <c r="L190">
        <f t="shared" si="63"/>
        <v>0</v>
      </c>
      <c r="M190">
        <f t="shared" si="64"/>
        <v>1065.0519031141848</v>
      </c>
      <c r="N190">
        <f t="shared" si="65"/>
        <v>1065.0519031141848</v>
      </c>
    </row>
    <row r="191" spans="1:14" x14ac:dyDescent="0.25">
      <c r="A191" t="str">
        <f t="shared" si="62"/>
        <v>Roberts1988InitT9oCInitPp16hDurat10FinalT19oCFinalPp16hCVLaird</v>
      </c>
      <c r="B191" t="s">
        <v>5</v>
      </c>
      <c r="C191" t="s">
        <v>8</v>
      </c>
      <c r="D191">
        <f t="shared" si="68"/>
        <v>16</v>
      </c>
      <c r="E191">
        <v>16</v>
      </c>
      <c r="F191">
        <v>9</v>
      </c>
      <c r="G191">
        <f t="shared" si="69"/>
        <v>19</v>
      </c>
      <c r="H191">
        <v>10</v>
      </c>
      <c r="I191" t="s">
        <v>55</v>
      </c>
      <c r="J191">
        <v>45.259515570934198</v>
      </c>
      <c r="K191">
        <f t="shared" si="54"/>
        <v>55.259515570934198</v>
      </c>
      <c r="L191">
        <f t="shared" si="63"/>
        <v>90</v>
      </c>
      <c r="M191">
        <f t="shared" si="64"/>
        <v>859.93079584774978</v>
      </c>
      <c r="N191">
        <f t="shared" si="65"/>
        <v>949.93079584774978</v>
      </c>
    </row>
    <row r="192" spans="1:14" x14ac:dyDescent="0.25">
      <c r="A192" t="str">
        <f t="shared" si="62"/>
        <v>Roberts1988InitT9oCInitPp16hDurat30FinalT19oCFinalPp16hCVLaird</v>
      </c>
      <c r="B192" t="s">
        <v>5</v>
      </c>
      <c r="C192" t="s">
        <v>8</v>
      </c>
      <c r="D192">
        <f t="shared" si="68"/>
        <v>16</v>
      </c>
      <c r="E192">
        <v>16</v>
      </c>
      <c r="F192">
        <v>9</v>
      </c>
      <c r="G192">
        <f t="shared" si="69"/>
        <v>19</v>
      </c>
      <c r="H192">
        <v>30</v>
      </c>
      <c r="I192" t="s">
        <v>55</v>
      </c>
      <c r="J192">
        <v>36.539792387543201</v>
      </c>
      <c r="K192">
        <f t="shared" si="54"/>
        <v>66.539792387543201</v>
      </c>
      <c r="L192">
        <f t="shared" si="63"/>
        <v>270</v>
      </c>
      <c r="M192">
        <f t="shared" si="64"/>
        <v>694.2560553633208</v>
      </c>
      <c r="N192">
        <f t="shared" si="65"/>
        <v>964.2560553633208</v>
      </c>
    </row>
    <row r="193" spans="1:14" x14ac:dyDescent="0.25">
      <c r="A193" t="str">
        <f t="shared" si="62"/>
        <v>Roberts1988InitT9oCInitPp16hDurat60FinalT19oCFinalPp16hCVLaird</v>
      </c>
      <c r="B193" t="s">
        <v>5</v>
      </c>
      <c r="C193" t="s">
        <v>8</v>
      </c>
      <c r="D193">
        <f t="shared" si="68"/>
        <v>16</v>
      </c>
      <c r="E193">
        <v>16</v>
      </c>
      <c r="F193">
        <v>9</v>
      </c>
      <c r="G193">
        <f t="shared" si="69"/>
        <v>19</v>
      </c>
      <c r="H193">
        <v>60</v>
      </c>
      <c r="I193" t="s">
        <v>55</v>
      </c>
      <c r="J193">
        <v>20.761245674740501</v>
      </c>
      <c r="K193">
        <f t="shared" si="54"/>
        <v>80.761245674740508</v>
      </c>
      <c r="L193">
        <f t="shared" si="63"/>
        <v>540</v>
      </c>
      <c r="M193">
        <f t="shared" si="64"/>
        <v>394.46366782006953</v>
      </c>
      <c r="N193">
        <f t="shared" si="65"/>
        <v>934.46366782006953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2E8EA-B070-4490-9798-E1D250B1FF21}">
  <dimension ref="A1:Q73"/>
  <sheetViews>
    <sheetView workbookViewId="0">
      <selection activeCell="M1" sqref="M1"/>
    </sheetView>
  </sheetViews>
  <sheetFormatPr defaultRowHeight="15" x14ac:dyDescent="0.25"/>
  <cols>
    <col min="1" max="1" width="74.5703125" bestFit="1" customWidth="1"/>
    <col min="8" max="8" width="33.140625" bestFit="1" customWidth="1"/>
  </cols>
  <sheetData>
    <row r="1" spans="1:17" x14ac:dyDescent="0.25">
      <c r="A1" t="s">
        <v>37</v>
      </c>
      <c r="B1" t="s">
        <v>0</v>
      </c>
      <c r="C1" t="s">
        <v>6</v>
      </c>
      <c r="D1" t="s">
        <v>40</v>
      </c>
      <c r="E1" t="s">
        <v>41</v>
      </c>
      <c r="F1" t="s">
        <v>49</v>
      </c>
      <c r="G1" t="s">
        <v>42</v>
      </c>
      <c r="H1" t="s">
        <v>54</v>
      </c>
      <c r="I1" t="s">
        <v>51</v>
      </c>
      <c r="J1" t="s">
        <v>47</v>
      </c>
      <c r="K1" t="s">
        <v>48</v>
      </c>
      <c r="L1" t="s">
        <v>38</v>
      </c>
      <c r="M1" t="s">
        <v>50</v>
      </c>
      <c r="N1" t="s">
        <v>39</v>
      </c>
      <c r="O1" t="s">
        <v>1</v>
      </c>
      <c r="P1" t="s">
        <v>2</v>
      </c>
      <c r="Q1" t="s">
        <v>52</v>
      </c>
    </row>
    <row r="2" spans="1:17" x14ac:dyDescent="0.25">
      <c r="A2" t="str">
        <f t="shared" ref="A2:A33" si="0">"Summerfield1985InitT1oCDurat"&amp;L2&amp;"FinalTmax"&amp;K2&amp;"oCFinalTmin"&amp;J2&amp;"oCFinalPp"&amp;E2&amp;"hCv"&amp;B2</f>
        <v>Summerfield1985InitT1oCDurat0FinalTmax18oCFinalTmin5oCFinalPp10hCvPrecoz</v>
      </c>
      <c r="B2" s="1" t="s">
        <v>3</v>
      </c>
      <c r="C2" t="s">
        <v>7</v>
      </c>
      <c r="D2" s="1">
        <v>0</v>
      </c>
      <c r="E2" s="1">
        <v>10</v>
      </c>
      <c r="F2" s="1">
        <f>24-E2</f>
        <v>14</v>
      </c>
      <c r="G2" s="1">
        <v>1.5</v>
      </c>
      <c r="H2" t="s">
        <v>55</v>
      </c>
      <c r="I2" s="1">
        <f t="shared" ref="I2:I33" si="1">((E2-2)*K2+(F2+2)*J2)/24</f>
        <v>9.3333333333333339</v>
      </c>
      <c r="J2" s="1">
        <v>5</v>
      </c>
      <c r="K2" s="1">
        <v>18</v>
      </c>
      <c r="L2" s="1">
        <v>0</v>
      </c>
      <c r="M2">
        <v>84.187151817367379</v>
      </c>
      <c r="N2">
        <f>M2+L2</f>
        <v>84.187151817367379</v>
      </c>
      <c r="O2">
        <f t="shared" ref="O2:O33" si="2">G2*L2</f>
        <v>0</v>
      </c>
      <c r="P2">
        <f t="shared" ref="P2:P33" si="3">M2*I2</f>
        <v>785.74675029542891</v>
      </c>
      <c r="Q2">
        <f t="shared" ref="Q2:Q33" si="4">P2+O2</f>
        <v>785.74675029542891</v>
      </c>
    </row>
    <row r="3" spans="1:17" x14ac:dyDescent="0.25">
      <c r="A3" t="str">
        <f t="shared" si="0"/>
        <v>Summerfield1985InitT1oCDurat0FinalTmax28oCFinalTmin5oCFinalPp10hCvPrecoz</v>
      </c>
      <c r="B3" t="s">
        <v>3</v>
      </c>
      <c r="C3" t="s">
        <v>7</v>
      </c>
      <c r="D3">
        <v>0</v>
      </c>
      <c r="E3">
        <v>10</v>
      </c>
      <c r="F3" s="1">
        <f t="shared" ref="F3:F66" si="5">24-E3</f>
        <v>14</v>
      </c>
      <c r="G3">
        <v>1.5</v>
      </c>
      <c r="H3" t="s">
        <v>55</v>
      </c>
      <c r="I3" s="1">
        <f t="shared" si="1"/>
        <v>12.666666666666666</v>
      </c>
      <c r="J3">
        <v>5</v>
      </c>
      <c r="K3">
        <v>28</v>
      </c>
      <c r="L3">
        <v>0</v>
      </c>
      <c r="M3">
        <v>66.683124016416528</v>
      </c>
      <c r="N3">
        <f t="shared" ref="N3:N66" si="6">M3+L3</f>
        <v>66.683124016416528</v>
      </c>
      <c r="O3">
        <f t="shared" si="2"/>
        <v>0</v>
      </c>
      <c r="P3">
        <f t="shared" si="3"/>
        <v>844.6529042079427</v>
      </c>
      <c r="Q3">
        <f t="shared" si="4"/>
        <v>844.6529042079427</v>
      </c>
    </row>
    <row r="4" spans="1:17" x14ac:dyDescent="0.25">
      <c r="A4" t="str">
        <f t="shared" si="0"/>
        <v>Summerfield1985InitT1oCDurat0FinalTmax18oCFinalTmin13oCFinalPp10hCvPrecoz</v>
      </c>
      <c r="B4" t="s">
        <v>3</v>
      </c>
      <c r="C4" t="s">
        <v>7</v>
      </c>
      <c r="D4">
        <v>0</v>
      </c>
      <c r="E4">
        <v>10</v>
      </c>
      <c r="F4" s="1">
        <f t="shared" si="5"/>
        <v>14</v>
      </c>
      <c r="G4">
        <v>1.5</v>
      </c>
      <c r="H4" t="s">
        <v>55</v>
      </c>
      <c r="I4" s="1">
        <f t="shared" si="1"/>
        <v>14.666666666666666</v>
      </c>
      <c r="J4">
        <v>13</v>
      </c>
      <c r="K4">
        <v>18</v>
      </c>
      <c r="L4">
        <v>0</v>
      </c>
      <c r="M4">
        <v>64.776235724349149</v>
      </c>
      <c r="N4">
        <f t="shared" si="6"/>
        <v>64.776235724349149</v>
      </c>
      <c r="O4">
        <f t="shared" si="2"/>
        <v>0</v>
      </c>
      <c r="P4">
        <f t="shared" si="3"/>
        <v>950.0514572904541</v>
      </c>
      <c r="Q4">
        <f t="shared" si="4"/>
        <v>950.0514572904541</v>
      </c>
    </row>
    <row r="5" spans="1:17" x14ac:dyDescent="0.25">
      <c r="A5" t="str">
        <f t="shared" si="0"/>
        <v>Summerfield1985InitT1oCDurat0FinalTmax28oCFinalTmin13oCFinalPp10hCvPrecoz</v>
      </c>
      <c r="B5" t="s">
        <v>3</v>
      </c>
      <c r="C5" t="s">
        <v>7</v>
      </c>
      <c r="D5">
        <v>0</v>
      </c>
      <c r="E5">
        <v>10</v>
      </c>
      <c r="F5" s="1">
        <f t="shared" si="5"/>
        <v>14</v>
      </c>
      <c r="G5">
        <v>1.5</v>
      </c>
      <c r="H5" t="s">
        <v>55</v>
      </c>
      <c r="I5" s="1">
        <f t="shared" si="1"/>
        <v>18</v>
      </c>
      <c r="J5">
        <v>13</v>
      </c>
      <c r="K5">
        <v>28</v>
      </c>
      <c r="L5">
        <v>0</v>
      </c>
      <c r="M5">
        <v>52.174122987035098</v>
      </c>
      <c r="N5">
        <f t="shared" si="6"/>
        <v>52.174122987035098</v>
      </c>
      <c r="O5">
        <f t="shared" si="2"/>
        <v>0</v>
      </c>
      <c r="P5">
        <f t="shared" si="3"/>
        <v>939.13421376663177</v>
      </c>
      <c r="Q5">
        <f t="shared" si="4"/>
        <v>939.13421376663177</v>
      </c>
    </row>
    <row r="6" spans="1:17" x14ac:dyDescent="0.25">
      <c r="A6" t="str">
        <f t="shared" si="0"/>
        <v>Summerfield1985InitT1oCDurat0FinalTmax18oCFinalTmin5oCFinalPp13hCvPrecoz</v>
      </c>
      <c r="B6" t="s">
        <v>3</v>
      </c>
      <c r="C6" t="s">
        <v>7</v>
      </c>
      <c r="D6">
        <v>0</v>
      </c>
      <c r="E6">
        <v>13</v>
      </c>
      <c r="F6" s="1">
        <f t="shared" si="5"/>
        <v>11</v>
      </c>
      <c r="G6">
        <v>1.5</v>
      </c>
      <c r="H6" t="s">
        <v>55</v>
      </c>
      <c r="I6" s="1">
        <f t="shared" si="1"/>
        <v>10.958333333333334</v>
      </c>
      <c r="J6" s="1">
        <v>5</v>
      </c>
      <c r="K6" s="1">
        <v>18</v>
      </c>
      <c r="L6">
        <v>0</v>
      </c>
      <c r="M6">
        <v>67.730207484485817</v>
      </c>
      <c r="N6">
        <f t="shared" si="6"/>
        <v>67.730207484485817</v>
      </c>
      <c r="O6">
        <f t="shared" si="2"/>
        <v>0</v>
      </c>
      <c r="P6">
        <f t="shared" si="3"/>
        <v>742.21019035082384</v>
      </c>
      <c r="Q6">
        <f t="shared" si="4"/>
        <v>742.21019035082384</v>
      </c>
    </row>
    <row r="7" spans="1:17" x14ac:dyDescent="0.25">
      <c r="A7" t="str">
        <f t="shared" si="0"/>
        <v>Summerfield1985InitT1oCDurat0FinalTmax18oCFinalTmin13oCFinalPp13hCvPrecoz</v>
      </c>
      <c r="B7" t="s">
        <v>3</v>
      </c>
      <c r="C7" t="s">
        <v>7</v>
      </c>
      <c r="D7">
        <v>0</v>
      </c>
      <c r="E7">
        <v>13</v>
      </c>
      <c r="F7" s="1">
        <f t="shared" si="5"/>
        <v>11</v>
      </c>
      <c r="G7">
        <v>1.5</v>
      </c>
      <c r="H7" t="s">
        <v>55</v>
      </c>
      <c r="I7" s="1">
        <f t="shared" si="1"/>
        <v>15.291666666666666</v>
      </c>
      <c r="J7">
        <v>13</v>
      </c>
      <c r="K7">
        <v>18</v>
      </c>
      <c r="L7">
        <v>0</v>
      </c>
      <c r="M7">
        <v>55.25158519124588</v>
      </c>
      <c r="N7">
        <f t="shared" si="6"/>
        <v>55.25158519124588</v>
      </c>
      <c r="O7">
        <f t="shared" si="2"/>
        <v>0</v>
      </c>
      <c r="P7">
        <f t="shared" si="3"/>
        <v>844.88882354946827</v>
      </c>
      <c r="Q7">
        <f t="shared" si="4"/>
        <v>844.88882354946827</v>
      </c>
    </row>
    <row r="8" spans="1:17" x14ac:dyDescent="0.25">
      <c r="A8" t="str">
        <f t="shared" si="0"/>
        <v>Summerfield1985InitT1oCDurat0FinalTmax28oCFinalTmin5oCFinalPp13hCvPrecoz</v>
      </c>
      <c r="B8" t="s">
        <v>3</v>
      </c>
      <c r="C8" t="s">
        <v>7</v>
      </c>
      <c r="D8">
        <v>0</v>
      </c>
      <c r="E8">
        <v>13</v>
      </c>
      <c r="F8" s="1">
        <f t="shared" si="5"/>
        <v>11</v>
      </c>
      <c r="G8">
        <v>1.5</v>
      </c>
      <c r="H8" t="s">
        <v>55</v>
      </c>
      <c r="I8" s="1">
        <f t="shared" si="1"/>
        <v>15.541666666666666</v>
      </c>
      <c r="J8">
        <v>5</v>
      </c>
      <c r="K8">
        <v>28</v>
      </c>
      <c r="L8">
        <v>0</v>
      </c>
      <c r="M8">
        <v>51.202464163014085</v>
      </c>
      <c r="N8">
        <f t="shared" si="6"/>
        <v>51.202464163014085</v>
      </c>
      <c r="O8">
        <f t="shared" si="2"/>
        <v>0</v>
      </c>
      <c r="P8">
        <f t="shared" si="3"/>
        <v>795.77163053351057</v>
      </c>
      <c r="Q8">
        <f t="shared" si="4"/>
        <v>795.77163053351057</v>
      </c>
    </row>
    <row r="9" spans="1:17" x14ac:dyDescent="0.25">
      <c r="A9" t="str">
        <f t="shared" si="0"/>
        <v>Summerfield1985InitT1oCDurat0FinalTmax28oCFinalTmin13oCFinalPp13hCvPrecoz</v>
      </c>
      <c r="B9" t="s">
        <v>3</v>
      </c>
      <c r="C9" t="s">
        <v>7</v>
      </c>
      <c r="D9">
        <v>0</v>
      </c>
      <c r="E9">
        <v>13</v>
      </c>
      <c r="F9" s="1">
        <f t="shared" si="5"/>
        <v>11</v>
      </c>
      <c r="G9">
        <v>1.5</v>
      </c>
      <c r="H9" t="s">
        <v>55</v>
      </c>
      <c r="I9" s="1">
        <f t="shared" si="1"/>
        <v>19.875</v>
      </c>
      <c r="J9">
        <v>13</v>
      </c>
      <c r="K9">
        <v>28</v>
      </c>
      <c r="L9">
        <v>0</v>
      </c>
      <c r="M9">
        <v>45.766444999788249</v>
      </c>
      <c r="N9">
        <f t="shared" si="6"/>
        <v>45.766444999788249</v>
      </c>
      <c r="O9">
        <f t="shared" si="2"/>
        <v>0</v>
      </c>
      <c r="P9">
        <f t="shared" si="3"/>
        <v>909.60809437079149</v>
      </c>
      <c r="Q9">
        <f t="shared" si="4"/>
        <v>909.60809437079149</v>
      </c>
    </row>
    <row r="10" spans="1:17" x14ac:dyDescent="0.25">
      <c r="A10" t="str">
        <f t="shared" si="0"/>
        <v>Summerfield1985InitT1oCDurat0FinalTmax18oCFinalTmin5oCFinalPp16hCvPrecoz</v>
      </c>
      <c r="B10" t="s">
        <v>3</v>
      </c>
      <c r="C10" t="s">
        <v>7</v>
      </c>
      <c r="D10">
        <v>0</v>
      </c>
      <c r="E10">
        <v>16</v>
      </c>
      <c r="F10" s="1">
        <f t="shared" si="5"/>
        <v>8</v>
      </c>
      <c r="G10">
        <v>1.5</v>
      </c>
      <c r="H10" t="s">
        <v>55</v>
      </c>
      <c r="I10" s="1">
        <f t="shared" si="1"/>
        <v>12.583333333333334</v>
      </c>
      <c r="J10" s="1">
        <v>5</v>
      </c>
      <c r="K10" s="1">
        <v>18</v>
      </c>
      <c r="L10">
        <v>0</v>
      </c>
      <c r="M10">
        <v>54.776811741147469</v>
      </c>
      <c r="N10">
        <f t="shared" si="6"/>
        <v>54.776811741147469</v>
      </c>
      <c r="O10">
        <f t="shared" si="2"/>
        <v>0</v>
      </c>
      <c r="P10">
        <f t="shared" si="3"/>
        <v>689.27488107610566</v>
      </c>
      <c r="Q10">
        <f t="shared" si="4"/>
        <v>689.27488107610566</v>
      </c>
    </row>
    <row r="11" spans="1:17" x14ac:dyDescent="0.25">
      <c r="A11" t="str">
        <f t="shared" si="0"/>
        <v>Summerfield1985InitT1oCDurat0FinalTmax18oCFinalTmin13oCFinalPp16hCvPrecoz</v>
      </c>
      <c r="B11" t="s">
        <v>3</v>
      </c>
      <c r="C11" t="s">
        <v>7</v>
      </c>
      <c r="D11">
        <v>0</v>
      </c>
      <c r="E11">
        <v>16</v>
      </c>
      <c r="F11" s="1">
        <f t="shared" si="5"/>
        <v>8</v>
      </c>
      <c r="G11">
        <v>1.5</v>
      </c>
      <c r="H11" t="s">
        <v>55</v>
      </c>
      <c r="I11" s="1">
        <f t="shared" si="1"/>
        <v>15.916666666666666</v>
      </c>
      <c r="J11">
        <v>13</v>
      </c>
      <c r="K11">
        <v>18</v>
      </c>
      <c r="L11">
        <v>0</v>
      </c>
      <c r="M11">
        <v>44.657064330144053</v>
      </c>
      <c r="N11">
        <f t="shared" si="6"/>
        <v>44.657064330144053</v>
      </c>
      <c r="O11">
        <f t="shared" si="2"/>
        <v>0</v>
      </c>
      <c r="P11">
        <f t="shared" si="3"/>
        <v>710.79160725479278</v>
      </c>
      <c r="Q11">
        <f t="shared" si="4"/>
        <v>710.79160725479278</v>
      </c>
    </row>
    <row r="12" spans="1:17" x14ac:dyDescent="0.25">
      <c r="A12" t="str">
        <f t="shared" si="0"/>
        <v>Summerfield1985InitT1oCDurat0FinalTmax28oCFinalTmin5oCFinalPp16hCvPrecoz</v>
      </c>
      <c r="B12" t="s">
        <v>3</v>
      </c>
      <c r="C12" t="s">
        <v>7</v>
      </c>
      <c r="D12">
        <v>0</v>
      </c>
      <c r="E12">
        <v>16</v>
      </c>
      <c r="F12" s="1">
        <f t="shared" si="5"/>
        <v>8</v>
      </c>
      <c r="G12">
        <v>1.5</v>
      </c>
      <c r="H12" t="s">
        <v>55</v>
      </c>
      <c r="I12" s="1">
        <f t="shared" si="1"/>
        <v>18.416666666666668</v>
      </c>
      <c r="J12">
        <v>5</v>
      </c>
      <c r="K12">
        <v>28</v>
      </c>
      <c r="L12">
        <v>0</v>
      </c>
      <c r="M12">
        <v>41.900957846977178</v>
      </c>
      <c r="N12">
        <f t="shared" si="6"/>
        <v>41.900957846977178</v>
      </c>
      <c r="O12">
        <f t="shared" si="2"/>
        <v>0</v>
      </c>
      <c r="P12">
        <f t="shared" si="3"/>
        <v>771.67597368182976</v>
      </c>
      <c r="Q12">
        <f t="shared" si="4"/>
        <v>771.67597368182976</v>
      </c>
    </row>
    <row r="13" spans="1:17" x14ac:dyDescent="0.25">
      <c r="A13" t="str">
        <f t="shared" si="0"/>
        <v>Summerfield1985InitT1oCDurat0FinalTmax28oCFinalTmin13oCFinalPp16hCvPrecoz</v>
      </c>
      <c r="B13" t="s">
        <v>3</v>
      </c>
      <c r="C13" t="s">
        <v>7</v>
      </c>
      <c r="D13">
        <v>0</v>
      </c>
      <c r="E13">
        <v>16</v>
      </c>
      <c r="F13" s="1">
        <f t="shared" si="5"/>
        <v>8</v>
      </c>
      <c r="G13">
        <v>1.5</v>
      </c>
      <c r="H13" t="s">
        <v>55</v>
      </c>
      <c r="I13" s="1">
        <f t="shared" si="1"/>
        <v>21.75</v>
      </c>
      <c r="J13">
        <v>13</v>
      </c>
      <c r="K13">
        <v>28</v>
      </c>
      <c r="L13">
        <v>0</v>
      </c>
      <c r="M13">
        <v>33.283533814899897</v>
      </c>
      <c r="N13">
        <f t="shared" si="6"/>
        <v>33.283533814899897</v>
      </c>
      <c r="O13">
        <f t="shared" si="2"/>
        <v>0</v>
      </c>
      <c r="P13">
        <f t="shared" si="3"/>
        <v>723.91686047407279</v>
      </c>
      <c r="Q13">
        <f t="shared" si="4"/>
        <v>723.91686047407279</v>
      </c>
    </row>
    <row r="14" spans="1:17" x14ac:dyDescent="0.25">
      <c r="A14" t="str">
        <f t="shared" si="0"/>
        <v>Summerfield1985InitT1oCDurat30FinalTmax18oCFinalTmin5oCFinalPp10hCvPrecoz</v>
      </c>
      <c r="B14" s="1" t="s">
        <v>3</v>
      </c>
      <c r="C14" t="s">
        <v>7</v>
      </c>
      <c r="D14" s="1">
        <v>0</v>
      </c>
      <c r="E14" s="1">
        <v>10</v>
      </c>
      <c r="F14" s="1">
        <f t="shared" si="5"/>
        <v>14</v>
      </c>
      <c r="G14" s="1">
        <v>1.5</v>
      </c>
      <c r="H14" t="s">
        <v>55</v>
      </c>
      <c r="I14" s="1">
        <f t="shared" si="1"/>
        <v>9.3333333333333339</v>
      </c>
      <c r="J14" s="1">
        <v>5</v>
      </c>
      <c r="K14" s="1">
        <v>18</v>
      </c>
      <c r="L14" s="1">
        <v>30</v>
      </c>
      <c r="M14">
        <v>68.814566115702846</v>
      </c>
      <c r="N14">
        <f t="shared" si="6"/>
        <v>98.814566115702846</v>
      </c>
      <c r="O14">
        <f t="shared" si="2"/>
        <v>45</v>
      </c>
      <c r="P14">
        <f t="shared" si="3"/>
        <v>642.26928374655995</v>
      </c>
      <c r="Q14">
        <f t="shared" si="4"/>
        <v>687.26928374655995</v>
      </c>
    </row>
    <row r="15" spans="1:17" x14ac:dyDescent="0.25">
      <c r="A15" t="str">
        <f t="shared" si="0"/>
        <v>Summerfield1985InitT1oCDurat30FinalTmax28oCFinalTmin5oCFinalPp10hCvPrecoz</v>
      </c>
      <c r="B15" t="s">
        <v>3</v>
      </c>
      <c r="C15" t="s">
        <v>7</v>
      </c>
      <c r="D15">
        <v>0</v>
      </c>
      <c r="E15">
        <v>10</v>
      </c>
      <c r="F15" s="1">
        <f t="shared" si="5"/>
        <v>14</v>
      </c>
      <c r="G15">
        <v>1.5</v>
      </c>
      <c r="H15" t="s">
        <v>55</v>
      </c>
      <c r="I15" s="1">
        <f t="shared" si="1"/>
        <v>12.666666666666666</v>
      </c>
      <c r="J15">
        <v>5</v>
      </c>
      <c r="K15">
        <v>28</v>
      </c>
      <c r="L15">
        <f t="shared" ref="L15:L25" si="7">L14</f>
        <v>30</v>
      </c>
      <c r="M15">
        <v>49.756074788170331</v>
      </c>
      <c r="N15">
        <f t="shared" si="6"/>
        <v>79.756074788170338</v>
      </c>
      <c r="O15">
        <f t="shared" si="2"/>
        <v>45</v>
      </c>
      <c r="P15">
        <f t="shared" si="3"/>
        <v>630.24361398349083</v>
      </c>
      <c r="Q15">
        <f t="shared" si="4"/>
        <v>675.24361398349083</v>
      </c>
    </row>
    <row r="16" spans="1:17" x14ac:dyDescent="0.25">
      <c r="A16" t="str">
        <f t="shared" si="0"/>
        <v>Summerfield1985InitT1oCDurat30FinalTmax18oCFinalTmin13oCFinalPp10hCvPrecoz</v>
      </c>
      <c r="B16" t="s">
        <v>3</v>
      </c>
      <c r="C16" t="s">
        <v>7</v>
      </c>
      <c r="D16">
        <v>0</v>
      </c>
      <c r="E16">
        <v>10</v>
      </c>
      <c r="F16" s="1">
        <f t="shared" si="5"/>
        <v>14</v>
      </c>
      <c r="G16">
        <v>1.5</v>
      </c>
      <c r="H16" t="s">
        <v>55</v>
      </c>
      <c r="I16" s="1">
        <f t="shared" si="1"/>
        <v>14.666666666666666</v>
      </c>
      <c r="J16">
        <v>13</v>
      </c>
      <c r="K16">
        <v>18</v>
      </c>
      <c r="L16">
        <f t="shared" si="7"/>
        <v>30</v>
      </c>
      <c r="M16">
        <v>50.177726513029597</v>
      </c>
      <c r="N16">
        <f t="shared" si="6"/>
        <v>80.177726513029597</v>
      </c>
      <c r="O16">
        <f t="shared" si="2"/>
        <v>45</v>
      </c>
      <c r="P16">
        <f t="shared" si="3"/>
        <v>735.93998885776739</v>
      </c>
      <c r="Q16">
        <f t="shared" si="4"/>
        <v>780.93998885776739</v>
      </c>
    </row>
    <row r="17" spans="1:17" x14ac:dyDescent="0.25">
      <c r="A17" t="str">
        <f t="shared" si="0"/>
        <v>Summerfield1985InitT1oCDurat30FinalTmax28oCFinalTmin13oCFinalPp10hCvPrecoz</v>
      </c>
      <c r="B17" t="s">
        <v>3</v>
      </c>
      <c r="C17" t="s">
        <v>7</v>
      </c>
      <c r="D17">
        <v>0</v>
      </c>
      <c r="E17">
        <v>10</v>
      </c>
      <c r="F17" s="1">
        <f t="shared" si="5"/>
        <v>14</v>
      </c>
      <c r="G17">
        <v>1.5</v>
      </c>
      <c r="H17" t="s">
        <v>55</v>
      </c>
      <c r="I17" s="1">
        <f t="shared" si="1"/>
        <v>18</v>
      </c>
      <c r="J17">
        <v>13</v>
      </c>
      <c r="K17">
        <v>28</v>
      </c>
      <c r="L17">
        <f t="shared" si="7"/>
        <v>30</v>
      </c>
      <c r="M17">
        <v>40.85559857400245</v>
      </c>
      <c r="N17">
        <f t="shared" si="6"/>
        <v>70.855598574002443</v>
      </c>
      <c r="O17">
        <f t="shared" si="2"/>
        <v>45</v>
      </c>
      <c r="P17">
        <f t="shared" si="3"/>
        <v>735.40077433204408</v>
      </c>
      <c r="Q17">
        <f t="shared" si="4"/>
        <v>780.40077433204408</v>
      </c>
    </row>
    <row r="18" spans="1:17" x14ac:dyDescent="0.25">
      <c r="A18" t="str">
        <f t="shared" si="0"/>
        <v>Summerfield1985InitT1oCDurat30FinalTmax18oCFinalTmin5oCFinalPp13hCvPrecoz</v>
      </c>
      <c r="B18" t="s">
        <v>3</v>
      </c>
      <c r="C18" t="s">
        <v>7</v>
      </c>
      <c r="D18">
        <v>0</v>
      </c>
      <c r="E18">
        <v>13</v>
      </c>
      <c r="F18" s="1">
        <f t="shared" si="5"/>
        <v>11</v>
      </c>
      <c r="G18">
        <v>1.5</v>
      </c>
      <c r="H18" t="s">
        <v>55</v>
      </c>
      <c r="I18" s="1">
        <f t="shared" si="1"/>
        <v>10.958333333333334</v>
      </c>
      <c r="J18" s="1">
        <v>5</v>
      </c>
      <c r="K18" s="1">
        <v>18</v>
      </c>
      <c r="L18">
        <f t="shared" si="7"/>
        <v>30</v>
      </c>
      <c r="M18">
        <v>53.64000100656812</v>
      </c>
      <c r="N18">
        <f t="shared" si="6"/>
        <v>83.640001006568127</v>
      </c>
      <c r="O18">
        <f t="shared" si="2"/>
        <v>45</v>
      </c>
      <c r="P18">
        <f t="shared" si="3"/>
        <v>587.80501103030906</v>
      </c>
      <c r="Q18">
        <f t="shared" si="4"/>
        <v>632.80501103030906</v>
      </c>
    </row>
    <row r="19" spans="1:17" x14ac:dyDescent="0.25">
      <c r="A19" t="str">
        <f t="shared" si="0"/>
        <v>Summerfield1985InitT1oCDurat30FinalTmax18oCFinalTmin13oCFinalPp13hCvPrecoz</v>
      </c>
      <c r="B19" t="s">
        <v>3</v>
      </c>
      <c r="C19" t="s">
        <v>7</v>
      </c>
      <c r="D19">
        <v>0</v>
      </c>
      <c r="E19">
        <v>13</v>
      </c>
      <c r="F19" s="1">
        <f t="shared" si="5"/>
        <v>11</v>
      </c>
      <c r="G19">
        <v>1.5</v>
      </c>
      <c r="H19" t="s">
        <v>55</v>
      </c>
      <c r="I19" s="1">
        <f t="shared" si="1"/>
        <v>15.291666666666666</v>
      </c>
      <c r="J19">
        <v>13</v>
      </c>
      <c r="K19">
        <v>18</v>
      </c>
      <c r="L19">
        <f t="shared" si="7"/>
        <v>30</v>
      </c>
      <c r="M19">
        <v>41.985424463265737</v>
      </c>
      <c r="N19">
        <f t="shared" si="6"/>
        <v>71.98542446326573</v>
      </c>
      <c r="O19">
        <f t="shared" si="2"/>
        <v>45</v>
      </c>
      <c r="P19">
        <f t="shared" si="3"/>
        <v>642.02711575077183</v>
      </c>
      <c r="Q19">
        <f t="shared" si="4"/>
        <v>687.02711575077183</v>
      </c>
    </row>
    <row r="20" spans="1:17" x14ac:dyDescent="0.25">
      <c r="A20" t="str">
        <f t="shared" si="0"/>
        <v>Summerfield1985InitT1oCDurat30FinalTmax28oCFinalTmin5oCFinalPp13hCvPrecoz</v>
      </c>
      <c r="B20" t="s">
        <v>3</v>
      </c>
      <c r="C20" t="s">
        <v>7</v>
      </c>
      <c r="D20">
        <v>0</v>
      </c>
      <c r="E20">
        <v>13</v>
      </c>
      <c r="F20" s="1">
        <f t="shared" si="5"/>
        <v>11</v>
      </c>
      <c r="G20">
        <v>1.5</v>
      </c>
      <c r="H20" t="s">
        <v>55</v>
      </c>
      <c r="I20" s="1">
        <f t="shared" si="1"/>
        <v>15.541666666666666</v>
      </c>
      <c r="J20">
        <v>5</v>
      </c>
      <c r="K20">
        <v>28</v>
      </c>
      <c r="L20">
        <f t="shared" si="7"/>
        <v>30</v>
      </c>
      <c r="M20">
        <v>37.484612949741567</v>
      </c>
      <c r="N20">
        <f t="shared" si="6"/>
        <v>67.484612949741575</v>
      </c>
      <c r="O20">
        <f t="shared" si="2"/>
        <v>45</v>
      </c>
      <c r="P20">
        <f t="shared" si="3"/>
        <v>582.57335959390014</v>
      </c>
      <c r="Q20">
        <f t="shared" si="4"/>
        <v>627.57335959390014</v>
      </c>
    </row>
    <row r="21" spans="1:17" x14ac:dyDescent="0.25">
      <c r="A21" t="str">
        <f t="shared" si="0"/>
        <v>Summerfield1985InitT1oCDurat30FinalTmax28oCFinalTmin13oCFinalPp13hCvPrecoz</v>
      </c>
      <c r="B21" t="s">
        <v>3</v>
      </c>
      <c r="C21" t="s">
        <v>7</v>
      </c>
      <c r="D21">
        <v>0</v>
      </c>
      <c r="E21">
        <v>13</v>
      </c>
      <c r="F21" s="1">
        <f t="shared" si="5"/>
        <v>11</v>
      </c>
      <c r="G21">
        <v>1.5</v>
      </c>
      <c r="H21" t="s">
        <v>55</v>
      </c>
      <c r="I21" s="1">
        <f t="shared" si="1"/>
        <v>19.875</v>
      </c>
      <c r="J21">
        <v>13</v>
      </c>
      <c r="K21">
        <v>28</v>
      </c>
      <c r="L21">
        <f t="shared" si="7"/>
        <v>30</v>
      </c>
      <c r="M21">
        <v>30.994721765809317</v>
      </c>
      <c r="N21">
        <f t="shared" si="6"/>
        <v>60.994721765809317</v>
      </c>
      <c r="O21">
        <f t="shared" si="2"/>
        <v>45</v>
      </c>
      <c r="P21">
        <f t="shared" si="3"/>
        <v>616.02009509546019</v>
      </c>
      <c r="Q21">
        <f t="shared" si="4"/>
        <v>661.02009509546019</v>
      </c>
    </row>
    <row r="22" spans="1:17" x14ac:dyDescent="0.25">
      <c r="A22" t="str">
        <f t="shared" si="0"/>
        <v>Summerfield1985InitT1oCDurat30FinalTmax18oCFinalTmin5oCFinalPp16hCvPrecoz</v>
      </c>
      <c r="B22" t="s">
        <v>3</v>
      </c>
      <c r="C22" t="s">
        <v>7</v>
      </c>
      <c r="D22">
        <v>0</v>
      </c>
      <c r="E22">
        <v>16</v>
      </c>
      <c r="F22" s="1">
        <f t="shared" si="5"/>
        <v>8</v>
      </c>
      <c r="G22">
        <v>1.5</v>
      </c>
      <c r="H22" t="s">
        <v>55</v>
      </c>
      <c r="I22" s="1">
        <f t="shared" si="1"/>
        <v>12.583333333333334</v>
      </c>
      <c r="J22" s="1">
        <v>5</v>
      </c>
      <c r="K22" s="1">
        <v>18</v>
      </c>
      <c r="L22">
        <f t="shared" si="7"/>
        <v>30</v>
      </c>
      <c r="M22">
        <v>44.354738024886714</v>
      </c>
      <c r="N22">
        <f t="shared" si="6"/>
        <v>74.354738024886714</v>
      </c>
      <c r="O22">
        <f t="shared" si="2"/>
        <v>45</v>
      </c>
      <c r="P22">
        <f t="shared" si="3"/>
        <v>558.1304534798245</v>
      </c>
      <c r="Q22">
        <f t="shared" si="4"/>
        <v>603.1304534798245</v>
      </c>
    </row>
    <row r="23" spans="1:17" x14ac:dyDescent="0.25">
      <c r="A23" t="str">
        <f t="shared" si="0"/>
        <v>Summerfield1985InitT1oCDurat30FinalTmax18oCFinalTmin13oCFinalPp16hCvPrecoz</v>
      </c>
      <c r="B23" t="s">
        <v>3</v>
      </c>
      <c r="C23" t="s">
        <v>7</v>
      </c>
      <c r="D23">
        <v>0</v>
      </c>
      <c r="E23">
        <v>16</v>
      </c>
      <c r="F23" s="1">
        <f t="shared" si="5"/>
        <v>8</v>
      </c>
      <c r="G23">
        <v>1.5</v>
      </c>
      <c r="H23" t="s">
        <v>55</v>
      </c>
      <c r="I23" s="1">
        <f t="shared" si="1"/>
        <v>15.916666666666666</v>
      </c>
      <c r="J23">
        <v>13</v>
      </c>
      <c r="K23">
        <v>18</v>
      </c>
      <c r="L23">
        <f t="shared" si="7"/>
        <v>30</v>
      </c>
      <c r="M23">
        <v>35.83243679397534</v>
      </c>
      <c r="N23">
        <f t="shared" si="6"/>
        <v>65.832436793975347</v>
      </c>
      <c r="O23">
        <f t="shared" si="2"/>
        <v>45</v>
      </c>
      <c r="P23">
        <f t="shared" si="3"/>
        <v>570.33295230410749</v>
      </c>
      <c r="Q23">
        <f t="shared" si="4"/>
        <v>615.33295230410749</v>
      </c>
    </row>
    <row r="24" spans="1:17" x14ac:dyDescent="0.25">
      <c r="A24" t="str">
        <f t="shared" si="0"/>
        <v>Summerfield1985InitT1oCDurat30FinalTmax28oCFinalTmin5oCFinalPp16hCvPrecoz</v>
      </c>
      <c r="B24" t="s">
        <v>3</v>
      </c>
      <c r="C24" t="s">
        <v>7</v>
      </c>
      <c r="D24">
        <v>0</v>
      </c>
      <c r="E24">
        <v>16</v>
      </c>
      <c r="F24" s="1">
        <f t="shared" si="5"/>
        <v>8</v>
      </c>
      <c r="G24">
        <v>1.5</v>
      </c>
      <c r="H24" t="s">
        <v>55</v>
      </c>
      <c r="I24" s="1">
        <f t="shared" si="1"/>
        <v>18.416666666666668</v>
      </c>
      <c r="J24">
        <v>5</v>
      </c>
      <c r="K24">
        <v>28</v>
      </c>
      <c r="L24">
        <f t="shared" si="7"/>
        <v>30</v>
      </c>
      <c r="M24">
        <v>31.2194264624037</v>
      </c>
      <c r="N24">
        <f t="shared" si="6"/>
        <v>61.219426462403703</v>
      </c>
      <c r="O24">
        <f t="shared" si="2"/>
        <v>45</v>
      </c>
      <c r="P24">
        <f t="shared" si="3"/>
        <v>574.95777068260145</v>
      </c>
      <c r="Q24">
        <f t="shared" si="4"/>
        <v>619.95777068260145</v>
      </c>
    </row>
    <row r="25" spans="1:17" x14ac:dyDescent="0.25">
      <c r="A25" t="str">
        <f t="shared" si="0"/>
        <v>Summerfield1985InitT1oCDurat30FinalTmax28oCFinalTmin13oCFinalPp16hCvPrecoz</v>
      </c>
      <c r="B25" t="s">
        <v>3</v>
      </c>
      <c r="C25" t="s">
        <v>7</v>
      </c>
      <c r="D25">
        <v>0</v>
      </c>
      <c r="E25">
        <v>16</v>
      </c>
      <c r="F25" s="1">
        <f t="shared" si="5"/>
        <v>8</v>
      </c>
      <c r="G25">
        <v>1.5</v>
      </c>
      <c r="H25" t="s">
        <v>55</v>
      </c>
      <c r="I25" s="1">
        <f t="shared" si="1"/>
        <v>21.75</v>
      </c>
      <c r="J25">
        <v>13</v>
      </c>
      <c r="K25">
        <v>28</v>
      </c>
      <c r="L25">
        <f t="shared" si="7"/>
        <v>30</v>
      </c>
      <c r="M25">
        <v>26.597457045531165</v>
      </c>
      <c r="N25">
        <f t="shared" si="6"/>
        <v>56.597457045531165</v>
      </c>
      <c r="O25">
        <f t="shared" si="2"/>
        <v>45</v>
      </c>
      <c r="P25">
        <f t="shared" si="3"/>
        <v>578.49469074030287</v>
      </c>
      <c r="Q25">
        <f t="shared" si="4"/>
        <v>623.49469074030287</v>
      </c>
    </row>
    <row r="26" spans="1:17" x14ac:dyDescent="0.25">
      <c r="A26" t="str">
        <f t="shared" si="0"/>
        <v>Summerfield1985InitT1oCDurat0FinalTmax18oCFinalTmin5oCFinalPp10hCvEthiopian</v>
      </c>
      <c r="B26" s="1" t="s">
        <v>53</v>
      </c>
      <c r="C26" s="1" t="s">
        <v>4</v>
      </c>
      <c r="D26" s="1">
        <v>0</v>
      </c>
      <c r="E26" s="1">
        <v>10</v>
      </c>
      <c r="F26" s="1">
        <f t="shared" si="5"/>
        <v>14</v>
      </c>
      <c r="G26" s="1">
        <v>1.5</v>
      </c>
      <c r="H26" t="s">
        <v>55</v>
      </c>
      <c r="I26" s="1">
        <f t="shared" si="1"/>
        <v>9.3333333333333339</v>
      </c>
      <c r="J26" s="1">
        <v>5</v>
      </c>
      <c r="K26" s="1">
        <v>18</v>
      </c>
      <c r="L26" s="1">
        <v>0</v>
      </c>
      <c r="M26">
        <v>116.80000000000013</v>
      </c>
      <c r="N26">
        <f t="shared" si="6"/>
        <v>116.80000000000013</v>
      </c>
      <c r="O26">
        <f t="shared" si="2"/>
        <v>0</v>
      </c>
      <c r="P26">
        <f t="shared" si="3"/>
        <v>1090.1333333333346</v>
      </c>
      <c r="Q26">
        <f t="shared" si="4"/>
        <v>1090.1333333333346</v>
      </c>
    </row>
    <row r="27" spans="1:17" x14ac:dyDescent="0.25">
      <c r="A27" t="str">
        <f t="shared" si="0"/>
        <v>Summerfield1985InitT1oCDurat0FinalTmax28oCFinalTmin5oCFinalPp10hCvEthiopian</v>
      </c>
      <c r="B27" s="1" t="s">
        <v>53</v>
      </c>
      <c r="C27" s="1" t="s">
        <v>4</v>
      </c>
      <c r="D27">
        <v>0</v>
      </c>
      <c r="E27">
        <v>10</v>
      </c>
      <c r="F27" s="1">
        <f t="shared" si="5"/>
        <v>14</v>
      </c>
      <c r="G27">
        <v>1.5</v>
      </c>
      <c r="H27" t="s">
        <v>55</v>
      </c>
      <c r="I27" s="1">
        <f t="shared" si="1"/>
        <v>12.666666666666666</v>
      </c>
      <c r="J27">
        <v>5</v>
      </c>
      <c r="K27">
        <v>28</v>
      </c>
      <c r="L27">
        <v>0</v>
      </c>
      <c r="M27">
        <v>89.024390243902971</v>
      </c>
      <c r="N27">
        <f t="shared" si="6"/>
        <v>89.024390243902971</v>
      </c>
      <c r="O27">
        <f t="shared" si="2"/>
        <v>0</v>
      </c>
      <c r="P27">
        <f t="shared" si="3"/>
        <v>1127.6422764227709</v>
      </c>
      <c r="Q27">
        <f t="shared" si="4"/>
        <v>1127.6422764227709</v>
      </c>
    </row>
    <row r="28" spans="1:17" x14ac:dyDescent="0.25">
      <c r="A28" t="str">
        <f t="shared" si="0"/>
        <v>Summerfield1985InitT1oCDurat0FinalTmax18oCFinalTmin13oCFinalPp10hCvEthiopian</v>
      </c>
      <c r="B28" s="1" t="s">
        <v>53</v>
      </c>
      <c r="C28" s="1" t="s">
        <v>4</v>
      </c>
      <c r="D28">
        <v>0</v>
      </c>
      <c r="E28">
        <v>10</v>
      </c>
      <c r="F28" s="1">
        <f t="shared" si="5"/>
        <v>14</v>
      </c>
      <c r="G28">
        <v>1.5</v>
      </c>
      <c r="H28" t="s">
        <v>55</v>
      </c>
      <c r="I28" s="1">
        <f t="shared" si="1"/>
        <v>14.666666666666666</v>
      </c>
      <c r="J28">
        <v>13</v>
      </c>
      <c r="K28">
        <v>18</v>
      </c>
      <c r="L28">
        <v>0</v>
      </c>
      <c r="M28">
        <v>102.09790209790215</v>
      </c>
      <c r="N28">
        <f t="shared" si="6"/>
        <v>102.09790209790215</v>
      </c>
      <c r="O28">
        <f t="shared" si="2"/>
        <v>0</v>
      </c>
      <c r="P28">
        <f t="shared" si="3"/>
        <v>1497.4358974358981</v>
      </c>
      <c r="Q28">
        <f t="shared" si="4"/>
        <v>1497.4358974358981</v>
      </c>
    </row>
    <row r="29" spans="1:17" x14ac:dyDescent="0.25">
      <c r="A29" t="str">
        <f t="shared" si="0"/>
        <v>Summerfield1985InitT1oCDurat0FinalTmax28oCFinalTmin13oCFinalPp10hCvEthiopian</v>
      </c>
      <c r="B29" s="1" t="s">
        <v>53</v>
      </c>
      <c r="C29" s="1" t="s">
        <v>4</v>
      </c>
      <c r="D29">
        <v>0</v>
      </c>
      <c r="E29">
        <v>10</v>
      </c>
      <c r="F29" s="1">
        <f t="shared" si="5"/>
        <v>14</v>
      </c>
      <c r="G29">
        <v>1.5</v>
      </c>
      <c r="H29" t="s">
        <v>55</v>
      </c>
      <c r="I29" s="1">
        <f t="shared" si="1"/>
        <v>18</v>
      </c>
      <c r="J29">
        <v>13</v>
      </c>
      <c r="K29">
        <v>28</v>
      </c>
      <c r="L29">
        <v>0</v>
      </c>
      <c r="M29">
        <v>66.06334841628987</v>
      </c>
      <c r="N29">
        <f t="shared" si="6"/>
        <v>66.06334841628987</v>
      </c>
      <c r="O29">
        <f t="shared" si="2"/>
        <v>0</v>
      </c>
      <c r="P29">
        <f t="shared" si="3"/>
        <v>1189.1402714932176</v>
      </c>
      <c r="Q29">
        <f t="shared" si="4"/>
        <v>1189.1402714932176</v>
      </c>
    </row>
    <row r="30" spans="1:17" x14ac:dyDescent="0.25">
      <c r="A30" t="str">
        <f t="shared" si="0"/>
        <v>Summerfield1985InitT1oCDurat0FinalTmax18oCFinalTmin5oCFinalPp13hCvEthiopian</v>
      </c>
      <c r="B30" s="1" t="s">
        <v>53</v>
      </c>
      <c r="C30" s="1" t="s">
        <v>4</v>
      </c>
      <c r="D30">
        <v>0</v>
      </c>
      <c r="E30">
        <v>13</v>
      </c>
      <c r="F30" s="1">
        <f t="shared" si="5"/>
        <v>11</v>
      </c>
      <c r="G30">
        <v>1.5</v>
      </c>
      <c r="H30" t="s">
        <v>55</v>
      </c>
      <c r="I30" s="1">
        <f t="shared" si="1"/>
        <v>10.958333333333334</v>
      </c>
      <c r="J30" s="1">
        <v>5</v>
      </c>
      <c r="K30" s="1">
        <v>18</v>
      </c>
      <c r="L30">
        <v>0</v>
      </c>
      <c r="M30">
        <v>82.954545454545766</v>
      </c>
      <c r="N30">
        <f t="shared" si="6"/>
        <v>82.954545454545766</v>
      </c>
      <c r="O30">
        <f t="shared" si="2"/>
        <v>0</v>
      </c>
      <c r="P30">
        <f t="shared" si="3"/>
        <v>909.04356060606403</v>
      </c>
      <c r="Q30">
        <f t="shared" si="4"/>
        <v>909.04356060606403</v>
      </c>
    </row>
    <row r="31" spans="1:17" x14ac:dyDescent="0.25">
      <c r="A31" t="str">
        <f t="shared" si="0"/>
        <v>Summerfield1985InitT1oCDurat0FinalTmax18oCFinalTmin13oCFinalPp13hCvEthiopian</v>
      </c>
      <c r="B31" s="1" t="s">
        <v>53</v>
      </c>
      <c r="C31" s="1" t="s">
        <v>4</v>
      </c>
      <c r="D31">
        <v>0</v>
      </c>
      <c r="E31">
        <v>13</v>
      </c>
      <c r="F31" s="1">
        <f t="shared" si="5"/>
        <v>11</v>
      </c>
      <c r="G31">
        <v>1.5</v>
      </c>
      <c r="H31" t="s">
        <v>55</v>
      </c>
      <c r="I31" s="1">
        <f t="shared" si="1"/>
        <v>15.291666666666666</v>
      </c>
      <c r="J31">
        <v>13</v>
      </c>
      <c r="K31">
        <v>18</v>
      </c>
      <c r="L31">
        <v>0</v>
      </c>
      <c r="M31">
        <v>64.317180616740302</v>
      </c>
      <c r="N31">
        <f t="shared" si="6"/>
        <v>64.317180616740302</v>
      </c>
      <c r="O31">
        <f t="shared" si="2"/>
        <v>0</v>
      </c>
      <c r="P31">
        <f t="shared" si="3"/>
        <v>983.51688693098708</v>
      </c>
      <c r="Q31">
        <f t="shared" si="4"/>
        <v>983.51688693098708</v>
      </c>
    </row>
    <row r="32" spans="1:17" x14ac:dyDescent="0.25">
      <c r="A32" t="str">
        <f t="shared" si="0"/>
        <v>Summerfield1985InitT1oCDurat0FinalTmax28oCFinalTmin5oCFinalPp13hCvEthiopian</v>
      </c>
      <c r="B32" s="1" t="s">
        <v>53</v>
      </c>
      <c r="C32" s="1" t="s">
        <v>4</v>
      </c>
      <c r="D32">
        <v>0</v>
      </c>
      <c r="E32">
        <v>13</v>
      </c>
      <c r="F32" s="1">
        <f t="shared" si="5"/>
        <v>11</v>
      </c>
      <c r="G32">
        <v>1.5</v>
      </c>
      <c r="H32" t="s">
        <v>55</v>
      </c>
      <c r="I32" s="1">
        <f t="shared" si="1"/>
        <v>15.541666666666666</v>
      </c>
      <c r="J32">
        <v>5</v>
      </c>
      <c r="K32">
        <v>28</v>
      </c>
      <c r="L32">
        <v>0</v>
      </c>
      <c r="M32">
        <v>67.906976744186395</v>
      </c>
      <c r="N32">
        <f t="shared" si="6"/>
        <v>67.906976744186395</v>
      </c>
      <c r="O32">
        <f t="shared" si="2"/>
        <v>0</v>
      </c>
      <c r="P32">
        <f t="shared" si="3"/>
        <v>1055.3875968992302</v>
      </c>
      <c r="Q32">
        <f t="shared" si="4"/>
        <v>1055.3875968992302</v>
      </c>
    </row>
    <row r="33" spans="1:17" x14ac:dyDescent="0.25">
      <c r="A33" t="str">
        <f t="shared" si="0"/>
        <v>Summerfield1985InitT1oCDurat0FinalTmax28oCFinalTmin13oCFinalPp13hCvEthiopian</v>
      </c>
      <c r="B33" s="1" t="s">
        <v>53</v>
      </c>
      <c r="C33" s="1" t="s">
        <v>4</v>
      </c>
      <c r="D33">
        <v>0</v>
      </c>
      <c r="E33">
        <v>13</v>
      </c>
      <c r="F33" s="1">
        <f t="shared" si="5"/>
        <v>11</v>
      </c>
      <c r="G33">
        <v>1.5</v>
      </c>
      <c r="H33" t="s">
        <v>55</v>
      </c>
      <c r="I33" s="1">
        <f t="shared" si="1"/>
        <v>19.875</v>
      </c>
      <c r="J33">
        <v>13</v>
      </c>
      <c r="K33">
        <v>28</v>
      </c>
      <c r="L33">
        <v>0</v>
      </c>
      <c r="M33">
        <v>55.51330798479114</v>
      </c>
      <c r="N33">
        <f t="shared" si="6"/>
        <v>55.51330798479114</v>
      </c>
      <c r="O33">
        <f t="shared" si="2"/>
        <v>0</v>
      </c>
      <c r="P33">
        <f t="shared" si="3"/>
        <v>1103.3269961977239</v>
      </c>
      <c r="Q33">
        <f t="shared" si="4"/>
        <v>1103.3269961977239</v>
      </c>
    </row>
    <row r="34" spans="1:17" x14ac:dyDescent="0.25">
      <c r="A34" t="str">
        <f t="shared" ref="A34:A65" si="8">"Summerfield1985InitT1oCDurat"&amp;L34&amp;"FinalTmax"&amp;K34&amp;"oCFinalTmin"&amp;J34&amp;"oCFinalPp"&amp;E34&amp;"hCv"&amp;B34</f>
        <v>Summerfield1985InitT1oCDurat0FinalTmax18oCFinalTmin5oCFinalPp16hCvEthiopian</v>
      </c>
      <c r="B34" s="1" t="s">
        <v>53</v>
      </c>
      <c r="C34" s="1" t="s">
        <v>4</v>
      </c>
      <c r="D34">
        <v>0</v>
      </c>
      <c r="E34">
        <v>16</v>
      </c>
      <c r="F34" s="1">
        <f t="shared" si="5"/>
        <v>8</v>
      </c>
      <c r="G34">
        <v>1.5</v>
      </c>
      <c r="H34" t="s">
        <v>55</v>
      </c>
      <c r="I34" s="1">
        <f t="shared" ref="I34:I65" si="9">((E34-2)*K34+(F34+2)*J34)/24</f>
        <v>12.583333333333334</v>
      </c>
      <c r="J34" s="1">
        <v>5</v>
      </c>
      <c r="K34" s="1">
        <v>18</v>
      </c>
      <c r="L34">
        <v>0</v>
      </c>
      <c r="M34">
        <v>63.47826086956541</v>
      </c>
      <c r="N34">
        <f t="shared" si="6"/>
        <v>63.47826086956541</v>
      </c>
      <c r="O34">
        <f t="shared" ref="O34:O57" si="10">G34*L34</f>
        <v>0</v>
      </c>
      <c r="P34">
        <f t="shared" ref="P34:P57" si="11">M34*I34</f>
        <v>798.7681159420315</v>
      </c>
      <c r="Q34">
        <f t="shared" ref="Q34:Q57" si="12">P34+O34</f>
        <v>798.7681159420315</v>
      </c>
    </row>
    <row r="35" spans="1:17" x14ac:dyDescent="0.25">
      <c r="A35" t="str">
        <f t="shared" si="8"/>
        <v>Summerfield1985InitT1oCDurat0FinalTmax18oCFinalTmin13oCFinalPp16hCvEthiopian</v>
      </c>
      <c r="B35" s="1" t="s">
        <v>53</v>
      </c>
      <c r="C35" s="1" t="s">
        <v>4</v>
      </c>
      <c r="D35">
        <v>0</v>
      </c>
      <c r="E35">
        <v>16</v>
      </c>
      <c r="F35" s="1">
        <f t="shared" si="5"/>
        <v>8</v>
      </c>
      <c r="G35">
        <v>1.5</v>
      </c>
      <c r="H35" t="s">
        <v>55</v>
      </c>
      <c r="I35" s="1">
        <f t="shared" si="9"/>
        <v>15.916666666666666</v>
      </c>
      <c r="J35">
        <v>13</v>
      </c>
      <c r="K35">
        <v>18</v>
      </c>
      <c r="L35">
        <v>0</v>
      </c>
      <c r="M35">
        <v>53.090909090909271</v>
      </c>
      <c r="N35">
        <f t="shared" si="6"/>
        <v>53.090909090909271</v>
      </c>
      <c r="O35">
        <f t="shared" si="10"/>
        <v>0</v>
      </c>
      <c r="P35">
        <f t="shared" si="11"/>
        <v>845.03030303030584</v>
      </c>
      <c r="Q35">
        <f t="shared" si="12"/>
        <v>845.03030303030584</v>
      </c>
    </row>
    <row r="36" spans="1:17" x14ac:dyDescent="0.25">
      <c r="A36" t="str">
        <f t="shared" si="8"/>
        <v>Summerfield1985InitT1oCDurat0FinalTmax28oCFinalTmin5oCFinalPp16hCvEthiopian</v>
      </c>
      <c r="B36" s="1" t="s">
        <v>53</v>
      </c>
      <c r="C36" s="1" t="s">
        <v>4</v>
      </c>
      <c r="D36">
        <v>0</v>
      </c>
      <c r="E36">
        <v>16</v>
      </c>
      <c r="F36" s="1">
        <f t="shared" si="5"/>
        <v>8</v>
      </c>
      <c r="G36">
        <v>1.5</v>
      </c>
      <c r="H36" t="s">
        <v>55</v>
      </c>
      <c r="I36" s="1">
        <f t="shared" si="9"/>
        <v>18.416666666666668</v>
      </c>
      <c r="J36">
        <v>5</v>
      </c>
      <c r="K36">
        <v>28</v>
      </c>
      <c r="L36">
        <v>0</v>
      </c>
      <c r="M36">
        <v>57.480314960629933</v>
      </c>
      <c r="N36">
        <f t="shared" si="6"/>
        <v>57.480314960629933</v>
      </c>
      <c r="O36">
        <f t="shared" si="10"/>
        <v>0</v>
      </c>
      <c r="P36">
        <f t="shared" si="11"/>
        <v>1058.5958005249347</v>
      </c>
      <c r="Q36">
        <f t="shared" si="12"/>
        <v>1058.5958005249347</v>
      </c>
    </row>
    <row r="37" spans="1:17" x14ac:dyDescent="0.25">
      <c r="A37" t="str">
        <f t="shared" si="8"/>
        <v>Summerfield1985InitT1oCDurat0FinalTmax28oCFinalTmin13oCFinalPp16hCvEthiopian</v>
      </c>
      <c r="B37" s="1" t="s">
        <v>53</v>
      </c>
      <c r="C37" s="1" t="s">
        <v>4</v>
      </c>
      <c r="D37">
        <v>0</v>
      </c>
      <c r="E37">
        <v>16</v>
      </c>
      <c r="F37" s="1">
        <f t="shared" si="5"/>
        <v>8</v>
      </c>
      <c r="G37">
        <v>1.5</v>
      </c>
      <c r="H37" t="s">
        <v>55</v>
      </c>
      <c r="I37" s="1">
        <f t="shared" si="9"/>
        <v>21.75</v>
      </c>
      <c r="J37">
        <v>13</v>
      </c>
      <c r="K37">
        <v>28</v>
      </c>
      <c r="L37">
        <v>0</v>
      </c>
      <c r="M37">
        <v>50.871080139372935</v>
      </c>
      <c r="N37">
        <f t="shared" si="6"/>
        <v>50.871080139372935</v>
      </c>
      <c r="O37">
        <f t="shared" si="10"/>
        <v>0</v>
      </c>
      <c r="P37">
        <f t="shared" si="11"/>
        <v>1106.4459930313612</v>
      </c>
      <c r="Q37">
        <f t="shared" si="12"/>
        <v>1106.4459930313612</v>
      </c>
    </row>
    <row r="38" spans="1:17" x14ac:dyDescent="0.25">
      <c r="A38" t="str">
        <f t="shared" si="8"/>
        <v>Summerfield1985InitT1oCDurat30FinalTmax18oCFinalTmin5oCFinalPp10hCvEthiopian</v>
      </c>
      <c r="B38" s="1" t="s">
        <v>53</v>
      </c>
      <c r="C38" s="1" t="s">
        <v>4</v>
      </c>
      <c r="D38" s="1">
        <v>0</v>
      </c>
      <c r="E38" s="1">
        <v>10</v>
      </c>
      <c r="F38" s="1">
        <f t="shared" si="5"/>
        <v>14</v>
      </c>
      <c r="G38" s="1">
        <v>1.5</v>
      </c>
      <c r="H38" t="s">
        <v>55</v>
      </c>
      <c r="I38" s="1">
        <f t="shared" si="9"/>
        <v>9.3333333333333339</v>
      </c>
      <c r="J38" s="1">
        <v>5</v>
      </c>
      <c r="K38" s="1">
        <v>18</v>
      </c>
      <c r="L38" s="1">
        <v>30</v>
      </c>
      <c r="M38">
        <v>76.060791147199453</v>
      </c>
      <c r="N38">
        <f t="shared" si="6"/>
        <v>106.06079114719945</v>
      </c>
      <c r="O38">
        <f t="shared" si="10"/>
        <v>45</v>
      </c>
      <c r="P38">
        <f t="shared" si="11"/>
        <v>709.90071737386165</v>
      </c>
      <c r="Q38">
        <f t="shared" si="12"/>
        <v>754.90071737386165</v>
      </c>
    </row>
    <row r="39" spans="1:17" x14ac:dyDescent="0.25">
      <c r="A39" t="str">
        <f t="shared" si="8"/>
        <v>Summerfield1985InitT1oCDurat30FinalTmax28oCFinalTmin5oCFinalPp10hCvEthiopian</v>
      </c>
      <c r="B39" s="1" t="s">
        <v>53</v>
      </c>
      <c r="C39" s="1" t="s">
        <v>4</v>
      </c>
      <c r="D39">
        <v>0</v>
      </c>
      <c r="E39">
        <v>10</v>
      </c>
      <c r="F39" s="1">
        <f t="shared" si="5"/>
        <v>14</v>
      </c>
      <c r="G39">
        <v>1.5</v>
      </c>
      <c r="H39" t="s">
        <v>55</v>
      </c>
      <c r="I39" s="1">
        <f t="shared" si="9"/>
        <v>12.666666666666666</v>
      </c>
      <c r="J39">
        <v>5</v>
      </c>
      <c r="K39">
        <v>28</v>
      </c>
      <c r="L39">
        <f t="shared" ref="L39:L49" si="13">L38</f>
        <v>30</v>
      </c>
      <c r="M39">
        <v>85.156878519711071</v>
      </c>
      <c r="N39">
        <f t="shared" si="6"/>
        <v>115.15687851971107</v>
      </c>
      <c r="O39">
        <f t="shared" si="10"/>
        <v>45</v>
      </c>
      <c r="P39">
        <f t="shared" si="11"/>
        <v>1078.6537945830069</v>
      </c>
      <c r="Q39">
        <f t="shared" si="12"/>
        <v>1123.6537945830069</v>
      </c>
    </row>
    <row r="40" spans="1:17" x14ac:dyDescent="0.25">
      <c r="A40" t="str">
        <f t="shared" si="8"/>
        <v>Summerfield1985InitT1oCDurat30FinalTmax18oCFinalTmin13oCFinalPp10hCvEthiopian</v>
      </c>
      <c r="B40" s="1" t="s">
        <v>53</v>
      </c>
      <c r="C40" s="1" t="s">
        <v>4</v>
      </c>
      <c r="D40">
        <v>0</v>
      </c>
      <c r="E40">
        <v>10</v>
      </c>
      <c r="F40" s="1">
        <f t="shared" si="5"/>
        <v>14</v>
      </c>
      <c r="G40">
        <v>1.5</v>
      </c>
      <c r="H40" t="s">
        <v>55</v>
      </c>
      <c r="I40" s="1">
        <f t="shared" si="9"/>
        <v>14.666666666666666</v>
      </c>
      <c r="J40">
        <v>13</v>
      </c>
      <c r="K40">
        <v>18</v>
      </c>
      <c r="L40">
        <f t="shared" si="13"/>
        <v>30</v>
      </c>
      <c r="M40">
        <v>96.724082788870817</v>
      </c>
      <c r="N40">
        <f t="shared" si="6"/>
        <v>126.72408278887082</v>
      </c>
      <c r="O40">
        <f t="shared" si="10"/>
        <v>45</v>
      </c>
      <c r="P40">
        <f t="shared" si="11"/>
        <v>1418.6198809034386</v>
      </c>
      <c r="Q40">
        <f t="shared" si="12"/>
        <v>1463.6198809034386</v>
      </c>
    </row>
    <row r="41" spans="1:17" x14ac:dyDescent="0.25">
      <c r="A41" t="str">
        <f t="shared" si="8"/>
        <v>Summerfield1985InitT1oCDurat30FinalTmax28oCFinalTmin13oCFinalPp10hCvEthiopian</v>
      </c>
      <c r="B41" s="1" t="s">
        <v>53</v>
      </c>
      <c r="C41" s="1" t="s">
        <v>4</v>
      </c>
      <c r="D41">
        <v>0</v>
      </c>
      <c r="E41">
        <v>10</v>
      </c>
      <c r="F41" s="1">
        <f t="shared" si="5"/>
        <v>14</v>
      </c>
      <c r="G41">
        <v>1.5</v>
      </c>
      <c r="H41" t="s">
        <v>55</v>
      </c>
      <c r="I41" s="1">
        <f t="shared" si="9"/>
        <v>18</v>
      </c>
      <c r="J41">
        <v>13</v>
      </c>
      <c r="K41">
        <v>28</v>
      </c>
      <c r="L41">
        <f t="shared" si="13"/>
        <v>30</v>
      </c>
      <c r="M41">
        <v>61.151390854732988</v>
      </c>
      <c r="N41">
        <f t="shared" si="6"/>
        <v>91.151390854732995</v>
      </c>
      <c r="O41">
        <f t="shared" si="10"/>
        <v>45</v>
      </c>
      <c r="P41">
        <f t="shared" si="11"/>
        <v>1100.7250353851937</v>
      </c>
      <c r="Q41">
        <f t="shared" si="12"/>
        <v>1145.7250353851937</v>
      </c>
    </row>
    <row r="42" spans="1:17" x14ac:dyDescent="0.25">
      <c r="A42" t="str">
        <f t="shared" si="8"/>
        <v>Summerfield1985InitT1oCDurat30FinalTmax18oCFinalTmin5oCFinalPp13hCvEthiopian</v>
      </c>
      <c r="B42" s="1" t="s">
        <v>53</v>
      </c>
      <c r="C42" s="1" t="s">
        <v>4</v>
      </c>
      <c r="D42">
        <v>0</v>
      </c>
      <c r="E42">
        <v>13</v>
      </c>
      <c r="F42" s="1">
        <f t="shared" si="5"/>
        <v>11</v>
      </c>
      <c r="G42">
        <v>1.5</v>
      </c>
      <c r="H42" t="s">
        <v>55</v>
      </c>
      <c r="I42" s="1">
        <f t="shared" si="9"/>
        <v>10.958333333333334</v>
      </c>
      <c r="J42" s="1">
        <v>5</v>
      </c>
      <c r="K42" s="1">
        <v>18</v>
      </c>
      <c r="L42">
        <f t="shared" si="13"/>
        <v>30</v>
      </c>
      <c r="M42">
        <v>76.052593763472089</v>
      </c>
      <c r="N42">
        <f t="shared" si="6"/>
        <v>106.05259376347209</v>
      </c>
      <c r="O42">
        <f t="shared" si="10"/>
        <v>45</v>
      </c>
      <c r="P42">
        <f t="shared" si="11"/>
        <v>833.40967332471507</v>
      </c>
      <c r="Q42">
        <f t="shared" si="12"/>
        <v>878.40967332471507</v>
      </c>
    </row>
    <row r="43" spans="1:17" x14ac:dyDescent="0.25">
      <c r="A43" t="str">
        <f t="shared" si="8"/>
        <v>Summerfield1985InitT1oCDurat30FinalTmax18oCFinalTmin13oCFinalPp13hCvEthiopian</v>
      </c>
      <c r="B43" s="1" t="s">
        <v>53</v>
      </c>
      <c r="C43" s="1" t="s">
        <v>4</v>
      </c>
      <c r="D43">
        <v>0</v>
      </c>
      <c r="E43">
        <v>13</v>
      </c>
      <c r="F43" s="1">
        <f t="shared" si="5"/>
        <v>11</v>
      </c>
      <c r="G43">
        <v>1.5</v>
      </c>
      <c r="H43" t="s">
        <v>55</v>
      </c>
      <c r="I43" s="1">
        <f t="shared" si="9"/>
        <v>15.291666666666666</v>
      </c>
      <c r="J43">
        <v>13</v>
      </c>
      <c r="K43">
        <v>18</v>
      </c>
      <c r="L43">
        <f t="shared" si="13"/>
        <v>30</v>
      </c>
      <c r="M43">
        <v>55.092905845001077</v>
      </c>
      <c r="N43">
        <f t="shared" si="6"/>
        <v>85.09290584500107</v>
      </c>
      <c r="O43">
        <f t="shared" si="10"/>
        <v>45</v>
      </c>
      <c r="P43">
        <f t="shared" si="11"/>
        <v>842.46235187980812</v>
      </c>
      <c r="Q43">
        <f t="shared" si="12"/>
        <v>887.46235187980812</v>
      </c>
    </row>
    <row r="44" spans="1:17" x14ac:dyDescent="0.25">
      <c r="A44" t="str">
        <f t="shared" si="8"/>
        <v>Summerfield1985InitT1oCDurat30FinalTmax28oCFinalTmin5oCFinalPp13hCvEthiopian</v>
      </c>
      <c r="B44" s="1" t="s">
        <v>53</v>
      </c>
      <c r="C44" s="1" t="s">
        <v>4</v>
      </c>
      <c r="D44">
        <v>0</v>
      </c>
      <c r="E44">
        <v>13</v>
      </c>
      <c r="F44" s="1">
        <f t="shared" si="5"/>
        <v>11</v>
      </c>
      <c r="G44">
        <v>1.5</v>
      </c>
      <c r="H44" t="s">
        <v>55</v>
      </c>
      <c r="I44" s="1">
        <f t="shared" si="9"/>
        <v>15.541666666666666</v>
      </c>
      <c r="J44">
        <v>5</v>
      </c>
      <c r="K44">
        <v>28</v>
      </c>
      <c r="L44">
        <f t="shared" si="13"/>
        <v>30</v>
      </c>
      <c r="M44">
        <v>53.832070386004233</v>
      </c>
      <c r="N44">
        <f t="shared" si="6"/>
        <v>83.832070386004233</v>
      </c>
      <c r="O44">
        <f t="shared" si="10"/>
        <v>45</v>
      </c>
      <c r="P44">
        <f t="shared" si="11"/>
        <v>836.64009391581578</v>
      </c>
      <c r="Q44">
        <f t="shared" si="12"/>
        <v>881.64009391581578</v>
      </c>
    </row>
    <row r="45" spans="1:17" x14ac:dyDescent="0.25">
      <c r="A45" t="str">
        <f t="shared" si="8"/>
        <v>Summerfield1985InitT1oCDurat30FinalTmax28oCFinalTmin13oCFinalPp13hCvEthiopian</v>
      </c>
      <c r="B45" s="1" t="s">
        <v>53</v>
      </c>
      <c r="C45" s="1" t="s">
        <v>4</v>
      </c>
      <c r="D45">
        <v>0</v>
      </c>
      <c r="E45">
        <v>13</v>
      </c>
      <c r="F45" s="1">
        <f t="shared" si="5"/>
        <v>11</v>
      </c>
      <c r="G45">
        <v>1.5</v>
      </c>
      <c r="H45" t="s">
        <v>55</v>
      </c>
      <c r="I45" s="1">
        <f t="shared" si="9"/>
        <v>19.875</v>
      </c>
      <c r="J45">
        <v>13</v>
      </c>
      <c r="K45">
        <v>28</v>
      </c>
      <c r="L45">
        <f t="shared" si="13"/>
        <v>30</v>
      </c>
      <c r="M45">
        <v>46.9047724553553</v>
      </c>
      <c r="N45">
        <f t="shared" si="6"/>
        <v>76.9047724553553</v>
      </c>
      <c r="O45">
        <f t="shared" si="10"/>
        <v>45</v>
      </c>
      <c r="P45">
        <f t="shared" si="11"/>
        <v>932.23235255018653</v>
      </c>
      <c r="Q45">
        <f t="shared" si="12"/>
        <v>977.23235255018653</v>
      </c>
    </row>
    <row r="46" spans="1:17" x14ac:dyDescent="0.25">
      <c r="A46" t="str">
        <f t="shared" si="8"/>
        <v>Summerfield1985InitT1oCDurat30FinalTmax18oCFinalTmin5oCFinalPp16hCvEthiopian</v>
      </c>
      <c r="B46" s="1" t="s">
        <v>53</v>
      </c>
      <c r="C46" s="1" t="s">
        <v>4</v>
      </c>
      <c r="D46">
        <v>0</v>
      </c>
      <c r="E46">
        <v>16</v>
      </c>
      <c r="F46" s="1">
        <f t="shared" si="5"/>
        <v>8</v>
      </c>
      <c r="G46">
        <v>1.5</v>
      </c>
      <c r="H46" t="s">
        <v>55</v>
      </c>
      <c r="I46" s="1">
        <f t="shared" si="9"/>
        <v>12.583333333333334</v>
      </c>
      <c r="J46" s="1">
        <v>5</v>
      </c>
      <c r="K46" s="1">
        <v>18</v>
      </c>
      <c r="L46">
        <f t="shared" si="13"/>
        <v>30</v>
      </c>
      <c r="M46">
        <v>45.428209695071111</v>
      </c>
      <c r="N46">
        <f t="shared" si="6"/>
        <v>75.428209695071104</v>
      </c>
      <c r="O46">
        <f t="shared" si="10"/>
        <v>45</v>
      </c>
      <c r="P46">
        <f t="shared" si="11"/>
        <v>571.63830532964482</v>
      </c>
      <c r="Q46">
        <f t="shared" si="12"/>
        <v>616.63830532964482</v>
      </c>
    </row>
    <row r="47" spans="1:17" x14ac:dyDescent="0.25">
      <c r="A47" t="str">
        <f t="shared" si="8"/>
        <v>Summerfield1985InitT1oCDurat30FinalTmax18oCFinalTmin13oCFinalPp16hCvEthiopian</v>
      </c>
      <c r="B47" s="1" t="s">
        <v>53</v>
      </c>
      <c r="C47" s="1" t="s">
        <v>4</v>
      </c>
      <c r="D47">
        <v>0</v>
      </c>
      <c r="E47">
        <v>16</v>
      </c>
      <c r="F47" s="1">
        <f t="shared" si="5"/>
        <v>8</v>
      </c>
      <c r="G47">
        <v>1.5</v>
      </c>
      <c r="H47" t="s">
        <v>55</v>
      </c>
      <c r="I47" s="1">
        <f t="shared" si="9"/>
        <v>15.916666666666666</v>
      </c>
      <c r="J47">
        <v>13</v>
      </c>
      <c r="K47">
        <v>18</v>
      </c>
      <c r="L47">
        <f t="shared" si="13"/>
        <v>30</v>
      </c>
      <c r="M47">
        <v>36.478615983733711</v>
      </c>
      <c r="N47">
        <f t="shared" si="6"/>
        <v>66.478615983733704</v>
      </c>
      <c r="O47">
        <f t="shared" si="10"/>
        <v>45</v>
      </c>
      <c r="P47">
        <f t="shared" si="11"/>
        <v>580.61797107442817</v>
      </c>
      <c r="Q47">
        <f t="shared" si="12"/>
        <v>625.61797107442817</v>
      </c>
    </row>
    <row r="48" spans="1:17" x14ac:dyDescent="0.25">
      <c r="A48" t="str">
        <f t="shared" si="8"/>
        <v>Summerfield1985InitT1oCDurat30FinalTmax28oCFinalTmin5oCFinalPp16hCvEthiopian</v>
      </c>
      <c r="B48" s="1" t="s">
        <v>53</v>
      </c>
      <c r="C48" s="1" t="s">
        <v>4</v>
      </c>
      <c r="D48">
        <v>0</v>
      </c>
      <c r="E48">
        <v>16</v>
      </c>
      <c r="F48" s="1">
        <f t="shared" si="5"/>
        <v>8</v>
      </c>
      <c r="G48">
        <v>1.5</v>
      </c>
      <c r="H48" t="s">
        <v>55</v>
      </c>
      <c r="I48" s="1">
        <f t="shared" si="9"/>
        <v>18.416666666666668</v>
      </c>
      <c r="J48">
        <v>5</v>
      </c>
      <c r="K48">
        <v>28</v>
      </c>
      <c r="L48">
        <f t="shared" si="13"/>
        <v>30</v>
      </c>
      <c r="M48">
        <v>43.992352770043006</v>
      </c>
      <c r="N48">
        <f t="shared" si="6"/>
        <v>73.992352770042999</v>
      </c>
      <c r="O48">
        <f t="shared" si="10"/>
        <v>45</v>
      </c>
      <c r="P48">
        <f t="shared" si="11"/>
        <v>810.19249684829208</v>
      </c>
      <c r="Q48">
        <f t="shared" si="12"/>
        <v>855.19249684829208</v>
      </c>
    </row>
    <row r="49" spans="1:17" x14ac:dyDescent="0.25">
      <c r="A49" t="str">
        <f t="shared" si="8"/>
        <v>Summerfield1985InitT1oCDurat30FinalTmax28oCFinalTmin13oCFinalPp16hCvEthiopian</v>
      </c>
      <c r="B49" s="1" t="s">
        <v>53</v>
      </c>
      <c r="C49" s="1" t="s">
        <v>4</v>
      </c>
      <c r="D49">
        <v>0</v>
      </c>
      <c r="E49">
        <v>16</v>
      </c>
      <c r="F49" s="1">
        <f t="shared" si="5"/>
        <v>8</v>
      </c>
      <c r="G49">
        <v>1.5</v>
      </c>
      <c r="H49" t="s">
        <v>55</v>
      </c>
      <c r="I49" s="1">
        <f t="shared" si="9"/>
        <v>21.75</v>
      </c>
      <c r="J49">
        <v>13</v>
      </c>
      <c r="K49">
        <v>28</v>
      </c>
      <c r="L49">
        <f t="shared" si="13"/>
        <v>30</v>
      </c>
      <c r="M49">
        <v>33.587713592156</v>
      </c>
      <c r="N49">
        <f t="shared" si="6"/>
        <v>63.587713592156</v>
      </c>
      <c r="O49">
        <f t="shared" si="10"/>
        <v>45</v>
      </c>
      <c r="P49">
        <f t="shared" si="11"/>
        <v>730.53277062939299</v>
      </c>
      <c r="Q49">
        <f t="shared" si="12"/>
        <v>775.53277062939299</v>
      </c>
    </row>
    <row r="50" spans="1:17" x14ac:dyDescent="0.25">
      <c r="A50" t="str">
        <f t="shared" si="8"/>
        <v>Summerfield1985InitT1oCDurat0FinalTmax18oCFinalTmin5oCFinalPp10hCvLaird</v>
      </c>
      <c r="B50" s="1" t="s">
        <v>5</v>
      </c>
      <c r="C50" s="1" t="s">
        <v>8</v>
      </c>
      <c r="D50" s="1">
        <v>0</v>
      </c>
      <c r="E50" s="1">
        <v>10</v>
      </c>
      <c r="F50" s="1">
        <f t="shared" si="5"/>
        <v>14</v>
      </c>
      <c r="G50" s="1">
        <v>1.5</v>
      </c>
      <c r="H50" t="s">
        <v>55</v>
      </c>
      <c r="I50" s="1">
        <f t="shared" si="9"/>
        <v>9.3333333333333339</v>
      </c>
      <c r="J50" s="1">
        <v>5</v>
      </c>
      <c r="K50" s="1">
        <v>18</v>
      </c>
      <c r="L50" s="1">
        <v>0</v>
      </c>
      <c r="M50">
        <v>108.88888888888894</v>
      </c>
      <c r="N50">
        <f t="shared" si="6"/>
        <v>108.88888888888894</v>
      </c>
      <c r="O50">
        <f t="shared" si="10"/>
        <v>0</v>
      </c>
      <c r="P50">
        <f t="shared" si="11"/>
        <v>1016.2962962962969</v>
      </c>
      <c r="Q50">
        <f t="shared" si="12"/>
        <v>1016.2962962962969</v>
      </c>
    </row>
    <row r="51" spans="1:17" x14ac:dyDescent="0.25">
      <c r="A51" t="str">
        <f t="shared" si="8"/>
        <v>Summerfield1985InitT1oCDurat0FinalTmax28oCFinalTmin5oCFinalPp10hCvLaird</v>
      </c>
      <c r="B51" t="s">
        <v>5</v>
      </c>
      <c r="C51" t="s">
        <v>8</v>
      </c>
      <c r="D51">
        <v>0</v>
      </c>
      <c r="E51">
        <v>10</v>
      </c>
      <c r="F51" s="1">
        <f t="shared" si="5"/>
        <v>14</v>
      </c>
      <c r="G51">
        <v>1.5</v>
      </c>
      <c r="H51" t="s">
        <v>55</v>
      </c>
      <c r="I51" s="1">
        <f t="shared" si="9"/>
        <v>12.666666666666666</v>
      </c>
      <c r="J51">
        <v>5</v>
      </c>
      <c r="K51">
        <v>28</v>
      </c>
      <c r="L51">
        <v>0</v>
      </c>
      <c r="M51">
        <v>100.0000000000001</v>
      </c>
      <c r="N51">
        <f t="shared" si="6"/>
        <v>100.0000000000001</v>
      </c>
      <c r="O51">
        <f t="shared" si="10"/>
        <v>0</v>
      </c>
      <c r="P51">
        <f t="shared" si="11"/>
        <v>1266.6666666666679</v>
      </c>
      <c r="Q51">
        <f t="shared" si="12"/>
        <v>1266.6666666666679</v>
      </c>
    </row>
    <row r="52" spans="1:17" x14ac:dyDescent="0.25">
      <c r="A52" t="str">
        <f t="shared" si="8"/>
        <v>Summerfield1985InitT1oCDurat0FinalTmax18oCFinalTmin13oCFinalPp10hCvLaird</v>
      </c>
      <c r="B52" t="s">
        <v>5</v>
      </c>
      <c r="C52" t="s">
        <v>8</v>
      </c>
      <c r="D52">
        <v>0</v>
      </c>
      <c r="E52">
        <v>10</v>
      </c>
      <c r="F52" s="1">
        <f t="shared" si="5"/>
        <v>14</v>
      </c>
      <c r="G52">
        <v>1.5</v>
      </c>
      <c r="H52" t="s">
        <v>55</v>
      </c>
      <c r="I52" s="1">
        <f t="shared" si="9"/>
        <v>14.666666666666666</v>
      </c>
      <c r="J52">
        <v>13</v>
      </c>
      <c r="K52">
        <v>18</v>
      </c>
      <c r="L52">
        <v>0</v>
      </c>
      <c r="M52">
        <v>98.000000000000597</v>
      </c>
      <c r="N52">
        <f t="shared" si="6"/>
        <v>98.000000000000597</v>
      </c>
      <c r="O52">
        <f t="shared" si="10"/>
        <v>0</v>
      </c>
      <c r="P52">
        <f t="shared" si="11"/>
        <v>1437.3333333333421</v>
      </c>
      <c r="Q52">
        <f t="shared" si="12"/>
        <v>1437.3333333333421</v>
      </c>
    </row>
    <row r="53" spans="1:17" x14ac:dyDescent="0.25">
      <c r="A53" t="str">
        <f t="shared" si="8"/>
        <v>Summerfield1985InitT1oCDurat0FinalTmax28oCFinalTmin13oCFinalPp10hCvLaird</v>
      </c>
      <c r="B53" t="s">
        <v>5</v>
      </c>
      <c r="C53" t="s">
        <v>8</v>
      </c>
      <c r="D53">
        <v>0</v>
      </c>
      <c r="E53">
        <v>10</v>
      </c>
      <c r="F53" s="1">
        <f t="shared" si="5"/>
        <v>14</v>
      </c>
      <c r="G53">
        <v>1.5</v>
      </c>
      <c r="H53" t="s">
        <v>55</v>
      </c>
      <c r="I53" s="1">
        <f t="shared" si="9"/>
        <v>18</v>
      </c>
      <c r="J53">
        <v>13</v>
      </c>
      <c r="K53">
        <v>28</v>
      </c>
      <c r="L53">
        <v>0</v>
      </c>
      <c r="M53">
        <v>90.74074074074079</v>
      </c>
      <c r="N53">
        <f t="shared" si="6"/>
        <v>90.74074074074079</v>
      </c>
      <c r="O53">
        <f t="shared" si="10"/>
        <v>0</v>
      </c>
      <c r="P53">
        <f t="shared" si="11"/>
        <v>1633.3333333333342</v>
      </c>
      <c r="Q53">
        <f t="shared" si="12"/>
        <v>1633.3333333333342</v>
      </c>
    </row>
    <row r="54" spans="1:17" x14ac:dyDescent="0.25">
      <c r="A54" t="str">
        <f t="shared" si="8"/>
        <v>Summerfield1985InitT1oCDurat0FinalTmax18oCFinalTmin5oCFinalPp13hCvLaird</v>
      </c>
      <c r="B54" t="s">
        <v>5</v>
      </c>
      <c r="C54" t="s">
        <v>8</v>
      </c>
      <c r="D54">
        <v>0</v>
      </c>
      <c r="E54">
        <v>13</v>
      </c>
      <c r="F54" s="1">
        <f t="shared" si="5"/>
        <v>11</v>
      </c>
      <c r="G54">
        <v>1.5</v>
      </c>
      <c r="H54" t="s">
        <v>55</v>
      </c>
      <c r="I54" s="1">
        <f t="shared" si="9"/>
        <v>10.958333333333334</v>
      </c>
      <c r="J54" s="1">
        <v>5</v>
      </c>
      <c r="K54" s="1">
        <v>18</v>
      </c>
      <c r="L54">
        <v>0</v>
      </c>
      <c r="M54">
        <v>90.74074074074079</v>
      </c>
      <c r="N54">
        <f t="shared" si="6"/>
        <v>90.74074074074079</v>
      </c>
      <c r="O54">
        <f t="shared" si="10"/>
        <v>0</v>
      </c>
      <c r="P54">
        <f t="shared" si="11"/>
        <v>994.36728395061789</v>
      </c>
      <c r="Q54">
        <f t="shared" si="12"/>
        <v>994.36728395061789</v>
      </c>
    </row>
    <row r="55" spans="1:17" x14ac:dyDescent="0.25">
      <c r="A55" t="str">
        <f t="shared" si="8"/>
        <v>Summerfield1985InitT1oCDurat0FinalTmax18oCFinalTmin13oCFinalPp13hCvLaird</v>
      </c>
      <c r="B55" t="s">
        <v>5</v>
      </c>
      <c r="C55" t="s">
        <v>8</v>
      </c>
      <c r="D55">
        <v>0</v>
      </c>
      <c r="E55">
        <v>13</v>
      </c>
      <c r="F55" s="1">
        <f t="shared" si="5"/>
        <v>11</v>
      </c>
      <c r="G55">
        <v>1.5</v>
      </c>
      <c r="H55" t="s">
        <v>55</v>
      </c>
      <c r="I55" s="1">
        <f t="shared" si="9"/>
        <v>15.291666666666666</v>
      </c>
      <c r="J55">
        <v>13</v>
      </c>
      <c r="K55">
        <v>18</v>
      </c>
      <c r="L55">
        <v>0</v>
      </c>
      <c r="M55">
        <v>89.090909090909619</v>
      </c>
      <c r="N55">
        <f t="shared" si="6"/>
        <v>89.090909090909619</v>
      </c>
      <c r="O55">
        <f t="shared" si="10"/>
        <v>0</v>
      </c>
      <c r="P55">
        <f t="shared" si="11"/>
        <v>1362.3484848484929</v>
      </c>
      <c r="Q55">
        <f t="shared" si="12"/>
        <v>1362.3484848484929</v>
      </c>
    </row>
    <row r="56" spans="1:17" x14ac:dyDescent="0.25">
      <c r="A56" t="str">
        <f t="shared" si="8"/>
        <v>Summerfield1985InitT1oCDurat0FinalTmax28oCFinalTmin5oCFinalPp13hCvLaird</v>
      </c>
      <c r="B56" t="s">
        <v>5</v>
      </c>
      <c r="C56" t="s">
        <v>8</v>
      </c>
      <c r="D56">
        <v>0</v>
      </c>
      <c r="E56">
        <v>13</v>
      </c>
      <c r="F56" s="1">
        <f t="shared" si="5"/>
        <v>11</v>
      </c>
      <c r="G56">
        <v>1.5</v>
      </c>
      <c r="H56" t="s">
        <v>55</v>
      </c>
      <c r="I56" s="1">
        <f t="shared" si="9"/>
        <v>15.541666666666666</v>
      </c>
      <c r="J56">
        <v>5</v>
      </c>
      <c r="K56">
        <v>28</v>
      </c>
      <c r="L56">
        <v>0</v>
      </c>
      <c r="M56">
        <v>80.327868852459247</v>
      </c>
      <c r="N56">
        <f t="shared" si="6"/>
        <v>80.327868852459247</v>
      </c>
      <c r="O56">
        <f t="shared" si="10"/>
        <v>0</v>
      </c>
      <c r="P56">
        <f t="shared" si="11"/>
        <v>1248.4289617486374</v>
      </c>
      <c r="Q56">
        <f t="shared" si="12"/>
        <v>1248.4289617486374</v>
      </c>
    </row>
    <row r="57" spans="1:17" x14ac:dyDescent="0.25">
      <c r="A57" t="str">
        <f t="shared" si="8"/>
        <v>Summerfield1985InitT1oCDurat0FinalTmax28oCFinalTmin13oCFinalPp13hCvLaird</v>
      </c>
      <c r="B57" t="s">
        <v>5</v>
      </c>
      <c r="C57" t="s">
        <v>8</v>
      </c>
      <c r="D57">
        <v>0</v>
      </c>
      <c r="E57">
        <v>13</v>
      </c>
      <c r="F57" s="1">
        <f t="shared" si="5"/>
        <v>11</v>
      </c>
      <c r="G57">
        <v>1.5</v>
      </c>
      <c r="H57" t="s">
        <v>55</v>
      </c>
      <c r="I57" s="1">
        <f t="shared" si="9"/>
        <v>19.875</v>
      </c>
      <c r="J57">
        <v>13</v>
      </c>
      <c r="K57">
        <v>28</v>
      </c>
      <c r="L57">
        <v>0</v>
      </c>
      <c r="M57">
        <v>75.384615384615842</v>
      </c>
      <c r="N57">
        <f t="shared" si="6"/>
        <v>75.384615384615842</v>
      </c>
      <c r="O57">
        <f t="shared" si="10"/>
        <v>0</v>
      </c>
      <c r="P57">
        <f t="shared" si="11"/>
        <v>1498.2692307692398</v>
      </c>
      <c r="Q57">
        <f t="shared" si="12"/>
        <v>1498.2692307692398</v>
      </c>
    </row>
    <row r="58" spans="1:17" x14ac:dyDescent="0.25">
      <c r="A58" t="str">
        <f t="shared" si="8"/>
        <v>Summerfield1985InitT1oCDurat0FinalTmax18oCFinalTmin5oCFinalPp16hCvLaird</v>
      </c>
      <c r="B58" t="s">
        <v>5</v>
      </c>
      <c r="C58" t="s">
        <v>8</v>
      </c>
      <c r="D58">
        <v>0</v>
      </c>
      <c r="E58">
        <v>16</v>
      </c>
      <c r="F58" s="1">
        <f t="shared" si="5"/>
        <v>8</v>
      </c>
      <c r="G58">
        <v>1.5</v>
      </c>
      <c r="H58" t="s">
        <v>55</v>
      </c>
      <c r="I58" s="1">
        <f t="shared" si="9"/>
        <v>12.583333333333334</v>
      </c>
      <c r="J58" s="1">
        <v>5</v>
      </c>
      <c r="K58" s="1">
        <v>18</v>
      </c>
      <c r="L58">
        <v>0</v>
      </c>
    </row>
    <row r="59" spans="1:17" x14ac:dyDescent="0.25">
      <c r="A59" t="str">
        <f t="shared" si="8"/>
        <v>Summerfield1985InitT1oCDurat0FinalTmax18oCFinalTmin13oCFinalPp16hCvLaird</v>
      </c>
      <c r="B59" t="s">
        <v>5</v>
      </c>
      <c r="C59" t="s">
        <v>8</v>
      </c>
      <c r="D59">
        <v>0</v>
      </c>
      <c r="E59">
        <v>16</v>
      </c>
      <c r="F59" s="1">
        <f t="shared" si="5"/>
        <v>8</v>
      </c>
      <c r="G59">
        <v>1.5</v>
      </c>
      <c r="H59" t="s">
        <v>55</v>
      </c>
      <c r="I59" s="1">
        <f t="shared" si="9"/>
        <v>15.916666666666666</v>
      </c>
      <c r="J59">
        <v>13</v>
      </c>
      <c r="K59">
        <v>18</v>
      </c>
      <c r="L59">
        <v>0</v>
      </c>
    </row>
    <row r="60" spans="1:17" x14ac:dyDescent="0.25">
      <c r="A60" t="str">
        <f t="shared" si="8"/>
        <v>Summerfield1985InitT1oCDurat0FinalTmax28oCFinalTmin5oCFinalPp16hCvLaird</v>
      </c>
      <c r="B60" t="s">
        <v>5</v>
      </c>
      <c r="C60" t="s">
        <v>8</v>
      </c>
      <c r="D60">
        <v>0</v>
      </c>
      <c r="E60">
        <v>16</v>
      </c>
      <c r="F60" s="1">
        <f t="shared" si="5"/>
        <v>8</v>
      </c>
      <c r="G60">
        <v>1.5</v>
      </c>
      <c r="H60" t="s">
        <v>55</v>
      </c>
      <c r="I60" s="1">
        <f t="shared" si="9"/>
        <v>18.416666666666668</v>
      </c>
      <c r="J60">
        <v>5</v>
      </c>
      <c r="K60">
        <v>28</v>
      </c>
      <c r="L60">
        <v>0</v>
      </c>
    </row>
    <row r="61" spans="1:17" x14ac:dyDescent="0.25">
      <c r="A61" t="str">
        <f t="shared" si="8"/>
        <v>Summerfield1985InitT1oCDurat0FinalTmax28oCFinalTmin13oCFinalPp16hCvLaird</v>
      </c>
      <c r="B61" t="s">
        <v>5</v>
      </c>
      <c r="C61" t="s">
        <v>8</v>
      </c>
      <c r="D61">
        <v>0</v>
      </c>
      <c r="E61">
        <v>16</v>
      </c>
      <c r="F61" s="1">
        <f t="shared" si="5"/>
        <v>8</v>
      </c>
      <c r="G61">
        <v>1.5</v>
      </c>
      <c r="H61" t="s">
        <v>55</v>
      </c>
      <c r="I61" s="1">
        <f t="shared" si="9"/>
        <v>21.75</v>
      </c>
      <c r="J61">
        <v>13</v>
      </c>
      <c r="K61">
        <v>28</v>
      </c>
      <c r="L61">
        <v>0</v>
      </c>
    </row>
    <row r="62" spans="1:17" x14ac:dyDescent="0.25">
      <c r="A62" t="str">
        <f t="shared" si="8"/>
        <v>Summerfield1985InitT1oCDurat30FinalTmax18oCFinalTmin5oCFinalPp10hCvLaird</v>
      </c>
      <c r="B62" t="s">
        <v>5</v>
      </c>
      <c r="C62" t="s">
        <v>8</v>
      </c>
      <c r="D62" s="1">
        <v>0</v>
      </c>
      <c r="E62" s="1">
        <v>10</v>
      </c>
      <c r="F62" s="1">
        <f t="shared" si="5"/>
        <v>14</v>
      </c>
      <c r="G62" s="1">
        <v>1.5</v>
      </c>
      <c r="H62" t="s">
        <v>55</v>
      </c>
      <c r="I62" s="1">
        <f t="shared" si="9"/>
        <v>9.3333333333333339</v>
      </c>
      <c r="J62" s="1">
        <v>5</v>
      </c>
      <c r="K62" s="1">
        <v>18</v>
      </c>
      <c r="L62" s="1">
        <v>30</v>
      </c>
    </row>
    <row r="63" spans="1:17" x14ac:dyDescent="0.25">
      <c r="A63" t="str">
        <f t="shared" si="8"/>
        <v>Summerfield1985InitT1oCDurat30FinalTmax28oCFinalTmin5oCFinalPp10hCvLaird</v>
      </c>
      <c r="B63" t="s">
        <v>5</v>
      </c>
      <c r="C63" t="s">
        <v>8</v>
      </c>
      <c r="D63">
        <v>0</v>
      </c>
      <c r="E63">
        <v>10</v>
      </c>
      <c r="F63" s="1">
        <f t="shared" si="5"/>
        <v>14</v>
      </c>
      <c r="G63">
        <v>1.5</v>
      </c>
      <c r="H63" t="s">
        <v>55</v>
      </c>
      <c r="I63" s="1">
        <f t="shared" si="9"/>
        <v>12.666666666666666</v>
      </c>
      <c r="J63">
        <v>5</v>
      </c>
      <c r="K63">
        <v>28</v>
      </c>
      <c r="L63">
        <f t="shared" ref="L63:L73" si="14">L62</f>
        <v>30</v>
      </c>
    </row>
    <row r="64" spans="1:17" x14ac:dyDescent="0.25">
      <c r="A64" t="str">
        <f t="shared" si="8"/>
        <v>Summerfield1985InitT1oCDurat30FinalTmax18oCFinalTmin13oCFinalPp10hCvLaird</v>
      </c>
      <c r="B64" t="s">
        <v>5</v>
      </c>
      <c r="C64" t="s">
        <v>8</v>
      </c>
      <c r="D64">
        <v>0</v>
      </c>
      <c r="E64">
        <v>10</v>
      </c>
      <c r="F64" s="1">
        <f t="shared" si="5"/>
        <v>14</v>
      </c>
      <c r="G64">
        <v>1.5</v>
      </c>
      <c r="H64" t="s">
        <v>55</v>
      </c>
      <c r="I64" s="1">
        <f t="shared" si="9"/>
        <v>14.666666666666666</v>
      </c>
      <c r="J64">
        <v>13</v>
      </c>
      <c r="K64">
        <v>18</v>
      </c>
      <c r="L64">
        <f t="shared" si="14"/>
        <v>30</v>
      </c>
    </row>
    <row r="65" spans="1:17" x14ac:dyDescent="0.25">
      <c r="A65" t="str">
        <f t="shared" si="8"/>
        <v>Summerfield1985InitT1oCDurat30FinalTmax28oCFinalTmin13oCFinalPp10hCvLaird</v>
      </c>
      <c r="B65" t="s">
        <v>5</v>
      </c>
      <c r="C65" t="s">
        <v>8</v>
      </c>
      <c r="D65">
        <v>0</v>
      </c>
      <c r="E65">
        <v>10</v>
      </c>
      <c r="F65" s="1">
        <f t="shared" si="5"/>
        <v>14</v>
      </c>
      <c r="G65">
        <v>1.5</v>
      </c>
      <c r="H65" t="s">
        <v>55</v>
      </c>
      <c r="I65" s="1">
        <f t="shared" si="9"/>
        <v>18</v>
      </c>
      <c r="J65">
        <v>13</v>
      </c>
      <c r="K65">
        <v>28</v>
      </c>
      <c r="L65">
        <f t="shared" si="14"/>
        <v>30</v>
      </c>
    </row>
    <row r="66" spans="1:17" x14ac:dyDescent="0.25">
      <c r="A66" t="str">
        <f t="shared" ref="A66:A73" si="15">"Summerfield1985InitT1oCDurat"&amp;L66&amp;"FinalTmax"&amp;K66&amp;"oCFinalTmin"&amp;J66&amp;"oCFinalPp"&amp;E66&amp;"hCv"&amp;B66</f>
        <v>Summerfield1985InitT1oCDurat30FinalTmax18oCFinalTmin5oCFinalPp13hCvLaird</v>
      </c>
      <c r="B66" t="s">
        <v>5</v>
      </c>
      <c r="C66" t="s">
        <v>8</v>
      </c>
      <c r="D66">
        <v>0</v>
      </c>
      <c r="E66">
        <v>13</v>
      </c>
      <c r="F66" s="1">
        <f t="shared" si="5"/>
        <v>11</v>
      </c>
      <c r="G66">
        <v>1.5</v>
      </c>
      <c r="H66" t="s">
        <v>55</v>
      </c>
      <c r="I66" s="1">
        <f t="shared" ref="I66:I73" si="16">((E66-2)*K66+(F66+2)*J66)/24</f>
        <v>10.958333333333334</v>
      </c>
      <c r="J66" s="1">
        <v>5</v>
      </c>
      <c r="K66" s="1">
        <v>18</v>
      </c>
      <c r="L66">
        <f t="shared" si="14"/>
        <v>30</v>
      </c>
      <c r="M66">
        <v>84.482758620690021</v>
      </c>
      <c r="N66">
        <f t="shared" si="6"/>
        <v>114.48275862069002</v>
      </c>
      <c r="O66">
        <f>G66*L66</f>
        <v>45</v>
      </c>
      <c r="P66">
        <f t="shared" ref="P66:P72" si="17">M66*I66</f>
        <v>925.79022988506154</v>
      </c>
      <c r="Q66">
        <f t="shared" ref="Q66:Q72" si="18">P66+O66</f>
        <v>970.79022988506154</v>
      </c>
    </row>
    <row r="67" spans="1:17" x14ac:dyDescent="0.25">
      <c r="A67" t="str">
        <f t="shared" si="15"/>
        <v>Summerfield1985InitT1oCDurat30FinalTmax18oCFinalTmin13oCFinalPp13hCvLaird</v>
      </c>
      <c r="B67" t="s">
        <v>5</v>
      </c>
      <c r="C67" t="s">
        <v>8</v>
      </c>
      <c r="D67">
        <v>0</v>
      </c>
      <c r="E67">
        <v>13</v>
      </c>
      <c r="F67" s="1">
        <f t="shared" ref="F67:F73" si="19">24-E67</f>
        <v>11</v>
      </c>
      <c r="G67">
        <v>1.5</v>
      </c>
      <c r="H67" t="s">
        <v>55</v>
      </c>
      <c r="I67" s="1">
        <f t="shared" si="16"/>
        <v>15.291666666666666</v>
      </c>
      <c r="J67">
        <v>13</v>
      </c>
      <c r="K67">
        <v>18</v>
      </c>
      <c r="L67">
        <f t="shared" si="14"/>
        <v>30</v>
      </c>
    </row>
    <row r="68" spans="1:17" x14ac:dyDescent="0.25">
      <c r="A68" t="str">
        <f t="shared" si="15"/>
        <v>Summerfield1985InitT1oCDurat30FinalTmax28oCFinalTmin5oCFinalPp13hCvLaird</v>
      </c>
      <c r="B68" t="s">
        <v>5</v>
      </c>
      <c r="C68" t="s">
        <v>8</v>
      </c>
      <c r="D68">
        <v>0</v>
      </c>
      <c r="E68">
        <v>13</v>
      </c>
      <c r="F68" s="1">
        <f t="shared" si="19"/>
        <v>11</v>
      </c>
      <c r="G68">
        <v>1.5</v>
      </c>
      <c r="H68" t="s">
        <v>55</v>
      </c>
      <c r="I68" s="1">
        <f t="shared" si="16"/>
        <v>15.541666666666666</v>
      </c>
      <c r="J68">
        <v>5</v>
      </c>
      <c r="K68">
        <v>28</v>
      </c>
      <c r="L68">
        <f t="shared" si="14"/>
        <v>30</v>
      </c>
      <c r="M68">
        <v>67.123287671232731</v>
      </c>
      <c r="N68">
        <f t="shared" ref="N68:N72" si="20">M68+L68</f>
        <v>97.123287671232731</v>
      </c>
      <c r="O68">
        <f>G68*L68</f>
        <v>45</v>
      </c>
      <c r="P68">
        <f t="shared" si="17"/>
        <v>1043.2077625570753</v>
      </c>
      <c r="Q68">
        <f t="shared" si="18"/>
        <v>1088.2077625570753</v>
      </c>
    </row>
    <row r="69" spans="1:17" x14ac:dyDescent="0.25">
      <c r="A69" t="str">
        <f t="shared" si="15"/>
        <v>Summerfield1985InitT1oCDurat30FinalTmax28oCFinalTmin13oCFinalPp13hCvLaird</v>
      </c>
      <c r="B69" t="s">
        <v>5</v>
      </c>
      <c r="C69" t="s">
        <v>8</v>
      </c>
      <c r="D69">
        <v>0</v>
      </c>
      <c r="E69">
        <v>13</v>
      </c>
      <c r="F69" s="1">
        <f t="shared" si="19"/>
        <v>11</v>
      </c>
      <c r="G69">
        <v>1.5</v>
      </c>
      <c r="H69" t="s">
        <v>55</v>
      </c>
      <c r="I69" s="1">
        <f t="shared" si="16"/>
        <v>19.875</v>
      </c>
      <c r="J69">
        <v>13</v>
      </c>
      <c r="K69">
        <v>28</v>
      </c>
      <c r="L69">
        <f t="shared" si="14"/>
        <v>30</v>
      </c>
      <c r="M69">
        <v>61.249999999999993</v>
      </c>
      <c r="N69">
        <f t="shared" si="20"/>
        <v>91.25</v>
      </c>
      <c r="O69">
        <f>G69*L69</f>
        <v>45</v>
      </c>
      <c r="P69">
        <f t="shared" si="17"/>
        <v>1217.3437499999998</v>
      </c>
      <c r="Q69">
        <f t="shared" si="18"/>
        <v>1262.3437499999998</v>
      </c>
    </row>
    <row r="70" spans="1:17" x14ac:dyDescent="0.25">
      <c r="A70" t="str">
        <f t="shared" si="15"/>
        <v>Summerfield1985InitT1oCDurat30FinalTmax18oCFinalTmin5oCFinalPp16hCvLaird</v>
      </c>
      <c r="B70" t="s">
        <v>5</v>
      </c>
      <c r="C70" t="s">
        <v>8</v>
      </c>
      <c r="D70">
        <v>0</v>
      </c>
      <c r="E70">
        <v>16</v>
      </c>
      <c r="F70" s="1">
        <f t="shared" si="19"/>
        <v>8</v>
      </c>
      <c r="G70">
        <v>1.5</v>
      </c>
      <c r="H70" t="s">
        <v>55</v>
      </c>
      <c r="I70" s="1">
        <f t="shared" si="16"/>
        <v>12.583333333333334</v>
      </c>
      <c r="J70" s="1">
        <v>5</v>
      </c>
      <c r="K70" s="1">
        <v>18</v>
      </c>
      <c r="L70">
        <f t="shared" si="14"/>
        <v>30</v>
      </c>
      <c r="M70">
        <v>66.216216216216353</v>
      </c>
      <c r="N70">
        <f t="shared" si="20"/>
        <v>96.216216216216353</v>
      </c>
      <c r="O70">
        <f>G70*L70</f>
        <v>45</v>
      </c>
      <c r="P70">
        <f t="shared" si="17"/>
        <v>833.22072072072251</v>
      </c>
      <c r="Q70">
        <f t="shared" si="18"/>
        <v>878.22072072072251</v>
      </c>
    </row>
    <row r="71" spans="1:17" x14ac:dyDescent="0.25">
      <c r="A71" t="str">
        <f t="shared" si="15"/>
        <v>Summerfield1985InitT1oCDurat30FinalTmax18oCFinalTmin13oCFinalPp16hCvLaird</v>
      </c>
      <c r="B71" t="s">
        <v>5</v>
      </c>
      <c r="C71" t="s">
        <v>8</v>
      </c>
      <c r="D71">
        <v>0</v>
      </c>
      <c r="E71">
        <v>16</v>
      </c>
      <c r="F71" s="1">
        <f t="shared" si="19"/>
        <v>8</v>
      </c>
      <c r="G71">
        <v>1.5</v>
      </c>
      <c r="H71" t="s">
        <v>55</v>
      </c>
      <c r="I71" s="1">
        <f t="shared" si="16"/>
        <v>15.916666666666666</v>
      </c>
      <c r="J71">
        <v>13</v>
      </c>
      <c r="K71">
        <v>18</v>
      </c>
      <c r="L71">
        <f t="shared" si="14"/>
        <v>30</v>
      </c>
      <c r="M71">
        <v>58.333333333333485</v>
      </c>
      <c r="N71">
        <f t="shared" si="20"/>
        <v>88.333333333333485</v>
      </c>
      <c r="O71">
        <f>G71*L71</f>
        <v>45</v>
      </c>
      <c r="P71">
        <f t="shared" si="17"/>
        <v>928.47222222222456</v>
      </c>
      <c r="Q71">
        <f t="shared" si="18"/>
        <v>973.47222222222456</v>
      </c>
    </row>
    <row r="72" spans="1:17" x14ac:dyDescent="0.25">
      <c r="A72" t="str">
        <f t="shared" si="15"/>
        <v>Summerfield1985InitT1oCDurat30FinalTmax28oCFinalTmin5oCFinalPp16hCvLaird</v>
      </c>
      <c r="B72" t="s">
        <v>5</v>
      </c>
      <c r="C72" t="s">
        <v>8</v>
      </c>
      <c r="D72">
        <v>0</v>
      </c>
      <c r="E72">
        <v>16</v>
      </c>
      <c r="F72" s="1">
        <f t="shared" si="19"/>
        <v>8</v>
      </c>
      <c r="G72">
        <v>1.5</v>
      </c>
      <c r="H72" t="s">
        <v>55</v>
      </c>
      <c r="I72" s="1">
        <f t="shared" si="16"/>
        <v>18.416666666666668</v>
      </c>
      <c r="J72">
        <v>5</v>
      </c>
      <c r="K72">
        <v>28</v>
      </c>
      <c r="L72">
        <f t="shared" si="14"/>
        <v>30</v>
      </c>
      <c r="M72">
        <v>54.444444444444471</v>
      </c>
      <c r="N72">
        <f t="shared" si="20"/>
        <v>84.444444444444471</v>
      </c>
      <c r="O72">
        <f>G72*L72</f>
        <v>45</v>
      </c>
      <c r="P72">
        <f t="shared" si="17"/>
        <v>1002.6851851851858</v>
      </c>
      <c r="Q72">
        <f t="shared" si="18"/>
        <v>1047.6851851851857</v>
      </c>
    </row>
    <row r="73" spans="1:17" x14ac:dyDescent="0.25">
      <c r="A73" t="str">
        <f t="shared" si="15"/>
        <v>Summerfield1985InitT1oCDurat30FinalTmax28oCFinalTmin13oCFinalPp16hCvLaird</v>
      </c>
      <c r="B73" t="s">
        <v>5</v>
      </c>
      <c r="C73" t="s">
        <v>8</v>
      </c>
      <c r="D73">
        <v>0</v>
      </c>
      <c r="E73">
        <v>16</v>
      </c>
      <c r="F73" s="1">
        <f t="shared" si="19"/>
        <v>8</v>
      </c>
      <c r="G73">
        <v>1.5</v>
      </c>
      <c r="H73" t="s">
        <v>55</v>
      </c>
      <c r="I73" s="1">
        <f t="shared" si="16"/>
        <v>21.75</v>
      </c>
      <c r="J73">
        <v>13</v>
      </c>
      <c r="K73">
        <v>28</v>
      </c>
      <c r="L73">
        <f t="shared" si="14"/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18F4-0F9D-4AAE-8CDD-2B69E84EFAD9}">
  <dimension ref="A1:S91"/>
  <sheetViews>
    <sheetView workbookViewId="0">
      <pane xSplit="8" ySplit="1" topLeftCell="I53" activePane="bottomRight" state="frozen"/>
      <selection pane="topRight" activeCell="H1" sqref="H1"/>
      <selection pane="bottomLeft" activeCell="A3" sqref="A3"/>
      <selection pane="bottomRight" activeCell="K1" sqref="K1"/>
    </sheetView>
  </sheetViews>
  <sheetFormatPr defaultRowHeight="15" x14ac:dyDescent="0.25"/>
  <cols>
    <col min="1" max="1" width="34.85546875" bestFit="1" customWidth="1"/>
    <col min="8" max="8" width="17.7109375" customWidth="1"/>
  </cols>
  <sheetData>
    <row r="1" spans="1:19" x14ac:dyDescent="0.25">
      <c r="A1" t="s">
        <v>37</v>
      </c>
      <c r="B1" t="s">
        <v>0</v>
      </c>
      <c r="C1" t="s">
        <v>6</v>
      </c>
      <c r="D1" t="s">
        <v>40</v>
      </c>
      <c r="E1" t="s">
        <v>41</v>
      </c>
      <c r="F1" t="s">
        <v>42</v>
      </c>
      <c r="G1" t="s">
        <v>43</v>
      </c>
      <c r="H1" t="s">
        <v>38</v>
      </c>
      <c r="I1" t="s">
        <v>54</v>
      </c>
      <c r="J1" t="s">
        <v>46</v>
      </c>
      <c r="K1" t="s">
        <v>39</v>
      </c>
      <c r="L1" t="s">
        <v>1</v>
      </c>
      <c r="M1" t="s">
        <v>2</v>
      </c>
      <c r="N1" t="s">
        <v>52</v>
      </c>
      <c r="O1" t="s">
        <v>12</v>
      </c>
      <c r="P1" t="s">
        <v>45</v>
      </c>
      <c r="Q1" t="s">
        <v>35</v>
      </c>
      <c r="R1" t="s">
        <v>36</v>
      </c>
      <c r="S1" t="s">
        <v>44</v>
      </c>
    </row>
    <row r="2" spans="1:19" x14ac:dyDescent="0.25">
      <c r="A2" t="str">
        <f t="shared" ref="A2:A33" si="0">"Roberts1986Pp"&amp;D2&amp;"to"&amp;E2&amp;"hDurat"&amp;H2&amp;"Cv"&amp;B2</f>
        <v>Roberts1986Pp10to16hDurat45CvSyrian</v>
      </c>
      <c r="B2" s="1" t="s">
        <v>9</v>
      </c>
      <c r="C2" t="s">
        <v>10</v>
      </c>
      <c r="D2" s="1">
        <v>10</v>
      </c>
      <c r="E2" s="1">
        <v>16</v>
      </c>
      <c r="F2" s="1">
        <v>21.25</v>
      </c>
      <c r="G2" s="1">
        <v>21.25</v>
      </c>
      <c r="H2">
        <v>45</v>
      </c>
      <c r="I2" t="s">
        <v>55</v>
      </c>
      <c r="J2">
        <v>64.58715596330272</v>
      </c>
      <c r="K2">
        <v>69.577981651376206</v>
      </c>
      <c r="L2">
        <f>F2*MIN(H2,K2)</f>
        <v>956.25</v>
      </c>
      <c r="M2">
        <f>G2*MAX(0,K2-H2)</f>
        <v>522.28211009174436</v>
      </c>
      <c r="N2">
        <f>L2+M2</f>
        <v>1478.5321100917445</v>
      </c>
      <c r="O2" t="s">
        <v>13</v>
      </c>
      <c r="P2">
        <f>F2*MIN(H2,J2)</f>
        <v>956.25</v>
      </c>
      <c r="Q2">
        <f>G2*MAX(0,J2-H2)</f>
        <v>416.2270642201828</v>
      </c>
      <c r="R2">
        <f>P2+Q2</f>
        <v>1372.4770642201829</v>
      </c>
      <c r="S2">
        <f>N2-R2</f>
        <v>106.05504587156156</v>
      </c>
    </row>
    <row r="3" spans="1:19" x14ac:dyDescent="0.25">
      <c r="A3" t="str">
        <f t="shared" si="0"/>
        <v>Roberts1986Pp10to16hDurat41CvSyrian</v>
      </c>
      <c r="B3" s="1" t="s">
        <v>9</v>
      </c>
      <c r="C3" t="s">
        <v>10</v>
      </c>
      <c r="D3" s="1">
        <v>10</v>
      </c>
      <c r="E3" s="1">
        <v>16</v>
      </c>
      <c r="F3" s="1">
        <v>21.25</v>
      </c>
      <c r="G3" s="1">
        <v>21.25</v>
      </c>
      <c r="H3">
        <v>41</v>
      </c>
      <c r="I3" t="s">
        <v>55</v>
      </c>
      <c r="J3">
        <v>60.477064220183358</v>
      </c>
      <c r="K3">
        <v>67.229357798165125</v>
      </c>
      <c r="L3">
        <f t="shared" ref="L3:L66" si="1">F3*MIN(H3,K3)</f>
        <v>871.25</v>
      </c>
      <c r="M3">
        <f t="shared" ref="M3:M66" si="2">G3*MAX(0,K3-H3)</f>
        <v>557.37385321100896</v>
      </c>
      <c r="N3">
        <f t="shared" ref="N3:N66" si="3">L3+M3</f>
        <v>1428.623853211009</v>
      </c>
      <c r="O3" t="s">
        <v>11</v>
      </c>
      <c r="P3">
        <f t="shared" ref="P3:P66" si="4">F3*MIN(H3,J3)</f>
        <v>871.25</v>
      </c>
      <c r="Q3">
        <f t="shared" ref="Q3:Q66" si="5">G3*MAX(0,J3-H3)</f>
        <v>413.88761467889634</v>
      </c>
      <c r="R3">
        <f t="shared" ref="R3:R66" si="6">P3+Q3</f>
        <v>1285.1376146788964</v>
      </c>
      <c r="S3">
        <f t="shared" ref="S3:S66" si="7">N3-R3</f>
        <v>143.48623853211257</v>
      </c>
    </row>
    <row r="4" spans="1:19" x14ac:dyDescent="0.25">
      <c r="A4" t="str">
        <f t="shared" si="0"/>
        <v>Roberts1986Pp10to16hDurat37CvSyrian</v>
      </c>
      <c r="B4" s="1" t="s">
        <v>9</v>
      </c>
      <c r="C4" t="s">
        <v>10</v>
      </c>
      <c r="D4" s="1">
        <v>10</v>
      </c>
      <c r="E4" s="1">
        <v>16</v>
      </c>
      <c r="F4" s="1">
        <v>21.25</v>
      </c>
      <c r="G4" s="1">
        <v>21.25</v>
      </c>
      <c r="H4">
        <v>37</v>
      </c>
      <c r="I4" t="s">
        <v>55</v>
      </c>
      <c r="J4">
        <v>56.95412844036688</v>
      </c>
      <c r="K4">
        <v>62.825688073394403</v>
      </c>
      <c r="L4">
        <f t="shared" si="1"/>
        <v>786.25</v>
      </c>
      <c r="M4">
        <f t="shared" si="2"/>
        <v>548.79587155963111</v>
      </c>
      <c r="N4">
        <f t="shared" si="3"/>
        <v>1335.045871559631</v>
      </c>
      <c r="O4" t="s">
        <v>14</v>
      </c>
      <c r="P4">
        <f t="shared" si="4"/>
        <v>786.25</v>
      </c>
      <c r="Q4">
        <f t="shared" si="5"/>
        <v>424.02522935779621</v>
      </c>
      <c r="R4">
        <f t="shared" si="6"/>
        <v>1210.2752293577962</v>
      </c>
      <c r="S4">
        <f t="shared" si="7"/>
        <v>124.77064220183479</v>
      </c>
    </row>
    <row r="5" spans="1:19" x14ac:dyDescent="0.25">
      <c r="A5" t="str">
        <f t="shared" si="0"/>
        <v>Roberts1986Pp10to16hDurat33CvSyrian</v>
      </c>
      <c r="B5" s="1" t="s">
        <v>9</v>
      </c>
      <c r="C5" t="s">
        <v>10</v>
      </c>
      <c r="D5" s="1">
        <v>10</v>
      </c>
      <c r="E5" s="1">
        <v>16</v>
      </c>
      <c r="F5" s="1">
        <v>21.25</v>
      </c>
      <c r="G5" s="1">
        <v>21.25</v>
      </c>
      <c r="H5">
        <v>33</v>
      </c>
      <c r="I5" t="s">
        <v>55</v>
      </c>
      <c r="J5">
        <v>51.669724770642077</v>
      </c>
      <c r="K5">
        <v>58.422018348623837</v>
      </c>
      <c r="L5">
        <f t="shared" si="1"/>
        <v>701.25</v>
      </c>
      <c r="M5">
        <f t="shared" si="2"/>
        <v>540.21788990825655</v>
      </c>
      <c r="N5">
        <f t="shared" si="3"/>
        <v>1241.4678899082564</v>
      </c>
      <c r="O5" t="s">
        <v>15</v>
      </c>
      <c r="P5">
        <f t="shared" si="4"/>
        <v>701.25</v>
      </c>
      <c r="Q5">
        <f t="shared" si="5"/>
        <v>396.73165137614416</v>
      </c>
      <c r="R5">
        <f t="shared" si="6"/>
        <v>1097.9816513761441</v>
      </c>
      <c r="S5">
        <f t="shared" si="7"/>
        <v>143.48623853211234</v>
      </c>
    </row>
    <row r="6" spans="1:19" x14ac:dyDescent="0.25">
      <c r="A6" t="str">
        <f t="shared" si="0"/>
        <v>Roberts1986Pp10to16hDurat29CvSyrian</v>
      </c>
      <c r="B6" s="1" t="s">
        <v>9</v>
      </c>
      <c r="C6" t="s">
        <v>10</v>
      </c>
      <c r="D6" s="1">
        <v>10</v>
      </c>
      <c r="E6" s="1">
        <v>16</v>
      </c>
      <c r="F6" s="1">
        <v>21.25</v>
      </c>
      <c r="G6" s="1">
        <v>21.25</v>
      </c>
      <c r="H6">
        <v>29</v>
      </c>
      <c r="I6" t="s">
        <v>55</v>
      </c>
      <c r="J6">
        <v>46.972477064220158</v>
      </c>
      <c r="K6">
        <v>52.844036697247681</v>
      </c>
      <c r="L6">
        <f t="shared" si="1"/>
        <v>616.25</v>
      </c>
      <c r="M6">
        <f t="shared" si="2"/>
        <v>506.68577981651322</v>
      </c>
      <c r="N6">
        <f t="shared" si="3"/>
        <v>1122.9357798165133</v>
      </c>
      <c r="O6" t="s">
        <v>16</v>
      </c>
      <c r="P6">
        <f t="shared" si="4"/>
        <v>616.25</v>
      </c>
      <c r="Q6">
        <f t="shared" si="5"/>
        <v>381.91513761467837</v>
      </c>
      <c r="R6">
        <f t="shared" si="6"/>
        <v>998.16513761467832</v>
      </c>
      <c r="S6">
        <f t="shared" si="7"/>
        <v>124.77064220183502</v>
      </c>
    </row>
    <row r="7" spans="1:19" x14ac:dyDescent="0.25">
      <c r="A7" t="str">
        <f t="shared" si="0"/>
        <v>Roberts1986Pp10to16hDurat25CvSyrian</v>
      </c>
      <c r="B7" s="1" t="s">
        <v>9</v>
      </c>
      <c r="C7" t="s">
        <v>10</v>
      </c>
      <c r="D7" s="1">
        <v>10</v>
      </c>
      <c r="E7" s="1">
        <v>16</v>
      </c>
      <c r="F7" s="1">
        <v>21.25</v>
      </c>
      <c r="G7" s="1">
        <v>21.25</v>
      </c>
      <c r="H7">
        <v>25</v>
      </c>
      <c r="I7" t="s">
        <v>55</v>
      </c>
      <c r="J7">
        <v>44.0366972477064</v>
      </c>
      <c r="K7">
        <v>50.201834862385283</v>
      </c>
      <c r="L7">
        <f t="shared" si="1"/>
        <v>531.25</v>
      </c>
      <c r="M7">
        <f t="shared" si="2"/>
        <v>535.53899082568728</v>
      </c>
      <c r="N7">
        <f t="shared" si="3"/>
        <v>1066.7889908256873</v>
      </c>
      <c r="O7" t="s">
        <v>17</v>
      </c>
      <c r="P7">
        <f t="shared" si="4"/>
        <v>531.25</v>
      </c>
      <c r="Q7">
        <f t="shared" si="5"/>
        <v>404.52981651376098</v>
      </c>
      <c r="R7">
        <f t="shared" si="6"/>
        <v>935.77981651376103</v>
      </c>
      <c r="S7">
        <f t="shared" si="7"/>
        <v>131.00917431192624</v>
      </c>
    </row>
    <row r="8" spans="1:19" x14ac:dyDescent="0.25">
      <c r="A8" t="str">
        <f t="shared" si="0"/>
        <v>Roberts1986Pp10to16hDurat21CvSyrian</v>
      </c>
      <c r="B8" s="1" t="s">
        <v>9</v>
      </c>
      <c r="C8" t="s">
        <v>10</v>
      </c>
      <c r="D8" s="1">
        <v>10</v>
      </c>
      <c r="E8" s="1">
        <v>16</v>
      </c>
      <c r="F8" s="1">
        <v>21.25</v>
      </c>
      <c r="G8" s="1">
        <v>21.25</v>
      </c>
      <c r="H8">
        <v>21</v>
      </c>
      <c r="I8" t="s">
        <v>55</v>
      </c>
      <c r="J8">
        <v>38.458715596330244</v>
      </c>
      <c r="K8">
        <v>46.091743119265928</v>
      </c>
      <c r="L8">
        <f t="shared" si="1"/>
        <v>446.25</v>
      </c>
      <c r="M8">
        <f t="shared" si="2"/>
        <v>533.19954128440099</v>
      </c>
      <c r="N8">
        <f t="shared" si="3"/>
        <v>979.44954128440099</v>
      </c>
      <c r="O8" t="s">
        <v>18</v>
      </c>
      <c r="P8">
        <f t="shared" si="4"/>
        <v>446.25</v>
      </c>
      <c r="Q8">
        <f t="shared" si="5"/>
        <v>370.9977064220177</v>
      </c>
      <c r="R8">
        <f t="shared" si="6"/>
        <v>817.2477064220177</v>
      </c>
      <c r="S8">
        <f t="shared" si="7"/>
        <v>162.20183486238329</v>
      </c>
    </row>
    <row r="9" spans="1:19" x14ac:dyDescent="0.25">
      <c r="A9" t="str">
        <f t="shared" si="0"/>
        <v>Roberts1986Pp10to16hDurat17CvSyrian</v>
      </c>
      <c r="B9" s="1" t="s">
        <v>9</v>
      </c>
      <c r="C9" t="s">
        <v>10</v>
      </c>
      <c r="D9" s="1">
        <v>10</v>
      </c>
      <c r="E9" s="1">
        <v>16</v>
      </c>
      <c r="F9" s="1">
        <v>21.25</v>
      </c>
      <c r="G9" s="1">
        <v>21.25</v>
      </c>
      <c r="H9">
        <v>17</v>
      </c>
      <c r="I9" t="s">
        <v>55</v>
      </c>
      <c r="J9">
        <v>35.229357798165125</v>
      </c>
      <c r="K9">
        <v>42.568807339449435</v>
      </c>
      <c r="L9">
        <f t="shared" si="1"/>
        <v>361.25</v>
      </c>
      <c r="M9">
        <f t="shared" si="2"/>
        <v>543.33715596330046</v>
      </c>
      <c r="N9">
        <f t="shared" si="3"/>
        <v>904.58715596330046</v>
      </c>
      <c r="O9" t="s">
        <v>19</v>
      </c>
      <c r="P9">
        <f t="shared" si="4"/>
        <v>361.25</v>
      </c>
      <c r="Q9">
        <f t="shared" si="5"/>
        <v>387.37385321100891</v>
      </c>
      <c r="R9">
        <f t="shared" si="6"/>
        <v>748.62385321100896</v>
      </c>
      <c r="S9">
        <f t="shared" si="7"/>
        <v>155.9633027522915</v>
      </c>
    </row>
    <row r="10" spans="1:19" x14ac:dyDescent="0.25">
      <c r="A10" t="str">
        <f t="shared" si="0"/>
        <v>Roberts1986Pp10to16hDurat13CvSyrian</v>
      </c>
      <c r="B10" s="1" t="s">
        <v>9</v>
      </c>
      <c r="C10" t="s">
        <v>10</v>
      </c>
      <c r="D10" s="1">
        <v>10</v>
      </c>
      <c r="E10" s="1">
        <v>16</v>
      </c>
      <c r="F10" s="1">
        <v>21.25</v>
      </c>
      <c r="G10" s="1">
        <v>21.25</v>
      </c>
      <c r="H10">
        <v>13</v>
      </c>
      <c r="I10" t="s">
        <v>55</v>
      </c>
      <c r="J10">
        <v>31.119266055045756</v>
      </c>
      <c r="K10">
        <v>37.284403669724639</v>
      </c>
      <c r="L10">
        <f t="shared" si="1"/>
        <v>276.25</v>
      </c>
      <c r="M10">
        <f t="shared" si="2"/>
        <v>516.04357798164858</v>
      </c>
      <c r="N10">
        <f t="shared" si="3"/>
        <v>792.29357798164858</v>
      </c>
      <c r="O10" t="s">
        <v>20</v>
      </c>
      <c r="P10">
        <f t="shared" si="4"/>
        <v>276.25</v>
      </c>
      <c r="Q10">
        <f t="shared" si="5"/>
        <v>385.03440366972234</v>
      </c>
      <c r="R10">
        <f t="shared" si="6"/>
        <v>661.28440366972234</v>
      </c>
      <c r="S10">
        <f t="shared" si="7"/>
        <v>131.00917431192624</v>
      </c>
    </row>
    <row r="11" spans="1:19" x14ac:dyDescent="0.25">
      <c r="A11" t="str">
        <f t="shared" si="0"/>
        <v>Roberts1986Pp10to16hDurat9CvSyrian</v>
      </c>
      <c r="B11" s="1" t="s">
        <v>9</v>
      </c>
      <c r="C11" t="s">
        <v>10</v>
      </c>
      <c r="D11" s="1">
        <v>10</v>
      </c>
      <c r="E11" s="1">
        <v>16</v>
      </c>
      <c r="F11" s="1">
        <v>21.25</v>
      </c>
      <c r="G11" s="1">
        <v>21.25</v>
      </c>
      <c r="H11">
        <v>9</v>
      </c>
      <c r="I11" t="s">
        <v>55</v>
      </c>
      <c r="J11">
        <v>30.825688073394399</v>
      </c>
      <c r="K11">
        <v>36.990825688073279</v>
      </c>
      <c r="L11">
        <f t="shared" si="1"/>
        <v>191.25</v>
      </c>
      <c r="M11">
        <f t="shared" si="2"/>
        <v>594.80504587155724</v>
      </c>
      <c r="N11">
        <f t="shared" si="3"/>
        <v>786.05504587155724</v>
      </c>
      <c r="O11" t="s">
        <v>21</v>
      </c>
      <c r="P11">
        <f t="shared" si="4"/>
        <v>191.25</v>
      </c>
      <c r="Q11">
        <f t="shared" si="5"/>
        <v>463.795871559631</v>
      </c>
      <c r="R11">
        <f t="shared" si="6"/>
        <v>655.045871559631</v>
      </c>
      <c r="S11">
        <f t="shared" si="7"/>
        <v>131.00917431192624</v>
      </c>
    </row>
    <row r="12" spans="1:19" x14ac:dyDescent="0.25">
      <c r="A12" t="str">
        <f t="shared" si="0"/>
        <v>Roberts1986Pp10to16hDurat0CvSyrian</v>
      </c>
      <c r="B12" s="1" t="s">
        <v>9</v>
      </c>
      <c r="C12" t="s">
        <v>10</v>
      </c>
      <c r="D12" s="1">
        <v>10</v>
      </c>
      <c r="E12" s="1">
        <v>16</v>
      </c>
      <c r="F12" s="1">
        <v>21.25</v>
      </c>
      <c r="G12" s="1">
        <v>21.25</v>
      </c>
      <c r="H12">
        <v>0</v>
      </c>
      <c r="I12" t="s">
        <v>55</v>
      </c>
      <c r="J12">
        <v>28.477064220183358</v>
      </c>
      <c r="K12">
        <v>35.229357798165125</v>
      </c>
      <c r="L12">
        <f t="shared" si="1"/>
        <v>0</v>
      </c>
      <c r="M12">
        <f t="shared" si="2"/>
        <v>748.62385321100896</v>
      </c>
      <c r="N12">
        <f t="shared" si="3"/>
        <v>748.62385321100896</v>
      </c>
      <c r="O12" t="s">
        <v>22</v>
      </c>
      <c r="P12">
        <f t="shared" si="4"/>
        <v>0</v>
      </c>
      <c r="Q12">
        <f t="shared" si="5"/>
        <v>605.1376146788964</v>
      </c>
      <c r="R12">
        <f t="shared" si="6"/>
        <v>605.1376146788964</v>
      </c>
      <c r="S12">
        <f t="shared" si="7"/>
        <v>143.48623853211257</v>
      </c>
    </row>
    <row r="13" spans="1:19" x14ac:dyDescent="0.25">
      <c r="A13" t="str">
        <f t="shared" si="0"/>
        <v>Roberts1986Pp16to10hDurat45CvSyrian</v>
      </c>
      <c r="B13" s="1" t="s">
        <v>9</v>
      </c>
      <c r="C13" t="s">
        <v>10</v>
      </c>
      <c r="D13" s="1">
        <v>16</v>
      </c>
      <c r="E13" s="1">
        <v>10</v>
      </c>
      <c r="F13" s="1">
        <v>21.25</v>
      </c>
      <c r="G13" s="1">
        <v>21.25</v>
      </c>
      <c r="H13">
        <v>45</v>
      </c>
      <c r="I13" t="s">
        <v>55</v>
      </c>
      <c r="J13">
        <v>28.183486238532002</v>
      </c>
      <c r="K13">
        <v>34.055045871559521</v>
      </c>
      <c r="L13">
        <f t="shared" si="1"/>
        <v>723.66972477063985</v>
      </c>
      <c r="M13">
        <f t="shared" si="2"/>
        <v>0</v>
      </c>
      <c r="N13">
        <f t="shared" si="3"/>
        <v>723.66972477063985</v>
      </c>
      <c r="O13" t="s">
        <v>23</v>
      </c>
      <c r="P13">
        <f t="shared" si="4"/>
        <v>598.89908256880506</v>
      </c>
      <c r="Q13">
        <f t="shared" si="5"/>
        <v>0</v>
      </c>
      <c r="R13">
        <f t="shared" si="6"/>
        <v>598.89908256880506</v>
      </c>
      <c r="S13">
        <f t="shared" si="7"/>
        <v>124.77064220183479</v>
      </c>
    </row>
    <row r="14" spans="1:19" x14ac:dyDescent="0.25">
      <c r="A14" t="str">
        <f t="shared" si="0"/>
        <v>Roberts1986Pp16to10hDurat41CvSyrian</v>
      </c>
      <c r="B14" s="1" t="s">
        <v>9</v>
      </c>
      <c r="C14" t="s">
        <v>10</v>
      </c>
      <c r="D14" s="1">
        <v>16</v>
      </c>
      <c r="E14" s="1">
        <v>10</v>
      </c>
      <c r="F14" s="1">
        <v>21.25</v>
      </c>
      <c r="G14" s="1">
        <v>21.25</v>
      </c>
      <c r="H14">
        <v>41</v>
      </c>
      <c r="I14" t="s">
        <v>55</v>
      </c>
      <c r="J14">
        <v>28.477064220183358</v>
      </c>
      <c r="K14">
        <v>35.229357798165125</v>
      </c>
      <c r="L14">
        <f t="shared" si="1"/>
        <v>748.62385321100896</v>
      </c>
      <c r="M14">
        <f t="shared" si="2"/>
        <v>0</v>
      </c>
      <c r="N14">
        <f t="shared" si="3"/>
        <v>748.62385321100896</v>
      </c>
      <c r="O14" t="s">
        <v>24</v>
      </c>
      <c r="P14">
        <f t="shared" si="4"/>
        <v>605.1376146788964</v>
      </c>
      <c r="Q14">
        <f t="shared" si="5"/>
        <v>0</v>
      </c>
      <c r="R14">
        <f t="shared" si="6"/>
        <v>605.1376146788964</v>
      </c>
      <c r="S14">
        <f t="shared" si="7"/>
        <v>143.48623853211257</v>
      </c>
    </row>
    <row r="15" spans="1:19" x14ac:dyDescent="0.25">
      <c r="A15" t="str">
        <f t="shared" si="0"/>
        <v>Roberts1986Pp16to10hDurat37CvSyrian</v>
      </c>
      <c r="B15" s="1" t="s">
        <v>9</v>
      </c>
      <c r="C15" t="s">
        <v>10</v>
      </c>
      <c r="D15" s="1">
        <v>16</v>
      </c>
      <c r="E15" s="1">
        <v>10</v>
      </c>
      <c r="F15" s="1">
        <v>21.25</v>
      </c>
      <c r="G15" s="1">
        <v>21.25</v>
      </c>
      <c r="H15">
        <v>37</v>
      </c>
      <c r="I15" t="s">
        <v>55</v>
      </c>
      <c r="J15">
        <v>28.477064220183358</v>
      </c>
      <c r="K15">
        <v>34.935779816513758</v>
      </c>
      <c r="L15">
        <f t="shared" si="1"/>
        <v>742.38532110091739</v>
      </c>
      <c r="M15">
        <f t="shared" si="2"/>
        <v>0</v>
      </c>
      <c r="N15">
        <f t="shared" si="3"/>
        <v>742.38532110091739</v>
      </c>
      <c r="O15" t="s">
        <v>25</v>
      </c>
      <c r="P15">
        <f t="shared" si="4"/>
        <v>605.1376146788964</v>
      </c>
      <c r="Q15">
        <f t="shared" si="5"/>
        <v>0</v>
      </c>
      <c r="R15">
        <f t="shared" si="6"/>
        <v>605.1376146788964</v>
      </c>
      <c r="S15">
        <f t="shared" si="7"/>
        <v>137.247706422021</v>
      </c>
    </row>
    <row r="16" spans="1:19" x14ac:dyDescent="0.25">
      <c r="A16" t="str">
        <f t="shared" si="0"/>
        <v>Roberts1986Pp16to10hDurat33CvSyrian</v>
      </c>
      <c r="B16" s="1" t="s">
        <v>9</v>
      </c>
      <c r="C16" t="s">
        <v>10</v>
      </c>
      <c r="D16" s="1">
        <v>16</v>
      </c>
      <c r="E16" s="1">
        <v>10</v>
      </c>
      <c r="F16" s="1">
        <v>21.25</v>
      </c>
      <c r="G16" s="1">
        <v>21.25</v>
      </c>
      <c r="H16">
        <v>33</v>
      </c>
      <c r="I16" t="s">
        <v>55</v>
      </c>
      <c r="J16">
        <v>29.357798165137599</v>
      </c>
      <c r="K16">
        <v>35.229357798165125</v>
      </c>
      <c r="L16">
        <f t="shared" si="1"/>
        <v>701.25</v>
      </c>
      <c r="M16">
        <f t="shared" si="2"/>
        <v>47.373853211008914</v>
      </c>
      <c r="N16">
        <f t="shared" si="3"/>
        <v>748.62385321100896</v>
      </c>
      <c r="O16" t="s">
        <v>26</v>
      </c>
      <c r="P16">
        <f t="shared" si="4"/>
        <v>623.85321100917395</v>
      </c>
      <c r="Q16">
        <f t="shared" si="5"/>
        <v>0</v>
      </c>
      <c r="R16">
        <f t="shared" si="6"/>
        <v>623.85321100917395</v>
      </c>
      <c r="S16">
        <f t="shared" si="7"/>
        <v>124.77064220183502</v>
      </c>
    </row>
    <row r="17" spans="1:19" x14ac:dyDescent="0.25">
      <c r="A17" t="str">
        <f t="shared" si="0"/>
        <v>Roberts1986Pp16to10hDurat29CvSyrian</v>
      </c>
      <c r="B17" s="1" t="s">
        <v>9</v>
      </c>
      <c r="C17" t="s">
        <v>10</v>
      </c>
      <c r="D17" s="1">
        <v>16</v>
      </c>
      <c r="E17" s="1">
        <v>10</v>
      </c>
      <c r="F17" s="1">
        <v>21.25</v>
      </c>
      <c r="G17" s="1">
        <v>21.25</v>
      </c>
      <c r="H17">
        <v>29</v>
      </c>
      <c r="I17" t="s">
        <v>55</v>
      </c>
      <c r="J17">
        <v>28</v>
      </c>
      <c r="K17">
        <v>36</v>
      </c>
      <c r="L17">
        <f t="shared" si="1"/>
        <v>616.25</v>
      </c>
      <c r="M17">
        <f t="shared" si="2"/>
        <v>148.75</v>
      </c>
      <c r="N17">
        <f t="shared" si="3"/>
        <v>765</v>
      </c>
      <c r="O17" t="s">
        <v>27</v>
      </c>
      <c r="P17">
        <f t="shared" si="4"/>
        <v>595</v>
      </c>
      <c r="Q17">
        <f t="shared" si="5"/>
        <v>0</v>
      </c>
      <c r="R17">
        <f t="shared" si="6"/>
        <v>595</v>
      </c>
      <c r="S17">
        <f>N17-R17</f>
        <v>170</v>
      </c>
    </row>
    <row r="18" spans="1:19" x14ac:dyDescent="0.25">
      <c r="A18" t="str">
        <f t="shared" si="0"/>
        <v>Roberts1986Pp16to10hDurat25CvSyrian</v>
      </c>
      <c r="B18" s="1" t="s">
        <v>9</v>
      </c>
      <c r="C18" t="s">
        <v>10</v>
      </c>
      <c r="D18" s="1">
        <v>16</v>
      </c>
      <c r="E18" s="1">
        <v>10</v>
      </c>
      <c r="F18" s="1">
        <v>21.25</v>
      </c>
      <c r="G18" s="1">
        <v>21.25</v>
      </c>
      <c r="H18">
        <v>25</v>
      </c>
      <c r="I18" t="s">
        <v>55</v>
      </c>
      <c r="J18">
        <v>29.651376146788962</v>
      </c>
      <c r="K18">
        <v>35.522935779816478</v>
      </c>
      <c r="L18">
        <f t="shared" si="1"/>
        <v>531.25</v>
      </c>
      <c r="M18">
        <f t="shared" si="2"/>
        <v>223.61238532110016</v>
      </c>
      <c r="N18">
        <f t="shared" si="3"/>
        <v>754.86238532110019</v>
      </c>
      <c r="O18" t="s">
        <v>28</v>
      </c>
      <c r="P18">
        <f t="shared" si="4"/>
        <v>531.25</v>
      </c>
      <c r="Q18">
        <f t="shared" si="5"/>
        <v>98.841743119265445</v>
      </c>
      <c r="R18">
        <f t="shared" si="6"/>
        <v>630.0917431192654</v>
      </c>
      <c r="S18">
        <f t="shared" si="7"/>
        <v>124.77064220183479</v>
      </c>
    </row>
    <row r="19" spans="1:19" x14ac:dyDescent="0.25">
      <c r="A19" t="str">
        <f t="shared" si="0"/>
        <v>Roberts1986Pp16to10hDurat21CvSyrian</v>
      </c>
      <c r="B19" s="1" t="s">
        <v>9</v>
      </c>
      <c r="C19" t="s">
        <v>10</v>
      </c>
      <c r="D19" s="1">
        <v>16</v>
      </c>
      <c r="E19" s="1">
        <v>10</v>
      </c>
      <c r="F19" s="1">
        <v>21.25</v>
      </c>
      <c r="G19" s="1">
        <v>21.25</v>
      </c>
      <c r="H19">
        <v>21</v>
      </c>
      <c r="I19" t="s">
        <v>55</v>
      </c>
      <c r="J19">
        <v>29.944954128440319</v>
      </c>
      <c r="K19">
        <v>96.293577981651367</v>
      </c>
      <c r="L19">
        <f t="shared" si="1"/>
        <v>446.25</v>
      </c>
      <c r="M19">
        <f t="shared" si="2"/>
        <v>1599.9885321100915</v>
      </c>
      <c r="N19">
        <f t="shared" si="3"/>
        <v>2046.2385321100915</v>
      </c>
      <c r="O19" t="s">
        <v>29</v>
      </c>
      <c r="P19">
        <f t="shared" si="4"/>
        <v>446.25</v>
      </c>
      <c r="Q19">
        <f t="shared" si="5"/>
        <v>190.08027522935677</v>
      </c>
      <c r="R19">
        <f t="shared" si="6"/>
        <v>636.33027522935674</v>
      </c>
      <c r="S19">
        <f t="shared" si="7"/>
        <v>1409.9082568807348</v>
      </c>
    </row>
    <row r="20" spans="1:19" x14ac:dyDescent="0.25">
      <c r="A20" t="str">
        <f t="shared" si="0"/>
        <v>Roberts1986Pp16to10hDurat17CvSyrian</v>
      </c>
      <c r="B20" s="1" t="s">
        <v>9</v>
      </c>
      <c r="C20" t="s">
        <v>10</v>
      </c>
      <c r="D20" s="1">
        <v>16</v>
      </c>
      <c r="E20" s="1">
        <v>10</v>
      </c>
      <c r="F20" s="1">
        <v>21.25</v>
      </c>
      <c r="G20" s="1">
        <v>21.25</v>
      </c>
      <c r="H20">
        <v>17</v>
      </c>
      <c r="I20" t="s">
        <v>55</v>
      </c>
      <c r="J20">
        <v>61.357798165137602</v>
      </c>
      <c r="K20">
        <v>133.28440366972478</v>
      </c>
      <c r="L20">
        <f t="shared" si="1"/>
        <v>361.25</v>
      </c>
      <c r="M20">
        <f t="shared" si="2"/>
        <v>2471.0435779816517</v>
      </c>
      <c r="N20">
        <f t="shared" si="3"/>
        <v>2832.2935779816517</v>
      </c>
      <c r="O20" t="s">
        <v>30</v>
      </c>
      <c r="P20">
        <f t="shared" si="4"/>
        <v>361.25</v>
      </c>
      <c r="Q20">
        <f t="shared" si="5"/>
        <v>942.60321100917406</v>
      </c>
      <c r="R20">
        <f t="shared" si="6"/>
        <v>1303.8532110091742</v>
      </c>
      <c r="S20">
        <f t="shared" si="7"/>
        <v>1528.4403669724775</v>
      </c>
    </row>
    <row r="21" spans="1:19" x14ac:dyDescent="0.25">
      <c r="A21" t="str">
        <f t="shared" si="0"/>
        <v>Roberts1986Pp16to10hDurat13CvSyrian</v>
      </c>
      <c r="B21" s="1" t="s">
        <v>9</v>
      </c>
      <c r="C21" t="s">
        <v>10</v>
      </c>
      <c r="D21" s="1">
        <v>16</v>
      </c>
      <c r="E21" s="1">
        <v>10</v>
      </c>
      <c r="F21" s="1">
        <v>21.25</v>
      </c>
      <c r="G21" s="1">
        <v>21.25</v>
      </c>
      <c r="H21">
        <v>13</v>
      </c>
      <c r="I21" t="s">
        <v>55</v>
      </c>
      <c r="J21">
        <v>109.21100917431184</v>
      </c>
      <c r="K21">
        <v>138.56880733944945</v>
      </c>
      <c r="L21">
        <f t="shared" si="1"/>
        <v>276.25</v>
      </c>
      <c r="M21">
        <f t="shared" si="2"/>
        <v>2668.3371559633006</v>
      </c>
      <c r="N21">
        <f t="shared" si="3"/>
        <v>2944.5871559633006</v>
      </c>
      <c r="O21" t="s">
        <v>31</v>
      </c>
      <c r="P21">
        <f t="shared" si="4"/>
        <v>276.25</v>
      </c>
      <c r="Q21">
        <f t="shared" si="5"/>
        <v>2044.4839449541266</v>
      </c>
      <c r="R21">
        <f t="shared" si="6"/>
        <v>2320.7339449541269</v>
      </c>
      <c r="S21">
        <f t="shared" si="7"/>
        <v>623.85321100917372</v>
      </c>
    </row>
    <row r="22" spans="1:19" x14ac:dyDescent="0.25">
      <c r="A22" t="str">
        <f t="shared" si="0"/>
        <v>Roberts1986Pp16to10hDurat9CvSyrian</v>
      </c>
      <c r="B22" s="1" t="s">
        <v>9</v>
      </c>
      <c r="C22" t="s">
        <v>10</v>
      </c>
      <c r="D22" s="1">
        <v>16</v>
      </c>
      <c r="E22" s="1">
        <v>10</v>
      </c>
      <c r="F22" s="1">
        <v>21.25</v>
      </c>
      <c r="G22" s="1">
        <v>21.25</v>
      </c>
      <c r="H22">
        <v>9</v>
      </c>
      <c r="I22" t="s">
        <v>55</v>
      </c>
      <c r="J22">
        <v>97.761467889908161</v>
      </c>
      <c r="K22">
        <v>103.04587155963296</v>
      </c>
      <c r="L22">
        <f t="shared" si="1"/>
        <v>191.25</v>
      </c>
      <c r="M22">
        <f t="shared" si="2"/>
        <v>1998.4747706422004</v>
      </c>
      <c r="N22">
        <f t="shared" si="3"/>
        <v>2189.7247706422004</v>
      </c>
      <c r="O22" t="s">
        <v>32</v>
      </c>
      <c r="P22">
        <f t="shared" si="4"/>
        <v>191.25</v>
      </c>
      <c r="Q22">
        <f t="shared" si="5"/>
        <v>1886.1811926605485</v>
      </c>
      <c r="R22">
        <f t="shared" si="6"/>
        <v>2077.4311926605487</v>
      </c>
      <c r="S22">
        <f t="shared" si="7"/>
        <v>112.29357798165165</v>
      </c>
    </row>
    <row r="23" spans="1:19" x14ac:dyDescent="0.25">
      <c r="A23" t="str">
        <f t="shared" si="0"/>
        <v>Roberts1986Pp16to10hDurat0CvSyrian</v>
      </c>
      <c r="B23" s="1" t="s">
        <v>9</v>
      </c>
      <c r="C23" t="s">
        <v>10</v>
      </c>
      <c r="D23" s="1">
        <v>16</v>
      </c>
      <c r="E23" s="1">
        <v>10</v>
      </c>
      <c r="F23" s="1">
        <v>21.25</v>
      </c>
      <c r="G23" s="1">
        <v>21.25</v>
      </c>
      <c r="H23">
        <v>0</v>
      </c>
      <c r="I23" t="s">
        <v>55</v>
      </c>
      <c r="J23">
        <v>102.45871559633024</v>
      </c>
      <c r="K23">
        <v>127.70642201834863</v>
      </c>
      <c r="L23">
        <f t="shared" si="1"/>
        <v>0</v>
      </c>
      <c r="M23">
        <f t="shared" si="2"/>
        <v>2713.7614678899085</v>
      </c>
      <c r="N23">
        <f t="shared" si="3"/>
        <v>2713.7614678899085</v>
      </c>
      <c r="O23" t="s">
        <v>33</v>
      </c>
      <c r="P23">
        <f t="shared" si="4"/>
        <v>0</v>
      </c>
      <c r="Q23">
        <f t="shared" si="5"/>
        <v>2177.2477064220175</v>
      </c>
      <c r="R23">
        <f t="shared" si="6"/>
        <v>2177.2477064220175</v>
      </c>
      <c r="S23">
        <f t="shared" si="7"/>
        <v>536.51376146789107</v>
      </c>
    </row>
    <row r="24" spans="1:19" x14ac:dyDescent="0.25">
      <c r="A24" t="str">
        <f t="shared" si="0"/>
        <v>Roberts1986Pp10to16hDurat45CvLaird</v>
      </c>
      <c r="B24" t="s">
        <v>5</v>
      </c>
      <c r="C24" t="s">
        <v>8</v>
      </c>
      <c r="D24" s="1">
        <v>10</v>
      </c>
      <c r="E24" s="1">
        <v>16</v>
      </c>
      <c r="F24" s="1">
        <v>21.25</v>
      </c>
      <c r="G24" s="1">
        <v>21.25</v>
      </c>
      <c r="H24">
        <v>45</v>
      </c>
      <c r="I24" t="s">
        <v>55</v>
      </c>
      <c r="J24">
        <v>54.704081417199802</v>
      </c>
      <c r="K24">
        <v>68.161567534469299</v>
      </c>
      <c r="L24">
        <f t="shared" si="1"/>
        <v>956.25</v>
      </c>
      <c r="M24">
        <f t="shared" si="2"/>
        <v>492.18331010747261</v>
      </c>
      <c r="N24">
        <f t="shared" si="3"/>
        <v>1448.4333101074726</v>
      </c>
      <c r="O24" t="s">
        <v>13</v>
      </c>
      <c r="P24">
        <f t="shared" si="4"/>
        <v>956.25</v>
      </c>
      <c r="Q24">
        <f t="shared" si="5"/>
        <v>206.21173011549581</v>
      </c>
      <c r="R24">
        <f t="shared" si="6"/>
        <v>1162.4617301154958</v>
      </c>
      <c r="S24">
        <f t="shared" si="7"/>
        <v>285.9715799919768</v>
      </c>
    </row>
    <row r="25" spans="1:19" x14ac:dyDescent="0.25">
      <c r="A25" t="str">
        <f t="shared" si="0"/>
        <v>Roberts1986Pp10to16hDurat41CvLaird</v>
      </c>
      <c r="B25" t="s">
        <v>5</v>
      </c>
      <c r="C25" t="s">
        <v>8</v>
      </c>
      <c r="D25" s="1">
        <v>10</v>
      </c>
      <c r="E25" s="1">
        <v>16</v>
      </c>
      <c r="F25" s="1">
        <v>21.25</v>
      </c>
      <c r="G25" s="1">
        <v>21.25</v>
      </c>
      <c r="H25">
        <v>41</v>
      </c>
      <c r="I25" t="s">
        <v>55</v>
      </c>
      <c r="J25">
        <v>51.0791579569688</v>
      </c>
      <c r="K25">
        <v>60.849644222039203</v>
      </c>
      <c r="L25">
        <f t="shared" si="1"/>
        <v>871.25</v>
      </c>
      <c r="M25">
        <f t="shared" si="2"/>
        <v>421.80493971833306</v>
      </c>
      <c r="N25">
        <f t="shared" si="3"/>
        <v>1293.0549397183331</v>
      </c>
      <c r="O25" t="s">
        <v>11</v>
      </c>
      <c r="P25">
        <f t="shared" si="4"/>
        <v>871.25</v>
      </c>
      <c r="Q25">
        <f t="shared" si="5"/>
        <v>214.18210658558701</v>
      </c>
      <c r="R25">
        <f t="shared" si="6"/>
        <v>1085.432106585587</v>
      </c>
      <c r="S25">
        <f t="shared" si="7"/>
        <v>207.62283313274611</v>
      </c>
    </row>
    <row r="26" spans="1:19" x14ac:dyDescent="0.25">
      <c r="A26" t="str">
        <f t="shared" si="0"/>
        <v>Roberts1986Pp10to16hDurat37CvLaird</v>
      </c>
      <c r="B26" t="s">
        <v>5</v>
      </c>
      <c r="C26" t="s">
        <v>8</v>
      </c>
      <c r="D26" s="1">
        <v>10</v>
      </c>
      <c r="E26" s="1">
        <v>16</v>
      </c>
      <c r="F26" s="1">
        <v>21.25</v>
      </c>
      <c r="G26" s="1">
        <v>21.25</v>
      </c>
      <c r="H26">
        <v>37</v>
      </c>
      <c r="I26" t="s">
        <v>55</v>
      </c>
      <c r="J26">
        <v>52.027195371719301</v>
      </c>
      <c r="K26">
        <v>60.700576423639603</v>
      </c>
      <c r="L26">
        <f t="shared" si="1"/>
        <v>786.25</v>
      </c>
      <c r="M26">
        <f t="shared" si="2"/>
        <v>503.63724900234155</v>
      </c>
      <c r="N26">
        <f t="shared" si="3"/>
        <v>1289.8872490023416</v>
      </c>
      <c r="O26" t="s">
        <v>14</v>
      </c>
      <c r="P26">
        <f t="shared" si="4"/>
        <v>786.25</v>
      </c>
      <c r="Q26">
        <f t="shared" si="5"/>
        <v>319.32790164903514</v>
      </c>
      <c r="R26">
        <f t="shared" si="6"/>
        <v>1105.5779016490351</v>
      </c>
      <c r="S26">
        <f t="shared" si="7"/>
        <v>184.30934735330652</v>
      </c>
    </row>
    <row r="27" spans="1:19" x14ac:dyDescent="0.25">
      <c r="A27" t="str">
        <f t="shared" si="0"/>
        <v>Roberts1986Pp10to16hDurat33CvLaird</v>
      </c>
      <c r="B27" t="s">
        <v>5</v>
      </c>
      <c r="C27" t="s">
        <v>8</v>
      </c>
      <c r="D27" s="1">
        <v>10</v>
      </c>
      <c r="E27" s="1">
        <v>16</v>
      </c>
      <c r="F27" s="1">
        <v>21.25</v>
      </c>
      <c r="G27" s="1">
        <v>21.25</v>
      </c>
      <c r="H27">
        <v>33</v>
      </c>
      <c r="I27" t="s">
        <v>55</v>
      </c>
      <c r="J27">
        <v>49.701653259010499</v>
      </c>
      <c r="K27">
        <v>57.735689702497801</v>
      </c>
      <c r="L27">
        <f t="shared" si="1"/>
        <v>701.25</v>
      </c>
      <c r="M27">
        <f t="shared" si="2"/>
        <v>525.6334061780783</v>
      </c>
      <c r="N27">
        <f t="shared" si="3"/>
        <v>1226.8834061780783</v>
      </c>
      <c r="O27" t="s">
        <v>15</v>
      </c>
      <c r="P27">
        <f t="shared" si="4"/>
        <v>701.25</v>
      </c>
      <c r="Q27">
        <f t="shared" si="5"/>
        <v>354.91013175397308</v>
      </c>
      <c r="R27">
        <f t="shared" si="6"/>
        <v>1056.160131753973</v>
      </c>
      <c r="S27">
        <f t="shared" si="7"/>
        <v>170.72327442410528</v>
      </c>
    </row>
    <row r="28" spans="1:19" x14ac:dyDescent="0.25">
      <c r="A28" t="str">
        <f t="shared" si="0"/>
        <v>Roberts1986Pp10to16hDurat29CvLaird</v>
      </c>
      <c r="B28" t="s">
        <v>5</v>
      </c>
      <c r="C28" t="s">
        <v>8</v>
      </c>
      <c r="D28" s="1">
        <v>10</v>
      </c>
      <c r="E28" s="1">
        <v>16</v>
      </c>
      <c r="F28" s="1">
        <v>21.25</v>
      </c>
      <c r="G28" s="1">
        <v>21.25</v>
      </c>
      <c r="H28">
        <v>29</v>
      </c>
      <c r="I28" t="s">
        <v>55</v>
      </c>
      <c r="J28">
        <v>49.766685669643799</v>
      </c>
      <c r="K28">
        <v>58.674859061252903</v>
      </c>
      <c r="L28">
        <f t="shared" si="1"/>
        <v>616.25</v>
      </c>
      <c r="M28">
        <f t="shared" si="2"/>
        <v>630.59075505162423</v>
      </c>
      <c r="N28">
        <f t="shared" si="3"/>
        <v>1246.8407550516242</v>
      </c>
      <c r="O28" t="s">
        <v>16</v>
      </c>
      <c r="P28">
        <f t="shared" si="4"/>
        <v>616.25</v>
      </c>
      <c r="Q28">
        <f t="shared" si="5"/>
        <v>441.29207047993071</v>
      </c>
      <c r="R28">
        <f t="shared" si="6"/>
        <v>1057.5420704799308</v>
      </c>
      <c r="S28">
        <f t="shared" si="7"/>
        <v>189.29868457169346</v>
      </c>
    </row>
    <row r="29" spans="1:19" x14ac:dyDescent="0.25">
      <c r="A29" t="str">
        <f t="shared" si="0"/>
        <v>Roberts1986Pp10to16hDurat25CvLaird</v>
      </c>
      <c r="B29" t="s">
        <v>5</v>
      </c>
      <c r="C29" t="s">
        <v>8</v>
      </c>
      <c r="D29" s="1">
        <v>10</v>
      </c>
      <c r="E29" s="1">
        <v>16</v>
      </c>
      <c r="F29" s="1">
        <v>21.25</v>
      </c>
      <c r="G29" s="1">
        <v>21.25</v>
      </c>
      <c r="H29">
        <v>25</v>
      </c>
      <c r="I29" t="s">
        <v>55</v>
      </c>
      <c r="J29">
        <v>48.755304997782901</v>
      </c>
      <c r="K29">
        <v>58.091678807457598</v>
      </c>
      <c r="L29">
        <f t="shared" si="1"/>
        <v>531.25</v>
      </c>
      <c r="M29">
        <f t="shared" si="2"/>
        <v>703.19817465847393</v>
      </c>
      <c r="N29">
        <f t="shared" si="3"/>
        <v>1234.4481746584738</v>
      </c>
      <c r="O29" t="s">
        <v>17</v>
      </c>
      <c r="P29">
        <f t="shared" si="4"/>
        <v>531.25</v>
      </c>
      <c r="Q29">
        <f t="shared" si="5"/>
        <v>504.80023120288661</v>
      </c>
      <c r="R29">
        <f t="shared" si="6"/>
        <v>1036.0502312028866</v>
      </c>
      <c r="S29">
        <f t="shared" si="7"/>
        <v>198.39794345558721</v>
      </c>
    </row>
    <row r="30" spans="1:19" x14ac:dyDescent="0.25">
      <c r="A30" t="str">
        <f t="shared" si="0"/>
        <v>Roberts1986Pp10to16hDurat21CvLaird</v>
      </c>
      <c r="B30" t="s">
        <v>5</v>
      </c>
      <c r="C30" t="s">
        <v>8</v>
      </c>
      <c r="D30" s="1">
        <v>10</v>
      </c>
      <c r="E30" s="1">
        <v>16</v>
      </c>
      <c r="F30" s="1">
        <v>21.25</v>
      </c>
      <c r="G30" s="1">
        <v>21.25</v>
      </c>
      <c r="H30">
        <v>21</v>
      </c>
      <c r="I30" t="s">
        <v>55</v>
      </c>
      <c r="J30">
        <v>46.652731150102397</v>
      </c>
      <c r="K30">
        <v>55.332024239352997</v>
      </c>
      <c r="L30">
        <f t="shared" si="1"/>
        <v>446.25</v>
      </c>
      <c r="M30">
        <f t="shared" si="2"/>
        <v>729.55551508625115</v>
      </c>
      <c r="N30">
        <f t="shared" si="3"/>
        <v>1175.805515086251</v>
      </c>
      <c r="O30" t="s">
        <v>18</v>
      </c>
      <c r="P30">
        <f t="shared" si="4"/>
        <v>446.25</v>
      </c>
      <c r="Q30">
        <f t="shared" si="5"/>
        <v>545.12053693967596</v>
      </c>
      <c r="R30">
        <f t="shared" si="6"/>
        <v>991.37053693967596</v>
      </c>
      <c r="S30">
        <f t="shared" si="7"/>
        <v>184.43497814657508</v>
      </c>
    </row>
    <row r="31" spans="1:19" x14ac:dyDescent="0.25">
      <c r="A31" t="str">
        <f t="shared" si="0"/>
        <v>Roberts1986Pp10to16hDurat17CvLaird</v>
      </c>
      <c r="B31" t="s">
        <v>5</v>
      </c>
      <c r="C31" t="s">
        <v>8</v>
      </c>
      <c r="D31" s="1">
        <v>10</v>
      </c>
      <c r="E31" s="1">
        <v>16</v>
      </c>
      <c r="F31" s="1">
        <v>21.25</v>
      </c>
      <c r="G31" s="1">
        <v>21.25</v>
      </c>
      <c r="H31">
        <v>17</v>
      </c>
      <c r="I31" t="s">
        <v>55</v>
      </c>
      <c r="J31">
        <v>47.368932243829299</v>
      </c>
      <c r="K31">
        <v>55.834125124047198</v>
      </c>
      <c r="L31">
        <f t="shared" si="1"/>
        <v>361.25</v>
      </c>
      <c r="M31">
        <f t="shared" si="2"/>
        <v>825.22515888600299</v>
      </c>
      <c r="N31">
        <f t="shared" si="3"/>
        <v>1186.4751588860031</v>
      </c>
      <c r="O31" t="s">
        <v>19</v>
      </c>
      <c r="P31">
        <f t="shared" si="4"/>
        <v>361.25</v>
      </c>
      <c r="Q31">
        <f t="shared" si="5"/>
        <v>645.33981018137263</v>
      </c>
      <c r="R31">
        <f t="shared" si="6"/>
        <v>1006.5898101813726</v>
      </c>
      <c r="S31">
        <f t="shared" si="7"/>
        <v>179.88534870463047</v>
      </c>
    </row>
    <row r="32" spans="1:19" x14ac:dyDescent="0.25">
      <c r="A32" t="str">
        <f t="shared" si="0"/>
        <v>Roberts1986Pp10to16hDurat13CvLaird</v>
      </c>
      <c r="B32" t="s">
        <v>5</v>
      </c>
      <c r="C32" t="s">
        <v>8</v>
      </c>
      <c r="D32" s="1">
        <v>10</v>
      </c>
      <c r="E32" s="1">
        <v>16</v>
      </c>
      <c r="F32" s="1">
        <v>21.25</v>
      </c>
      <c r="G32" s="1">
        <v>21.25</v>
      </c>
      <c r="H32">
        <v>13</v>
      </c>
      <c r="I32" t="s">
        <v>55</v>
      </c>
      <c r="J32">
        <v>45.260446358818399</v>
      </c>
      <c r="K32">
        <v>54.168619750427503</v>
      </c>
      <c r="L32">
        <f t="shared" si="1"/>
        <v>276.25</v>
      </c>
      <c r="M32">
        <f t="shared" si="2"/>
        <v>874.83316969658449</v>
      </c>
      <c r="N32">
        <f t="shared" si="3"/>
        <v>1151.0831696965845</v>
      </c>
      <c r="O32" t="s">
        <v>20</v>
      </c>
      <c r="P32">
        <f t="shared" si="4"/>
        <v>276.25</v>
      </c>
      <c r="Q32">
        <f t="shared" si="5"/>
        <v>685.53448512489103</v>
      </c>
      <c r="R32">
        <f t="shared" si="6"/>
        <v>961.78448512489103</v>
      </c>
      <c r="S32">
        <f t="shared" si="7"/>
        <v>189.29868457169346</v>
      </c>
    </row>
    <row r="33" spans="1:19" x14ac:dyDescent="0.25">
      <c r="A33" t="str">
        <f t="shared" si="0"/>
        <v>Roberts1986Pp10to16hDurat9CvLaird</v>
      </c>
      <c r="B33" t="s">
        <v>5</v>
      </c>
      <c r="C33" t="s">
        <v>8</v>
      </c>
      <c r="D33" s="1">
        <v>10</v>
      </c>
      <c r="E33" s="1">
        <v>16</v>
      </c>
      <c r="F33" s="1">
        <v>21.25</v>
      </c>
      <c r="G33" s="1">
        <v>21.25</v>
      </c>
      <c r="H33">
        <v>9</v>
      </c>
      <c r="I33" t="s">
        <v>55</v>
      </c>
      <c r="J33">
        <v>46.419627963936499</v>
      </c>
      <c r="K33">
        <v>55.1018770718523</v>
      </c>
      <c r="L33">
        <f t="shared" si="1"/>
        <v>191.25</v>
      </c>
      <c r="M33">
        <f t="shared" si="2"/>
        <v>979.66488777686141</v>
      </c>
      <c r="N33">
        <f t="shared" si="3"/>
        <v>1170.9148877768614</v>
      </c>
      <c r="O33" t="s">
        <v>21</v>
      </c>
      <c r="P33">
        <f t="shared" si="4"/>
        <v>191.25</v>
      </c>
      <c r="Q33">
        <f t="shared" si="5"/>
        <v>795.16709423365057</v>
      </c>
      <c r="R33">
        <f t="shared" si="6"/>
        <v>986.41709423365057</v>
      </c>
      <c r="S33">
        <f t="shared" si="7"/>
        <v>184.49779354321083</v>
      </c>
    </row>
    <row r="34" spans="1:19" x14ac:dyDescent="0.25">
      <c r="A34" t="str">
        <f t="shared" ref="A34:A65" si="8">"Roberts1986Pp"&amp;D34&amp;"to"&amp;E34&amp;"hDurat"&amp;H34&amp;"Cv"&amp;B34</f>
        <v>Roberts1986Pp10to16hDurat0CvLaird</v>
      </c>
      <c r="B34" t="s">
        <v>5</v>
      </c>
      <c r="C34" t="s">
        <v>8</v>
      </c>
      <c r="D34" s="1">
        <v>10</v>
      </c>
      <c r="E34" s="1">
        <v>16</v>
      </c>
      <c r="F34" s="1">
        <v>21.25</v>
      </c>
      <c r="G34" s="1">
        <v>21.25</v>
      </c>
      <c r="H34">
        <v>0</v>
      </c>
      <c r="I34" t="s">
        <v>55</v>
      </c>
      <c r="J34">
        <v>43.6629294144971</v>
      </c>
      <c r="K34">
        <v>53.870484153628503</v>
      </c>
      <c r="L34">
        <f t="shared" si="1"/>
        <v>0</v>
      </c>
      <c r="M34">
        <f t="shared" si="2"/>
        <v>1144.7477882646058</v>
      </c>
      <c r="N34">
        <f t="shared" si="3"/>
        <v>1144.7477882646058</v>
      </c>
      <c r="O34" t="s">
        <v>22</v>
      </c>
      <c r="P34">
        <f t="shared" si="4"/>
        <v>0</v>
      </c>
      <c r="Q34">
        <f t="shared" si="5"/>
        <v>927.83725005806332</v>
      </c>
      <c r="R34">
        <f t="shared" si="6"/>
        <v>927.83725005806332</v>
      </c>
      <c r="S34">
        <f t="shared" si="7"/>
        <v>216.91053820654247</v>
      </c>
    </row>
    <row r="35" spans="1:19" x14ac:dyDescent="0.25">
      <c r="A35" t="str">
        <f t="shared" si="8"/>
        <v>Roberts1986Pp16to10hDurat45CvLaird</v>
      </c>
      <c r="B35" t="s">
        <v>5</v>
      </c>
      <c r="C35" t="s">
        <v>8</v>
      </c>
      <c r="D35" s="1">
        <v>16</v>
      </c>
      <c r="E35" s="1">
        <v>10</v>
      </c>
      <c r="F35" s="1">
        <v>21.25</v>
      </c>
      <c r="G35" s="1">
        <v>21.25</v>
      </c>
      <c r="H35">
        <v>45</v>
      </c>
      <c r="I35" t="s">
        <v>55</v>
      </c>
      <c r="J35">
        <v>43.7368298811258</v>
      </c>
      <c r="K35">
        <v>55.891978632207902</v>
      </c>
      <c r="L35">
        <f t="shared" si="1"/>
        <v>956.25</v>
      </c>
      <c r="M35">
        <f t="shared" si="2"/>
        <v>231.45454593441792</v>
      </c>
      <c r="N35">
        <f t="shared" si="3"/>
        <v>1187.7045459344179</v>
      </c>
      <c r="O35" t="s">
        <v>23</v>
      </c>
      <c r="P35">
        <f t="shared" si="4"/>
        <v>929.40763497392322</v>
      </c>
      <c r="Q35">
        <f t="shared" si="5"/>
        <v>0</v>
      </c>
      <c r="R35">
        <f t="shared" si="6"/>
        <v>929.40763497392322</v>
      </c>
      <c r="S35">
        <f t="shared" si="7"/>
        <v>258.29691096049464</v>
      </c>
    </row>
    <row r="36" spans="1:19" x14ac:dyDescent="0.25">
      <c r="A36" t="str">
        <f t="shared" si="8"/>
        <v>Roberts1986Pp16to10hDurat41CvLaird</v>
      </c>
      <c r="B36" t="s">
        <v>5</v>
      </c>
      <c r="C36" t="s">
        <v>8</v>
      </c>
      <c r="D36" s="1">
        <v>16</v>
      </c>
      <c r="E36" s="1">
        <v>10</v>
      </c>
      <c r="F36" s="1">
        <v>21.25</v>
      </c>
      <c r="G36" s="1">
        <v>21.25</v>
      </c>
      <c r="H36">
        <v>41</v>
      </c>
      <c r="I36" t="s">
        <v>55</v>
      </c>
      <c r="J36">
        <v>44.015962500791701</v>
      </c>
      <c r="K36">
        <v>54.657629695318903</v>
      </c>
      <c r="L36">
        <f t="shared" si="1"/>
        <v>871.25</v>
      </c>
      <c r="M36">
        <f t="shared" si="2"/>
        <v>290.22463102552666</v>
      </c>
      <c r="N36">
        <f t="shared" si="3"/>
        <v>1161.4746310255266</v>
      </c>
      <c r="O36" t="s">
        <v>24</v>
      </c>
      <c r="P36">
        <f t="shared" si="4"/>
        <v>871.25</v>
      </c>
      <c r="Q36">
        <f t="shared" si="5"/>
        <v>64.08920314182366</v>
      </c>
      <c r="R36">
        <f t="shared" si="6"/>
        <v>935.33920314182365</v>
      </c>
      <c r="S36">
        <f t="shared" si="7"/>
        <v>226.13542788370296</v>
      </c>
    </row>
    <row r="37" spans="1:19" x14ac:dyDescent="0.25">
      <c r="A37" t="str">
        <f t="shared" si="8"/>
        <v>Roberts1986Pp16to10hDurat37CvLaird</v>
      </c>
      <c r="B37" t="s">
        <v>5</v>
      </c>
      <c r="C37" t="s">
        <v>8</v>
      </c>
      <c r="D37" s="1">
        <v>16</v>
      </c>
      <c r="E37" s="1">
        <v>10</v>
      </c>
      <c r="F37" s="1">
        <v>21.25</v>
      </c>
      <c r="G37" s="1">
        <v>21.25</v>
      </c>
      <c r="H37">
        <v>37</v>
      </c>
      <c r="I37" t="s">
        <v>55</v>
      </c>
      <c r="J37">
        <v>48.428031502713203</v>
      </c>
      <c r="K37">
        <v>68.400160469584605</v>
      </c>
      <c r="L37">
        <f t="shared" si="1"/>
        <v>786.25</v>
      </c>
      <c r="M37">
        <f t="shared" si="2"/>
        <v>667.25340997867283</v>
      </c>
      <c r="N37">
        <f t="shared" si="3"/>
        <v>1453.5034099786728</v>
      </c>
      <c r="O37" t="s">
        <v>25</v>
      </c>
      <c r="P37">
        <f t="shared" si="4"/>
        <v>786.25</v>
      </c>
      <c r="Q37">
        <f t="shared" si="5"/>
        <v>242.84566943265557</v>
      </c>
      <c r="R37">
        <f t="shared" si="6"/>
        <v>1029.0956694326555</v>
      </c>
      <c r="S37">
        <f t="shared" si="7"/>
        <v>424.40774054601729</v>
      </c>
    </row>
    <row r="38" spans="1:19" x14ac:dyDescent="0.25">
      <c r="A38" t="str">
        <f t="shared" si="8"/>
        <v>Roberts1986Pp16to10hDurat33CvLaird</v>
      </c>
      <c r="B38" t="s">
        <v>5</v>
      </c>
      <c r="C38" t="s">
        <v>8</v>
      </c>
      <c r="D38" s="1">
        <v>16</v>
      </c>
      <c r="E38" s="1">
        <v>10</v>
      </c>
      <c r="F38" s="1">
        <v>21.25</v>
      </c>
      <c r="G38" s="1">
        <v>21.25</v>
      </c>
      <c r="H38">
        <v>33</v>
      </c>
      <c r="I38" t="s">
        <v>55</v>
      </c>
      <c r="J38">
        <v>50.235425772259802</v>
      </c>
      <c r="K38">
        <v>78.892759865712193</v>
      </c>
      <c r="L38">
        <f t="shared" si="1"/>
        <v>701.25</v>
      </c>
      <c r="M38">
        <f t="shared" si="2"/>
        <v>975.22114714638406</v>
      </c>
      <c r="N38">
        <f t="shared" si="3"/>
        <v>1676.4711471463841</v>
      </c>
      <c r="O38" t="s">
        <v>26</v>
      </c>
      <c r="P38">
        <f t="shared" si="4"/>
        <v>701.25</v>
      </c>
      <c r="Q38">
        <f t="shared" si="5"/>
        <v>366.2527976605208</v>
      </c>
      <c r="R38">
        <f t="shared" si="6"/>
        <v>1067.5027976605209</v>
      </c>
      <c r="S38">
        <f t="shared" si="7"/>
        <v>608.9683494858632</v>
      </c>
    </row>
    <row r="39" spans="1:19" x14ac:dyDescent="0.25">
      <c r="A39" t="str">
        <f t="shared" si="8"/>
        <v>Roberts1986Pp16to10hDurat29CvLaird</v>
      </c>
      <c r="B39" t="s">
        <v>5</v>
      </c>
      <c r="C39" t="s">
        <v>8</v>
      </c>
      <c r="D39" s="1">
        <v>16</v>
      </c>
      <c r="E39" s="1">
        <v>10</v>
      </c>
      <c r="F39" s="1">
        <v>21.25</v>
      </c>
      <c r="G39" s="1">
        <v>21.25</v>
      </c>
      <c r="H39">
        <v>29</v>
      </c>
      <c r="I39" t="s">
        <v>55</v>
      </c>
      <c r="J39">
        <v>48.566964379974998</v>
      </c>
      <c r="K39">
        <v>63.763856337492797</v>
      </c>
      <c r="L39">
        <f t="shared" si="1"/>
        <v>616.25</v>
      </c>
      <c r="M39">
        <f t="shared" si="2"/>
        <v>738.73194717172191</v>
      </c>
      <c r="N39">
        <f t="shared" si="3"/>
        <v>1354.9819471717219</v>
      </c>
      <c r="O39" t="s">
        <v>27</v>
      </c>
      <c r="P39">
        <f t="shared" si="4"/>
        <v>616.25</v>
      </c>
      <c r="Q39">
        <f t="shared" si="5"/>
        <v>415.79799307446871</v>
      </c>
      <c r="R39">
        <f t="shared" si="6"/>
        <v>1032.0479930744686</v>
      </c>
      <c r="S39">
        <f t="shared" si="7"/>
        <v>322.93395409725326</v>
      </c>
    </row>
    <row r="40" spans="1:19" x14ac:dyDescent="0.25">
      <c r="A40" t="str">
        <f t="shared" si="8"/>
        <v>Roberts1986Pp16to10hDurat25CvLaird</v>
      </c>
      <c r="B40" t="s">
        <v>5</v>
      </c>
      <c r="C40" t="s">
        <v>8</v>
      </c>
      <c r="D40" s="1">
        <v>16</v>
      </c>
      <c r="E40" s="1">
        <v>10</v>
      </c>
      <c r="F40" s="1">
        <v>21.25</v>
      </c>
      <c r="G40" s="1">
        <v>21.25</v>
      </c>
      <c r="H40">
        <v>25</v>
      </c>
      <c r="I40" t="s">
        <v>55</v>
      </c>
      <c r="J40">
        <v>53.190177572263998</v>
      </c>
      <c r="K40">
        <v>94.002660416798605</v>
      </c>
      <c r="L40">
        <f t="shared" si="1"/>
        <v>531.25</v>
      </c>
      <c r="M40">
        <f t="shared" si="2"/>
        <v>1466.3065338569704</v>
      </c>
      <c r="N40">
        <f t="shared" si="3"/>
        <v>1997.5565338569704</v>
      </c>
      <c r="O40" t="s">
        <v>28</v>
      </c>
      <c r="P40">
        <f t="shared" si="4"/>
        <v>531.25</v>
      </c>
      <c r="Q40">
        <f t="shared" si="5"/>
        <v>599.04127341060996</v>
      </c>
      <c r="R40">
        <f t="shared" si="6"/>
        <v>1130.2912734106098</v>
      </c>
      <c r="S40">
        <f t="shared" si="7"/>
        <v>867.26526044636057</v>
      </c>
    </row>
    <row r="41" spans="1:19" x14ac:dyDescent="0.25">
      <c r="A41" t="str">
        <f t="shared" si="8"/>
        <v>Roberts1986Pp16to10hDurat21CvLaird</v>
      </c>
      <c r="B41" t="s">
        <v>5</v>
      </c>
      <c r="C41" t="s">
        <v>8</v>
      </c>
      <c r="D41" s="1">
        <v>16</v>
      </c>
      <c r="E41" s="1">
        <v>10</v>
      </c>
      <c r="F41" s="1">
        <v>21.25</v>
      </c>
      <c r="G41" s="1">
        <v>21.25</v>
      </c>
      <c r="H41">
        <v>21</v>
      </c>
      <c r="I41" t="s">
        <v>55</v>
      </c>
      <c r="J41">
        <v>59.121640168070698</v>
      </c>
      <c r="K41">
        <v>90.814805430628496</v>
      </c>
      <c r="L41">
        <f t="shared" si="1"/>
        <v>446.25</v>
      </c>
      <c r="M41">
        <f t="shared" si="2"/>
        <v>1483.5646154008555</v>
      </c>
      <c r="N41">
        <f t="shared" si="3"/>
        <v>1929.8146154008555</v>
      </c>
      <c r="O41" t="s">
        <v>29</v>
      </c>
      <c r="P41">
        <f t="shared" si="4"/>
        <v>446.25</v>
      </c>
      <c r="Q41">
        <f t="shared" si="5"/>
        <v>810.08485357150232</v>
      </c>
      <c r="R41">
        <f t="shared" si="6"/>
        <v>1256.3348535715022</v>
      </c>
      <c r="S41">
        <f t="shared" si="7"/>
        <v>673.47976182935327</v>
      </c>
    </row>
    <row r="42" spans="1:19" x14ac:dyDescent="0.25">
      <c r="A42" t="str">
        <f t="shared" si="8"/>
        <v>Roberts1986Pp16to10hDurat17CvLaird</v>
      </c>
      <c r="B42" t="s">
        <v>5</v>
      </c>
      <c r="C42" t="s">
        <v>8</v>
      </c>
      <c r="D42" s="1">
        <v>16</v>
      </c>
      <c r="E42" s="1">
        <v>10</v>
      </c>
      <c r="F42" s="1">
        <v>21.25</v>
      </c>
      <c r="G42" s="1">
        <v>21.25</v>
      </c>
      <c r="H42">
        <v>17</v>
      </c>
      <c r="I42" t="s">
        <v>55</v>
      </c>
      <c r="J42">
        <v>58.969616351006103</v>
      </c>
      <c r="K42">
        <v>100.87033635269501</v>
      </c>
      <c r="L42">
        <f t="shared" si="1"/>
        <v>361.25</v>
      </c>
      <c r="M42">
        <f t="shared" si="2"/>
        <v>1782.244647494769</v>
      </c>
      <c r="N42">
        <f t="shared" si="3"/>
        <v>2143.4946474947692</v>
      </c>
      <c r="O42" t="s">
        <v>30</v>
      </c>
      <c r="P42">
        <f t="shared" si="4"/>
        <v>361.25</v>
      </c>
      <c r="Q42">
        <f t="shared" si="5"/>
        <v>891.85434745887972</v>
      </c>
      <c r="R42">
        <f t="shared" si="6"/>
        <v>1253.1043474588796</v>
      </c>
      <c r="S42">
        <f t="shared" si="7"/>
        <v>890.3903000358896</v>
      </c>
    </row>
    <row r="43" spans="1:19" x14ac:dyDescent="0.25">
      <c r="A43" t="str">
        <f t="shared" si="8"/>
        <v>Roberts1986Pp16to10hDurat13CvLaird</v>
      </c>
      <c r="B43" t="s">
        <v>5</v>
      </c>
      <c r="C43" t="s">
        <v>8</v>
      </c>
      <c r="D43" s="1">
        <v>16</v>
      </c>
      <c r="E43" s="1">
        <v>10</v>
      </c>
      <c r="F43" s="1">
        <v>21.25</v>
      </c>
      <c r="G43" s="1">
        <v>21.25</v>
      </c>
      <c r="H43">
        <v>13</v>
      </c>
      <c r="I43" t="s">
        <v>55</v>
      </c>
      <c r="J43">
        <v>56.215873820231799</v>
      </c>
      <c r="K43">
        <v>115.92407254914301</v>
      </c>
      <c r="L43">
        <f t="shared" si="1"/>
        <v>276.25</v>
      </c>
      <c r="M43">
        <f t="shared" si="2"/>
        <v>2187.1365416692888</v>
      </c>
      <c r="N43">
        <f t="shared" si="3"/>
        <v>2463.3865416692888</v>
      </c>
      <c r="O43" t="s">
        <v>31</v>
      </c>
      <c r="P43">
        <f t="shared" si="4"/>
        <v>276.25</v>
      </c>
      <c r="Q43">
        <f t="shared" si="5"/>
        <v>918.33731867992572</v>
      </c>
      <c r="R43">
        <f t="shared" si="6"/>
        <v>1194.5873186799258</v>
      </c>
      <c r="S43">
        <f t="shared" si="7"/>
        <v>1268.799222989363</v>
      </c>
    </row>
    <row r="44" spans="1:19" x14ac:dyDescent="0.25">
      <c r="A44" t="str">
        <f t="shared" si="8"/>
        <v>Roberts1986Pp16to10hDurat9CvLaird</v>
      </c>
      <c r="B44" t="s">
        <v>5</v>
      </c>
      <c r="C44" t="s">
        <v>8</v>
      </c>
      <c r="D44" s="1">
        <v>16</v>
      </c>
      <c r="E44" s="1">
        <v>10</v>
      </c>
      <c r="F44" s="1">
        <v>21.25</v>
      </c>
      <c r="G44" s="1">
        <v>21.25</v>
      </c>
      <c r="H44">
        <v>9</v>
      </c>
      <c r="I44" t="s">
        <v>55</v>
      </c>
      <c r="J44">
        <v>54.550368446612197</v>
      </c>
      <c r="K44">
        <v>104.91628132851901</v>
      </c>
      <c r="L44">
        <f t="shared" si="1"/>
        <v>191.25</v>
      </c>
      <c r="M44">
        <f t="shared" si="2"/>
        <v>2038.2209782310288</v>
      </c>
      <c r="N44">
        <f t="shared" si="3"/>
        <v>2229.4709782310288</v>
      </c>
      <c r="O44" t="s">
        <v>32</v>
      </c>
      <c r="P44">
        <f t="shared" si="4"/>
        <v>191.25</v>
      </c>
      <c r="Q44">
        <f t="shared" si="5"/>
        <v>967.94532949050915</v>
      </c>
      <c r="R44">
        <f t="shared" si="6"/>
        <v>1159.1953294905093</v>
      </c>
      <c r="S44">
        <f t="shared" si="7"/>
        <v>1070.2756487405195</v>
      </c>
    </row>
    <row r="45" spans="1:19" x14ac:dyDescent="0.25">
      <c r="A45" t="str">
        <f t="shared" si="8"/>
        <v>Roberts1986Pp16to10hDurat0CvLaird</v>
      </c>
      <c r="B45" t="s">
        <v>5</v>
      </c>
      <c r="C45" t="s">
        <v>8</v>
      </c>
      <c r="D45" s="1">
        <v>16</v>
      </c>
      <c r="E45" s="1">
        <v>10</v>
      </c>
      <c r="F45" s="1">
        <v>21.25</v>
      </c>
      <c r="G45" s="1">
        <v>21.25</v>
      </c>
      <c r="H45">
        <v>0</v>
      </c>
      <c r="I45" t="s">
        <v>55</v>
      </c>
      <c r="J45">
        <v>54.404256666877799</v>
      </c>
      <c r="K45">
        <v>87.616815523320895</v>
      </c>
      <c r="L45">
        <f t="shared" si="1"/>
        <v>0</v>
      </c>
      <c r="M45">
        <f t="shared" si="2"/>
        <v>1861.8573298705689</v>
      </c>
      <c r="N45">
        <f t="shared" si="3"/>
        <v>1861.8573298705689</v>
      </c>
      <c r="O45" t="s">
        <v>33</v>
      </c>
      <c r="P45">
        <f t="shared" si="4"/>
        <v>0</v>
      </c>
      <c r="Q45">
        <f t="shared" si="5"/>
        <v>1156.0904541711532</v>
      </c>
      <c r="R45">
        <f t="shared" si="6"/>
        <v>1156.0904541711532</v>
      </c>
      <c r="S45">
        <f t="shared" si="7"/>
        <v>705.76687569941578</v>
      </c>
    </row>
    <row r="46" spans="1:19" x14ac:dyDescent="0.25">
      <c r="A46" t="str">
        <f t="shared" si="8"/>
        <v>Roberts1986Pp10to16hDurat45CvPrecoz</v>
      </c>
      <c r="B46" t="s">
        <v>3</v>
      </c>
      <c r="C46" t="s">
        <v>7</v>
      </c>
      <c r="D46" s="1">
        <v>10</v>
      </c>
      <c r="E46" s="1">
        <v>16</v>
      </c>
      <c r="F46" s="1">
        <v>21.25</v>
      </c>
      <c r="G46" s="1">
        <v>21.25</v>
      </c>
      <c r="H46">
        <v>45</v>
      </c>
      <c r="I46" t="s">
        <v>55</v>
      </c>
      <c r="J46">
        <v>47.275634038223899</v>
      </c>
      <c r="K46">
        <v>52.730179492769402</v>
      </c>
      <c r="L46">
        <f t="shared" si="1"/>
        <v>956.25</v>
      </c>
      <c r="M46">
        <f t="shared" si="2"/>
        <v>164.2663142213498</v>
      </c>
      <c r="N46">
        <f t="shared" si="3"/>
        <v>1120.5163142213498</v>
      </c>
      <c r="O46" t="s">
        <v>13</v>
      </c>
      <c r="P46">
        <f t="shared" si="4"/>
        <v>956.25</v>
      </c>
      <c r="Q46">
        <f t="shared" si="5"/>
        <v>48.357223312257851</v>
      </c>
      <c r="R46">
        <f t="shared" si="6"/>
        <v>1004.6072233122578</v>
      </c>
      <c r="S46">
        <f t="shared" si="7"/>
        <v>115.90909090909201</v>
      </c>
    </row>
    <row r="47" spans="1:19" x14ac:dyDescent="0.25">
      <c r="A47" t="str">
        <f t="shared" si="8"/>
        <v>Roberts1986Pp10to16hDurat41CvPrecoz</v>
      </c>
      <c r="B47" t="s">
        <v>3</v>
      </c>
      <c r="C47" t="s">
        <v>7</v>
      </c>
      <c r="D47" s="1">
        <v>10</v>
      </c>
      <c r="E47" s="1">
        <v>16</v>
      </c>
      <c r="F47" s="1">
        <v>21.25</v>
      </c>
      <c r="G47" s="1">
        <v>21.25</v>
      </c>
      <c r="H47">
        <v>41</v>
      </c>
      <c r="I47" t="s">
        <v>55</v>
      </c>
      <c r="J47">
        <v>44.312186614344803</v>
      </c>
      <c r="K47">
        <v>51.186687014025097</v>
      </c>
      <c r="L47">
        <f t="shared" si="1"/>
        <v>871.25</v>
      </c>
      <c r="M47">
        <f t="shared" si="2"/>
        <v>216.4670990480333</v>
      </c>
      <c r="N47">
        <f t="shared" si="3"/>
        <v>1087.7170990480333</v>
      </c>
      <c r="O47" t="s">
        <v>11</v>
      </c>
      <c r="P47">
        <f t="shared" si="4"/>
        <v>871.25</v>
      </c>
      <c r="Q47">
        <f t="shared" si="5"/>
        <v>70.383965554827071</v>
      </c>
      <c r="R47">
        <f t="shared" si="6"/>
        <v>941.63396555482711</v>
      </c>
      <c r="S47">
        <f t="shared" si="7"/>
        <v>146.08313349320622</v>
      </c>
    </row>
    <row r="48" spans="1:19" x14ac:dyDescent="0.25">
      <c r="A48" t="str">
        <f t="shared" si="8"/>
        <v>Roberts1986Pp10to16hDurat37CvPrecoz</v>
      </c>
      <c r="B48" t="s">
        <v>3</v>
      </c>
      <c r="C48" t="s">
        <v>7</v>
      </c>
      <c r="D48" s="1">
        <v>10</v>
      </c>
      <c r="E48" s="1">
        <v>16</v>
      </c>
      <c r="F48" s="1">
        <v>21.25</v>
      </c>
      <c r="G48" s="1">
        <v>21.25</v>
      </c>
      <c r="H48">
        <v>37</v>
      </c>
      <c r="I48" t="s">
        <v>55</v>
      </c>
      <c r="J48">
        <v>46.407964537460899</v>
      </c>
      <c r="K48">
        <v>53.683598575684897</v>
      </c>
      <c r="L48">
        <f t="shared" si="1"/>
        <v>786.25</v>
      </c>
      <c r="M48">
        <f t="shared" si="2"/>
        <v>354.52646973330405</v>
      </c>
      <c r="N48">
        <f t="shared" si="3"/>
        <v>1140.7764697333041</v>
      </c>
      <c r="O48" t="s">
        <v>14</v>
      </c>
      <c r="P48">
        <f t="shared" si="4"/>
        <v>786.25</v>
      </c>
      <c r="Q48">
        <f t="shared" si="5"/>
        <v>199.91924642104411</v>
      </c>
      <c r="R48">
        <f t="shared" si="6"/>
        <v>986.16924642104414</v>
      </c>
      <c r="S48">
        <f t="shared" si="7"/>
        <v>154.60722331225998</v>
      </c>
    </row>
    <row r="49" spans="1:19" x14ac:dyDescent="0.25">
      <c r="A49" t="str">
        <f t="shared" si="8"/>
        <v>Roberts1986Pp10to16hDurat33CvPrecoz</v>
      </c>
      <c r="B49" t="s">
        <v>3</v>
      </c>
      <c r="C49" t="s">
        <v>7</v>
      </c>
      <c r="D49" s="1">
        <v>10</v>
      </c>
      <c r="E49" s="1">
        <v>16</v>
      </c>
      <c r="F49" s="1">
        <v>21.25</v>
      </c>
      <c r="G49" s="1">
        <v>21.25</v>
      </c>
      <c r="H49">
        <v>33</v>
      </c>
      <c r="I49" t="s">
        <v>55</v>
      </c>
      <c r="J49">
        <v>43.854371048615597</v>
      </c>
      <c r="K49">
        <v>51.534045490879997</v>
      </c>
      <c r="L49">
        <f t="shared" si="1"/>
        <v>701.25</v>
      </c>
      <c r="M49">
        <f t="shared" si="2"/>
        <v>393.84846668119991</v>
      </c>
      <c r="N49">
        <f t="shared" si="3"/>
        <v>1095.0984666811999</v>
      </c>
      <c r="O49" t="s">
        <v>15</v>
      </c>
      <c r="P49">
        <f t="shared" si="4"/>
        <v>701.25</v>
      </c>
      <c r="Q49">
        <f t="shared" si="5"/>
        <v>230.65538478308144</v>
      </c>
      <c r="R49">
        <f t="shared" si="6"/>
        <v>931.90538478308144</v>
      </c>
      <c r="S49">
        <f t="shared" si="7"/>
        <v>163.19308189811841</v>
      </c>
    </row>
    <row r="50" spans="1:19" x14ac:dyDescent="0.25">
      <c r="A50" t="str">
        <f t="shared" si="8"/>
        <v>Roberts1986Pp10to16hDurat29CvPrecoz</v>
      </c>
      <c r="B50" t="s">
        <v>3</v>
      </c>
      <c r="C50" t="s">
        <v>7</v>
      </c>
      <c r="D50" s="1">
        <v>10</v>
      </c>
      <c r="E50" s="1">
        <v>16</v>
      </c>
      <c r="F50" s="1">
        <v>21.25</v>
      </c>
      <c r="G50" s="1">
        <v>21.25</v>
      </c>
      <c r="H50">
        <v>29</v>
      </c>
      <c r="I50" t="s">
        <v>55</v>
      </c>
      <c r="J50">
        <v>42.919845941428598</v>
      </c>
      <c r="K50">
        <v>49.791439575612202</v>
      </c>
      <c r="L50">
        <f t="shared" si="1"/>
        <v>616.25</v>
      </c>
      <c r="M50">
        <f t="shared" si="2"/>
        <v>441.81809098175927</v>
      </c>
      <c r="N50">
        <f t="shared" si="3"/>
        <v>1058.0680909817593</v>
      </c>
      <c r="O50" t="s">
        <v>16</v>
      </c>
      <c r="P50">
        <f t="shared" si="4"/>
        <v>616.25</v>
      </c>
      <c r="Q50">
        <f t="shared" si="5"/>
        <v>295.79672625535773</v>
      </c>
      <c r="R50">
        <f t="shared" si="6"/>
        <v>912.04672625535773</v>
      </c>
      <c r="S50">
        <f t="shared" si="7"/>
        <v>146.02136472640154</v>
      </c>
    </row>
    <row r="51" spans="1:19" x14ac:dyDescent="0.25">
      <c r="A51" t="str">
        <f t="shared" si="8"/>
        <v>Roberts1986Pp10to16hDurat25CvPrecoz</v>
      </c>
      <c r="B51" t="s">
        <v>3</v>
      </c>
      <c r="C51" t="s">
        <v>7</v>
      </c>
      <c r="D51" s="1">
        <v>10</v>
      </c>
      <c r="E51" s="1">
        <v>16</v>
      </c>
      <c r="F51" s="1">
        <v>21.25</v>
      </c>
      <c r="G51" s="1">
        <v>21.25</v>
      </c>
      <c r="H51">
        <v>25</v>
      </c>
      <c r="I51" t="s">
        <v>55</v>
      </c>
      <c r="J51">
        <v>39.956398517549502</v>
      </c>
      <c r="K51">
        <v>46.432672044182802</v>
      </c>
      <c r="L51">
        <f t="shared" si="1"/>
        <v>531.25</v>
      </c>
      <c r="M51">
        <f t="shared" si="2"/>
        <v>455.44428093888456</v>
      </c>
      <c r="N51">
        <f t="shared" si="3"/>
        <v>986.6942809388845</v>
      </c>
      <c r="O51" t="s">
        <v>17</v>
      </c>
      <c r="P51">
        <f t="shared" si="4"/>
        <v>531.25</v>
      </c>
      <c r="Q51">
        <f t="shared" si="5"/>
        <v>317.82346849792691</v>
      </c>
      <c r="R51">
        <f t="shared" si="6"/>
        <v>849.07346849792691</v>
      </c>
      <c r="S51">
        <f t="shared" si="7"/>
        <v>137.62081244095759</v>
      </c>
    </row>
    <row r="52" spans="1:19" x14ac:dyDescent="0.25">
      <c r="A52" t="str">
        <f t="shared" si="8"/>
        <v>Roberts1986Pp10to16hDurat21CvPrecoz</v>
      </c>
      <c r="B52" t="s">
        <v>3</v>
      </c>
      <c r="C52" t="s">
        <v>7</v>
      </c>
      <c r="D52" s="1">
        <v>10</v>
      </c>
      <c r="E52" s="1">
        <v>16</v>
      </c>
      <c r="F52" s="1">
        <v>21.25</v>
      </c>
      <c r="G52" s="1">
        <v>21.25</v>
      </c>
      <c r="H52">
        <v>21</v>
      </c>
      <c r="I52" t="s">
        <v>55</v>
      </c>
      <c r="J52">
        <v>38.421626335295301</v>
      </c>
      <c r="K52">
        <v>45.293219969478898</v>
      </c>
      <c r="L52">
        <f t="shared" si="1"/>
        <v>446.25</v>
      </c>
      <c r="M52">
        <f t="shared" si="2"/>
        <v>516.23092435142655</v>
      </c>
      <c r="N52">
        <f t="shared" si="3"/>
        <v>962.48092435142655</v>
      </c>
      <c r="O52" t="s">
        <v>18</v>
      </c>
      <c r="P52">
        <f t="shared" si="4"/>
        <v>446.25</v>
      </c>
      <c r="Q52">
        <f t="shared" si="5"/>
        <v>370.20955962502512</v>
      </c>
      <c r="R52">
        <f t="shared" si="6"/>
        <v>816.45955962502512</v>
      </c>
      <c r="S52">
        <f t="shared" si="7"/>
        <v>146.02136472640143</v>
      </c>
    </row>
    <row r="53" spans="1:19" x14ac:dyDescent="0.25">
      <c r="A53" t="str">
        <f t="shared" si="8"/>
        <v>Roberts1986Pp10to16hDurat17CvPrecoz</v>
      </c>
      <c r="B53" t="s">
        <v>3</v>
      </c>
      <c r="C53" t="s">
        <v>7</v>
      </c>
      <c r="D53" s="1">
        <v>10</v>
      </c>
      <c r="E53" s="1">
        <v>16</v>
      </c>
      <c r="F53" s="1">
        <v>21.25</v>
      </c>
      <c r="G53" s="1">
        <v>21.25</v>
      </c>
      <c r="H53">
        <v>17</v>
      </c>
      <c r="I53" t="s">
        <v>55</v>
      </c>
      <c r="J53">
        <v>34.650098103335502</v>
      </c>
      <c r="K53">
        <v>42.9329263861638</v>
      </c>
      <c r="L53">
        <f t="shared" si="1"/>
        <v>361.25</v>
      </c>
      <c r="M53">
        <f t="shared" si="2"/>
        <v>551.07468570598076</v>
      </c>
      <c r="N53">
        <f t="shared" si="3"/>
        <v>912.32468570598076</v>
      </c>
      <c r="O53" t="s">
        <v>19</v>
      </c>
      <c r="P53">
        <f t="shared" si="4"/>
        <v>361.25</v>
      </c>
      <c r="Q53">
        <f t="shared" si="5"/>
        <v>375.06458469587943</v>
      </c>
      <c r="R53">
        <f t="shared" si="6"/>
        <v>736.31458469587938</v>
      </c>
      <c r="S53">
        <f t="shared" si="7"/>
        <v>176.01010101010138</v>
      </c>
    </row>
    <row r="54" spans="1:19" x14ac:dyDescent="0.25">
      <c r="A54" t="str">
        <f t="shared" si="8"/>
        <v>Roberts1986Pp10to16hDurat13CvPrecoz</v>
      </c>
      <c r="B54" t="s">
        <v>3</v>
      </c>
      <c r="C54" t="s">
        <v>7</v>
      </c>
      <c r="D54" s="1">
        <v>10</v>
      </c>
      <c r="E54" s="1">
        <v>16</v>
      </c>
      <c r="F54" s="1">
        <v>21.25</v>
      </c>
      <c r="G54" s="1">
        <v>21.25</v>
      </c>
      <c r="H54">
        <v>13</v>
      </c>
      <c r="I54" t="s">
        <v>55</v>
      </c>
      <c r="J54">
        <v>33.311532592108101</v>
      </c>
      <c r="K54">
        <v>40.988300268875797</v>
      </c>
      <c r="L54">
        <f t="shared" si="1"/>
        <v>276.25</v>
      </c>
      <c r="M54">
        <f t="shared" si="2"/>
        <v>594.75138071361073</v>
      </c>
      <c r="N54">
        <f t="shared" si="3"/>
        <v>871.00138071361073</v>
      </c>
      <c r="O54" t="s">
        <v>20</v>
      </c>
      <c r="P54">
        <f t="shared" si="4"/>
        <v>276.25</v>
      </c>
      <c r="Q54">
        <f t="shared" si="5"/>
        <v>431.62006758229717</v>
      </c>
      <c r="R54">
        <f t="shared" si="6"/>
        <v>707.87006758229722</v>
      </c>
      <c r="S54">
        <f t="shared" si="7"/>
        <v>163.1313131313135</v>
      </c>
    </row>
    <row r="55" spans="1:19" x14ac:dyDescent="0.25">
      <c r="A55" t="str">
        <f t="shared" si="8"/>
        <v>Roberts1986Pp10to16hDurat9CvPrecoz</v>
      </c>
      <c r="B55" t="s">
        <v>3</v>
      </c>
      <c r="C55" t="s">
        <v>7</v>
      </c>
      <c r="D55" s="1">
        <v>10</v>
      </c>
      <c r="E55" s="1">
        <v>16</v>
      </c>
      <c r="F55" s="1">
        <v>21.25</v>
      </c>
      <c r="G55" s="1">
        <v>21.25</v>
      </c>
      <c r="H55">
        <v>9</v>
      </c>
      <c r="I55" t="s">
        <v>55</v>
      </c>
      <c r="J55">
        <v>32.980161325485</v>
      </c>
      <c r="K55">
        <v>39.453528086621603</v>
      </c>
      <c r="L55">
        <f t="shared" si="1"/>
        <v>191.25</v>
      </c>
      <c r="M55">
        <f t="shared" si="2"/>
        <v>647.13747184070905</v>
      </c>
      <c r="N55">
        <f t="shared" si="3"/>
        <v>838.38747184070905</v>
      </c>
      <c r="O55" t="s">
        <v>21</v>
      </c>
      <c r="P55">
        <f t="shared" si="4"/>
        <v>191.25</v>
      </c>
      <c r="Q55">
        <f t="shared" si="5"/>
        <v>509.57842816655625</v>
      </c>
      <c r="R55">
        <f t="shared" si="6"/>
        <v>700.82842816655625</v>
      </c>
      <c r="S55">
        <f t="shared" si="7"/>
        <v>137.5590436741528</v>
      </c>
    </row>
    <row r="56" spans="1:19" x14ac:dyDescent="0.25">
      <c r="A56" t="str">
        <f t="shared" si="8"/>
        <v>Roberts1986Pp10to16hDurat0CvPrecoz</v>
      </c>
      <c r="B56" t="s">
        <v>3</v>
      </c>
      <c r="C56" t="s">
        <v>7</v>
      </c>
      <c r="D56" s="1">
        <v>10</v>
      </c>
      <c r="E56" s="1">
        <v>16</v>
      </c>
      <c r="F56" s="1">
        <v>21.25</v>
      </c>
      <c r="G56" s="1">
        <v>21.25</v>
      </c>
      <c r="H56">
        <v>0</v>
      </c>
      <c r="I56" t="s">
        <v>55</v>
      </c>
      <c r="J56">
        <v>31.837802485284499</v>
      </c>
      <c r="K56">
        <v>39.523290458542199</v>
      </c>
      <c r="L56">
        <f t="shared" si="1"/>
        <v>0</v>
      </c>
      <c r="M56">
        <f t="shared" si="2"/>
        <v>839.86992224402172</v>
      </c>
      <c r="N56">
        <f t="shared" si="3"/>
        <v>839.86992224402172</v>
      </c>
      <c r="O56" t="s">
        <v>22</v>
      </c>
      <c r="P56">
        <f t="shared" si="4"/>
        <v>0</v>
      </c>
      <c r="Q56">
        <f t="shared" si="5"/>
        <v>676.55330281229556</v>
      </c>
      <c r="R56">
        <f t="shared" si="6"/>
        <v>676.55330281229556</v>
      </c>
      <c r="S56">
        <f t="shared" si="7"/>
        <v>163.31661943172617</v>
      </c>
    </row>
    <row r="57" spans="1:19" x14ac:dyDescent="0.25">
      <c r="A57" t="str">
        <f t="shared" si="8"/>
        <v>Roberts1986Pp16to10hDurat45CvPrecoz</v>
      </c>
      <c r="B57" t="s">
        <v>3</v>
      </c>
      <c r="C57" t="s">
        <v>7</v>
      </c>
      <c r="D57" s="1">
        <v>16</v>
      </c>
      <c r="E57" s="1">
        <v>10</v>
      </c>
      <c r="F57" s="1">
        <v>21.25</v>
      </c>
      <c r="G57" s="1">
        <v>21.25</v>
      </c>
      <c r="H57">
        <v>45</v>
      </c>
      <c r="I57" t="s">
        <v>55</v>
      </c>
      <c r="J57">
        <v>32.311605261245496</v>
      </c>
      <c r="K57">
        <v>40.398226873047001</v>
      </c>
      <c r="L57">
        <f t="shared" si="1"/>
        <v>858.46232105224874</v>
      </c>
      <c r="M57">
        <f t="shared" si="2"/>
        <v>0</v>
      </c>
      <c r="N57">
        <f t="shared" si="3"/>
        <v>858.46232105224874</v>
      </c>
      <c r="O57" t="s">
        <v>23</v>
      </c>
      <c r="P57">
        <f t="shared" si="4"/>
        <v>686.62161180146677</v>
      </c>
      <c r="Q57">
        <f t="shared" si="5"/>
        <v>0</v>
      </c>
      <c r="R57">
        <f t="shared" si="6"/>
        <v>686.62161180146677</v>
      </c>
      <c r="S57">
        <f t="shared" si="7"/>
        <v>171.84070925078197</v>
      </c>
    </row>
    <row r="58" spans="1:19" x14ac:dyDescent="0.25">
      <c r="A58" t="str">
        <f t="shared" si="8"/>
        <v>Roberts1986Pp16to10hDurat41CvPrecoz</v>
      </c>
      <c r="B58" t="s">
        <v>3</v>
      </c>
      <c r="C58" t="s">
        <v>7</v>
      </c>
      <c r="D58" s="1">
        <v>16</v>
      </c>
      <c r="E58" s="1">
        <v>10</v>
      </c>
      <c r="F58" s="1">
        <v>21.25</v>
      </c>
      <c r="G58" s="1">
        <v>21.25</v>
      </c>
      <c r="H58">
        <v>41</v>
      </c>
      <c r="I58" t="s">
        <v>55</v>
      </c>
      <c r="J58">
        <v>31.986047525615799</v>
      </c>
      <c r="K58">
        <v>40.0726691374173</v>
      </c>
      <c r="L58">
        <f t="shared" si="1"/>
        <v>851.54421917011757</v>
      </c>
      <c r="M58">
        <f t="shared" si="2"/>
        <v>0</v>
      </c>
      <c r="N58">
        <f t="shared" si="3"/>
        <v>851.54421917011757</v>
      </c>
      <c r="O58" t="s">
        <v>24</v>
      </c>
      <c r="P58">
        <f t="shared" si="4"/>
        <v>679.70350991933572</v>
      </c>
      <c r="Q58">
        <f t="shared" si="5"/>
        <v>0</v>
      </c>
      <c r="R58">
        <f t="shared" si="6"/>
        <v>679.70350991933572</v>
      </c>
      <c r="S58">
        <f t="shared" si="7"/>
        <v>171.84070925078186</v>
      </c>
    </row>
    <row r="59" spans="1:19" x14ac:dyDescent="0.25">
      <c r="A59" t="str">
        <f t="shared" si="8"/>
        <v>Roberts1986Pp16to10hDurat37CvPrecoz</v>
      </c>
      <c r="B59" t="s">
        <v>3</v>
      </c>
      <c r="C59" t="s">
        <v>7</v>
      </c>
      <c r="D59" s="1">
        <v>16</v>
      </c>
      <c r="E59" s="1">
        <v>10</v>
      </c>
      <c r="F59" s="1">
        <v>21.25</v>
      </c>
      <c r="G59" s="1">
        <v>21.25</v>
      </c>
      <c r="H59">
        <v>37</v>
      </c>
      <c r="I59" t="s">
        <v>55</v>
      </c>
      <c r="J59">
        <v>32.456943536080203</v>
      </c>
      <c r="K59">
        <v>40.549378678875001</v>
      </c>
      <c r="L59">
        <f t="shared" si="1"/>
        <v>786.25</v>
      </c>
      <c r="M59">
        <f t="shared" si="2"/>
        <v>75.424296926093774</v>
      </c>
      <c r="N59">
        <f t="shared" si="3"/>
        <v>861.6742969260938</v>
      </c>
      <c r="O59" t="s">
        <v>25</v>
      </c>
      <c r="P59">
        <f t="shared" si="4"/>
        <v>689.7100501417043</v>
      </c>
      <c r="Q59">
        <f t="shared" si="5"/>
        <v>0</v>
      </c>
      <c r="R59">
        <f t="shared" si="6"/>
        <v>689.7100501417043</v>
      </c>
      <c r="S59">
        <f t="shared" si="7"/>
        <v>171.9642467843895</v>
      </c>
    </row>
    <row r="60" spans="1:19" x14ac:dyDescent="0.25">
      <c r="A60" t="str">
        <f t="shared" si="8"/>
        <v>Roberts1986Pp16to10hDurat33CvPrecoz</v>
      </c>
      <c r="B60" t="s">
        <v>3</v>
      </c>
      <c r="C60" t="s">
        <v>7</v>
      </c>
      <c r="D60" s="1">
        <v>16</v>
      </c>
      <c r="E60" s="1">
        <v>10</v>
      </c>
      <c r="F60" s="1">
        <v>21.25</v>
      </c>
      <c r="G60" s="1">
        <v>21.25</v>
      </c>
      <c r="H60">
        <v>33</v>
      </c>
      <c r="I60" t="s">
        <v>55</v>
      </c>
      <c r="J60">
        <v>31.121284790349499</v>
      </c>
      <c r="K60">
        <v>38.803865998110602</v>
      </c>
      <c r="L60">
        <f t="shared" si="1"/>
        <v>701.25</v>
      </c>
      <c r="M60">
        <f t="shared" si="2"/>
        <v>123.33215245985029</v>
      </c>
      <c r="N60">
        <f t="shared" si="3"/>
        <v>824.58215245985025</v>
      </c>
      <c r="O60" t="s">
        <v>26</v>
      </c>
      <c r="P60">
        <f t="shared" si="4"/>
        <v>661.32730179492683</v>
      </c>
      <c r="Q60">
        <f t="shared" si="5"/>
        <v>0</v>
      </c>
      <c r="R60">
        <f t="shared" si="6"/>
        <v>661.32730179492683</v>
      </c>
      <c r="S60">
        <f t="shared" si="7"/>
        <v>163.25485066492342</v>
      </c>
    </row>
    <row r="61" spans="1:19" x14ac:dyDescent="0.25">
      <c r="A61" t="str">
        <f t="shared" si="8"/>
        <v>Roberts1986Pp16to10hDurat29CvPrecoz</v>
      </c>
      <c r="B61" t="s">
        <v>3</v>
      </c>
      <c r="C61" t="s">
        <v>7</v>
      </c>
      <c r="D61" s="1">
        <v>16</v>
      </c>
      <c r="E61" s="1">
        <v>10</v>
      </c>
      <c r="F61" s="1">
        <v>21.25</v>
      </c>
      <c r="G61" s="1">
        <v>21.25</v>
      </c>
      <c r="H61">
        <v>29</v>
      </c>
      <c r="I61" t="s">
        <v>55</v>
      </c>
      <c r="J61">
        <v>33.208342416975498</v>
      </c>
      <c r="K61">
        <v>41.906838165830898</v>
      </c>
      <c r="L61">
        <f t="shared" si="1"/>
        <v>616.25</v>
      </c>
      <c r="M61">
        <f t="shared" si="2"/>
        <v>274.27031102390657</v>
      </c>
      <c r="N61">
        <f t="shared" si="3"/>
        <v>890.52031102390652</v>
      </c>
      <c r="O61" t="s">
        <v>27</v>
      </c>
      <c r="P61">
        <f t="shared" si="4"/>
        <v>616.25</v>
      </c>
      <c r="Q61">
        <f t="shared" si="5"/>
        <v>89.427276360729323</v>
      </c>
      <c r="R61">
        <f t="shared" si="6"/>
        <v>705.67727636072937</v>
      </c>
      <c r="S61">
        <f t="shared" si="7"/>
        <v>184.84303466317715</v>
      </c>
    </row>
    <row r="62" spans="1:19" x14ac:dyDescent="0.25">
      <c r="A62" t="str">
        <f t="shared" si="8"/>
        <v>Roberts1986Pp16to10hDurat25CvPrecoz</v>
      </c>
      <c r="B62" t="s">
        <v>3</v>
      </c>
      <c r="C62" t="s">
        <v>7</v>
      </c>
      <c r="D62" s="1">
        <v>16</v>
      </c>
      <c r="E62" s="1">
        <v>10</v>
      </c>
      <c r="F62" s="1">
        <v>21.25</v>
      </c>
      <c r="G62" s="1">
        <v>21.25</v>
      </c>
      <c r="H62">
        <v>25</v>
      </c>
      <c r="I62" t="s">
        <v>55</v>
      </c>
      <c r="J62">
        <v>35.309933871084901</v>
      </c>
      <c r="K62">
        <v>44.8136036625245</v>
      </c>
      <c r="L62">
        <f t="shared" si="1"/>
        <v>531.25</v>
      </c>
      <c r="M62">
        <f t="shared" si="2"/>
        <v>421.03907782864565</v>
      </c>
      <c r="N62">
        <f t="shared" si="3"/>
        <v>952.28907782864565</v>
      </c>
      <c r="O62" t="s">
        <v>28</v>
      </c>
      <c r="P62">
        <f t="shared" si="4"/>
        <v>531.25</v>
      </c>
      <c r="Q62">
        <f t="shared" si="5"/>
        <v>219.08609476055415</v>
      </c>
      <c r="R62">
        <f t="shared" si="6"/>
        <v>750.33609476055415</v>
      </c>
      <c r="S62">
        <f t="shared" si="7"/>
        <v>201.9529830680915</v>
      </c>
    </row>
    <row r="63" spans="1:19" x14ac:dyDescent="0.25">
      <c r="A63" t="str">
        <f t="shared" si="8"/>
        <v>Roberts1986Pp16to10hDurat21CvPrecoz</v>
      </c>
      <c r="B63" t="s">
        <v>3</v>
      </c>
      <c r="C63" t="s">
        <v>7</v>
      </c>
      <c r="D63" s="1">
        <v>16</v>
      </c>
      <c r="E63" s="1">
        <v>10</v>
      </c>
      <c r="F63" s="1">
        <v>21.25</v>
      </c>
      <c r="G63" s="1">
        <v>21.25</v>
      </c>
      <c r="H63">
        <v>21</v>
      </c>
      <c r="I63" t="s">
        <v>55</v>
      </c>
      <c r="J63">
        <v>34.972749073468499</v>
      </c>
      <c r="K63">
        <v>45.486519875009002</v>
      </c>
      <c r="L63">
        <f t="shared" si="1"/>
        <v>446.25</v>
      </c>
      <c r="M63">
        <f t="shared" si="2"/>
        <v>520.33854734394129</v>
      </c>
      <c r="N63">
        <f t="shared" si="3"/>
        <v>966.58854734394129</v>
      </c>
      <c r="O63" t="s">
        <v>29</v>
      </c>
      <c r="P63">
        <f t="shared" si="4"/>
        <v>446.25</v>
      </c>
      <c r="Q63">
        <f t="shared" si="5"/>
        <v>296.92091781120558</v>
      </c>
      <c r="R63">
        <f t="shared" si="6"/>
        <v>743.17091781120553</v>
      </c>
      <c r="S63">
        <f t="shared" si="7"/>
        <v>223.41762953273576</v>
      </c>
    </row>
    <row r="64" spans="1:19" x14ac:dyDescent="0.25">
      <c r="A64" t="str">
        <f t="shared" si="8"/>
        <v>Roberts1986Pp16to10hDurat17CvPrecoz</v>
      </c>
      <c r="B64" t="s">
        <v>3</v>
      </c>
      <c r="C64" t="s">
        <v>7</v>
      </c>
      <c r="D64" s="1">
        <v>16</v>
      </c>
      <c r="E64" s="1">
        <v>10</v>
      </c>
      <c r="F64" s="1">
        <v>21.25</v>
      </c>
      <c r="G64" s="1">
        <v>21.25</v>
      </c>
      <c r="H64">
        <v>17</v>
      </c>
      <c r="I64" t="s">
        <v>55</v>
      </c>
      <c r="J64">
        <v>46.159436087493603</v>
      </c>
      <c r="K64">
        <v>54.248964464791797</v>
      </c>
      <c r="L64">
        <f t="shared" si="1"/>
        <v>361.25</v>
      </c>
      <c r="M64">
        <f t="shared" si="2"/>
        <v>791.54049487682573</v>
      </c>
      <c r="N64">
        <f t="shared" si="3"/>
        <v>1152.7904948768257</v>
      </c>
      <c r="O64" t="s">
        <v>30</v>
      </c>
      <c r="P64">
        <f t="shared" si="4"/>
        <v>361.25</v>
      </c>
      <c r="Q64">
        <f t="shared" si="5"/>
        <v>619.63801685923909</v>
      </c>
      <c r="R64">
        <f t="shared" si="6"/>
        <v>980.88801685923909</v>
      </c>
      <c r="S64">
        <f t="shared" si="7"/>
        <v>171.90247801758665</v>
      </c>
    </row>
    <row r="65" spans="1:19" x14ac:dyDescent="0.25">
      <c r="A65" t="str">
        <f t="shared" si="8"/>
        <v>Roberts1986Pp16to10hDurat13CvPrecoz</v>
      </c>
      <c r="B65" t="s">
        <v>3</v>
      </c>
      <c r="C65" t="s">
        <v>7</v>
      </c>
      <c r="D65" s="1">
        <v>16</v>
      </c>
      <c r="E65" s="1">
        <v>10</v>
      </c>
      <c r="F65" s="1">
        <v>21.25</v>
      </c>
      <c r="G65" s="1">
        <v>21.25</v>
      </c>
      <c r="H65">
        <v>13</v>
      </c>
      <c r="I65" t="s">
        <v>55</v>
      </c>
      <c r="J65">
        <v>44.618850374246001</v>
      </c>
      <c r="K65">
        <v>53.314439357604797</v>
      </c>
      <c r="L65">
        <f t="shared" si="1"/>
        <v>276.25</v>
      </c>
      <c r="M65">
        <f t="shared" si="2"/>
        <v>856.6818363491019</v>
      </c>
      <c r="N65">
        <f t="shared" si="3"/>
        <v>1132.931836349102</v>
      </c>
      <c r="O65" t="s">
        <v>31</v>
      </c>
      <c r="P65">
        <f t="shared" si="4"/>
        <v>276.25</v>
      </c>
      <c r="Q65">
        <f t="shared" si="5"/>
        <v>671.90057045272749</v>
      </c>
      <c r="R65">
        <f t="shared" si="6"/>
        <v>948.15057045272749</v>
      </c>
      <c r="S65">
        <f t="shared" si="7"/>
        <v>184.78126589637452</v>
      </c>
    </row>
    <row r="66" spans="1:19" x14ac:dyDescent="0.25">
      <c r="A66" t="str">
        <f t="shared" ref="A66:A90" si="9">"Roberts1986Pp"&amp;D66&amp;"to"&amp;E66&amp;"hDurat"&amp;H66&amp;"Cv"&amp;B66</f>
        <v>Roberts1986Pp16to10hDurat9CvPrecoz</v>
      </c>
      <c r="B66" t="s">
        <v>3</v>
      </c>
      <c r="C66" t="s">
        <v>7</v>
      </c>
      <c r="D66" s="1">
        <v>16</v>
      </c>
      <c r="E66" s="1">
        <v>10</v>
      </c>
      <c r="F66" s="1">
        <v>21.25</v>
      </c>
      <c r="G66" s="1">
        <v>21.25</v>
      </c>
      <c r="H66">
        <v>9</v>
      </c>
      <c r="I66" t="s">
        <v>55</v>
      </c>
      <c r="J66">
        <v>46.506794564348503</v>
      </c>
      <c r="K66">
        <v>53.975728508102598</v>
      </c>
      <c r="L66">
        <f t="shared" si="1"/>
        <v>191.25</v>
      </c>
      <c r="M66">
        <f t="shared" si="2"/>
        <v>955.7342307971802</v>
      </c>
      <c r="N66">
        <f t="shared" si="3"/>
        <v>1146.9842307971803</v>
      </c>
      <c r="O66" t="s">
        <v>32</v>
      </c>
      <c r="P66">
        <f t="shared" si="4"/>
        <v>191.25</v>
      </c>
      <c r="Q66">
        <f t="shared" si="5"/>
        <v>797.01938449240572</v>
      </c>
      <c r="R66">
        <f t="shared" si="6"/>
        <v>988.26938449240572</v>
      </c>
      <c r="S66">
        <f t="shared" si="7"/>
        <v>158.7148463047746</v>
      </c>
    </row>
    <row r="67" spans="1:19" x14ac:dyDescent="0.25">
      <c r="A67" t="str">
        <f t="shared" si="9"/>
        <v>Roberts1986Pp16to10hDurat0CvPrecoz</v>
      </c>
      <c r="B67" t="s">
        <v>3</v>
      </c>
      <c r="C67" t="s">
        <v>7</v>
      </c>
      <c r="D67" s="1">
        <v>16</v>
      </c>
      <c r="E67" s="1">
        <v>10</v>
      </c>
      <c r="F67" s="1">
        <v>21.25</v>
      </c>
      <c r="G67" s="1">
        <v>21.25</v>
      </c>
      <c r="H67">
        <v>0</v>
      </c>
      <c r="I67" t="s">
        <v>55</v>
      </c>
      <c r="J67">
        <v>46.380350265242299</v>
      </c>
      <c r="K67">
        <v>54.671898844560701</v>
      </c>
      <c r="L67">
        <f t="shared" ref="L67:L90" si="10">F67*MIN(H67,K67)</f>
        <v>0</v>
      </c>
      <c r="M67">
        <f t="shared" ref="M67:M90" si="11">G67*MAX(0,K67-H67)</f>
        <v>1161.777850446915</v>
      </c>
      <c r="N67">
        <f t="shared" ref="N67:N90" si="12">L67+M67</f>
        <v>1161.777850446915</v>
      </c>
      <c r="O67" t="s">
        <v>33</v>
      </c>
      <c r="P67">
        <f t="shared" ref="P67" si="13">F67*MIN(H67,J67)</f>
        <v>0</v>
      </c>
      <c r="Q67">
        <f t="shared" ref="Q67" si="14">G67*MAX(0,J67-H67)</f>
        <v>985.58244313639887</v>
      </c>
      <c r="R67">
        <f t="shared" ref="R67" si="15">P67+Q67</f>
        <v>985.58244313639887</v>
      </c>
      <c r="S67">
        <f t="shared" ref="S67" si="16">N67-R67</f>
        <v>176.19540731051609</v>
      </c>
    </row>
    <row r="68" spans="1:19" x14ac:dyDescent="0.25">
      <c r="A68" t="str">
        <f t="shared" si="9"/>
        <v>Roberts1986Pp8to16hDurat45CvPrecoz</v>
      </c>
      <c r="B68" t="s">
        <v>3</v>
      </c>
      <c r="C68" t="s">
        <v>7</v>
      </c>
      <c r="D68" s="1">
        <v>8</v>
      </c>
      <c r="E68" s="1">
        <v>16</v>
      </c>
      <c r="F68" s="1">
        <v>22.2</v>
      </c>
      <c r="G68" s="1">
        <v>20.5</v>
      </c>
      <c r="H68">
        <v>45</v>
      </c>
      <c r="I68" t="s">
        <v>55</v>
      </c>
      <c r="K68">
        <v>75.787299134246894</v>
      </c>
      <c r="L68">
        <f t="shared" si="10"/>
        <v>999</v>
      </c>
      <c r="M68">
        <f t="shared" si="11"/>
        <v>631.13963225206135</v>
      </c>
      <c r="N68">
        <f t="shared" si="12"/>
        <v>1630.1396322520613</v>
      </c>
      <c r="O68" t="s">
        <v>13</v>
      </c>
    </row>
    <row r="69" spans="1:19" x14ac:dyDescent="0.25">
      <c r="A69" t="str">
        <f t="shared" si="9"/>
        <v>Roberts1986Pp8to16hDurat41CvPrecoz</v>
      </c>
      <c r="B69" t="s">
        <v>3</v>
      </c>
      <c r="C69" t="s">
        <v>7</v>
      </c>
      <c r="D69" s="1">
        <v>8</v>
      </c>
      <c r="E69" s="1">
        <v>16</v>
      </c>
      <c r="F69" s="1">
        <v>22.2</v>
      </c>
      <c r="G69" s="1">
        <v>20.5</v>
      </c>
      <c r="H69">
        <v>41</v>
      </c>
      <c r="I69" t="s">
        <v>55</v>
      </c>
      <c r="K69">
        <v>64.409505937268307</v>
      </c>
      <c r="L69">
        <f t="shared" si="10"/>
        <v>910.19999999999993</v>
      </c>
      <c r="M69">
        <f t="shared" si="11"/>
        <v>479.89487171400026</v>
      </c>
      <c r="N69">
        <f t="shared" si="12"/>
        <v>1390.0948717140002</v>
      </c>
      <c r="O69" t="s">
        <v>11</v>
      </c>
    </row>
    <row r="70" spans="1:19" x14ac:dyDescent="0.25">
      <c r="A70" t="str">
        <f t="shared" si="9"/>
        <v>Roberts1986Pp8to16hDurat37CvPrecoz</v>
      </c>
      <c r="B70" t="s">
        <v>3</v>
      </c>
      <c r="C70" t="s">
        <v>7</v>
      </c>
      <c r="D70" s="1">
        <v>8</v>
      </c>
      <c r="E70" s="1">
        <v>16</v>
      </c>
      <c r="F70" s="1">
        <v>22.2</v>
      </c>
      <c r="G70" s="1">
        <v>20.5</v>
      </c>
      <c r="H70">
        <v>37</v>
      </c>
      <c r="I70" t="s">
        <v>55</v>
      </c>
      <c r="K70">
        <v>63.558339772601798</v>
      </c>
      <c r="L70">
        <f t="shared" si="10"/>
        <v>821.4</v>
      </c>
      <c r="M70">
        <f t="shared" si="11"/>
        <v>544.4459653383368</v>
      </c>
      <c r="N70">
        <f t="shared" si="12"/>
        <v>1365.8459653383368</v>
      </c>
      <c r="O70" t="s">
        <v>14</v>
      </c>
    </row>
    <row r="71" spans="1:19" x14ac:dyDescent="0.25">
      <c r="A71" t="str">
        <f t="shared" si="9"/>
        <v>Roberts1986Pp8to16hDurat33CvPrecoz</v>
      </c>
      <c r="B71" t="s">
        <v>3</v>
      </c>
      <c r="C71" t="s">
        <v>7</v>
      </c>
      <c r="D71" s="1">
        <v>8</v>
      </c>
      <c r="E71" s="1">
        <v>16</v>
      </c>
      <c r="F71" s="1">
        <v>22.2</v>
      </c>
      <c r="G71" s="1">
        <v>20.5</v>
      </c>
      <c r="H71">
        <v>33</v>
      </c>
      <c r="I71" t="s">
        <v>55</v>
      </c>
      <c r="K71">
        <v>62.285730055351401</v>
      </c>
      <c r="L71">
        <f t="shared" si="10"/>
        <v>732.6</v>
      </c>
      <c r="M71">
        <f t="shared" si="11"/>
        <v>600.35746613470371</v>
      </c>
      <c r="N71">
        <f t="shared" si="12"/>
        <v>1332.9574661347037</v>
      </c>
      <c r="O71" t="s">
        <v>15</v>
      </c>
    </row>
    <row r="72" spans="1:19" x14ac:dyDescent="0.25">
      <c r="A72" t="str">
        <f t="shared" si="9"/>
        <v>Roberts1986Pp8to16hDurat29CvPrecoz</v>
      </c>
      <c r="B72" t="s">
        <v>3</v>
      </c>
      <c r="C72" t="s">
        <v>7</v>
      </c>
      <c r="D72" s="1">
        <v>8</v>
      </c>
      <c r="E72" s="1">
        <v>16</v>
      </c>
      <c r="F72" s="1">
        <v>22.2</v>
      </c>
      <c r="G72" s="1">
        <v>20.5</v>
      </c>
      <c r="H72">
        <v>29</v>
      </c>
      <c r="I72" t="s">
        <v>55</v>
      </c>
      <c r="K72">
        <v>57.854856259757398</v>
      </c>
      <c r="L72">
        <f t="shared" si="10"/>
        <v>643.79999999999995</v>
      </c>
      <c r="M72">
        <f t="shared" si="11"/>
        <v>591.52455332502666</v>
      </c>
      <c r="N72">
        <f t="shared" si="12"/>
        <v>1235.3245533250265</v>
      </c>
      <c r="O72" t="s">
        <v>16</v>
      </c>
    </row>
    <row r="73" spans="1:19" x14ac:dyDescent="0.25">
      <c r="A73" t="str">
        <f t="shared" si="9"/>
        <v>Roberts1986Pp8to16hDurat25CvPrecoz</v>
      </c>
      <c r="B73" t="s">
        <v>3</v>
      </c>
      <c r="C73" t="s">
        <v>7</v>
      </c>
      <c r="D73" s="1">
        <v>8</v>
      </c>
      <c r="E73" s="1">
        <v>16</v>
      </c>
      <c r="F73" s="1">
        <v>22.2</v>
      </c>
      <c r="G73" s="1">
        <v>20.5</v>
      </c>
      <c r="H73">
        <v>25</v>
      </c>
      <c r="I73" t="s">
        <v>55</v>
      </c>
      <c r="K73">
        <v>59.319855550123698</v>
      </c>
      <c r="L73">
        <f t="shared" si="10"/>
        <v>555</v>
      </c>
      <c r="M73">
        <f t="shared" si="11"/>
        <v>703.55703877753581</v>
      </c>
      <c r="N73">
        <f t="shared" si="12"/>
        <v>1258.5570387775358</v>
      </c>
      <c r="O73" t="s">
        <v>17</v>
      </c>
    </row>
    <row r="74" spans="1:19" x14ac:dyDescent="0.25">
      <c r="A74" t="str">
        <f t="shared" si="9"/>
        <v>Roberts1986Pp8to16hDurat21CvPrecoz</v>
      </c>
      <c r="B74" t="s">
        <v>3</v>
      </c>
      <c r="C74" t="s">
        <v>7</v>
      </c>
      <c r="D74" s="1">
        <v>8</v>
      </c>
      <c r="E74" s="1">
        <v>16</v>
      </c>
      <c r="F74" s="1">
        <v>22.2</v>
      </c>
      <c r="G74" s="1">
        <v>20.5</v>
      </c>
      <c r="H74">
        <v>21</v>
      </c>
      <c r="I74" t="s">
        <v>55</v>
      </c>
      <c r="K74">
        <v>55.098717928500399</v>
      </c>
      <c r="L74">
        <f t="shared" si="10"/>
        <v>466.2</v>
      </c>
      <c r="M74">
        <f t="shared" si="11"/>
        <v>699.02371753425814</v>
      </c>
      <c r="N74">
        <f t="shared" si="12"/>
        <v>1165.2237175342582</v>
      </c>
      <c r="O74" t="s">
        <v>18</v>
      </c>
    </row>
    <row r="75" spans="1:19" x14ac:dyDescent="0.25">
      <c r="A75" t="str">
        <f t="shared" si="9"/>
        <v>Roberts1986Pp8to16hDurat17CvPrecoz</v>
      </c>
      <c r="B75" t="s">
        <v>3</v>
      </c>
      <c r="C75" t="s">
        <v>7</v>
      </c>
      <c r="D75" s="1">
        <v>8</v>
      </c>
      <c r="E75" s="1">
        <v>16</v>
      </c>
      <c r="F75" s="1">
        <v>22.2</v>
      </c>
      <c r="G75" s="1">
        <v>20.5</v>
      </c>
      <c r="H75">
        <v>17</v>
      </c>
      <c r="I75" t="s">
        <v>55</v>
      </c>
      <c r="K75">
        <v>52.984009587939298</v>
      </c>
      <c r="L75">
        <f t="shared" si="10"/>
        <v>377.4</v>
      </c>
      <c r="M75">
        <f t="shared" si="11"/>
        <v>737.67219655275562</v>
      </c>
      <c r="N75">
        <f t="shared" si="12"/>
        <v>1115.0721965527555</v>
      </c>
      <c r="O75" t="s">
        <v>19</v>
      </c>
    </row>
    <row r="76" spans="1:19" x14ac:dyDescent="0.25">
      <c r="A76" t="str">
        <f t="shared" si="9"/>
        <v>Roberts1986Pp8to16hDurat13CvPrecoz</v>
      </c>
      <c r="B76" t="s">
        <v>3</v>
      </c>
      <c r="C76" t="s">
        <v>7</v>
      </c>
      <c r="D76" s="1">
        <v>8</v>
      </c>
      <c r="E76" s="1">
        <v>16</v>
      </c>
      <c r="F76" s="1">
        <v>22.2</v>
      </c>
      <c r="G76" s="1">
        <v>20.5</v>
      </c>
      <c r="H76">
        <v>13</v>
      </c>
      <c r="I76" t="s">
        <v>55</v>
      </c>
      <c r="K76">
        <v>51.291533281819099</v>
      </c>
      <c r="L76">
        <f t="shared" si="10"/>
        <v>288.59999999999997</v>
      </c>
      <c r="M76">
        <f t="shared" si="11"/>
        <v>784.97643227729156</v>
      </c>
      <c r="N76">
        <f t="shared" si="12"/>
        <v>1073.5764322772916</v>
      </c>
      <c r="O76" t="s">
        <v>20</v>
      </c>
    </row>
    <row r="77" spans="1:19" x14ac:dyDescent="0.25">
      <c r="A77" t="str">
        <f t="shared" si="9"/>
        <v>Roberts1986Pp8to16hDurat9CvPrecoz</v>
      </c>
      <c r="B77" t="s">
        <v>3</v>
      </c>
      <c r="C77" t="s">
        <v>7</v>
      </c>
      <c r="D77" s="1">
        <v>8</v>
      </c>
      <c r="E77" s="1">
        <v>16</v>
      </c>
      <c r="F77" s="1">
        <v>22.2</v>
      </c>
      <c r="G77" s="1">
        <v>20.5</v>
      </c>
      <c r="H77">
        <v>9</v>
      </c>
      <c r="I77" t="s">
        <v>55</v>
      </c>
      <c r="K77">
        <v>50.228265497610799</v>
      </c>
      <c r="L77">
        <f t="shared" si="10"/>
        <v>199.79999999999998</v>
      </c>
      <c r="M77">
        <f t="shared" si="11"/>
        <v>845.17944270102134</v>
      </c>
      <c r="N77">
        <f t="shared" si="12"/>
        <v>1044.9794427010213</v>
      </c>
      <c r="O77" t="s">
        <v>21</v>
      </c>
    </row>
    <row r="78" spans="1:19" x14ac:dyDescent="0.25">
      <c r="A78" t="str">
        <f t="shared" si="9"/>
        <v>Roberts1986Pp8to16hDurat0CvPrecoz</v>
      </c>
      <c r="B78" t="s">
        <v>3</v>
      </c>
      <c r="C78" t="s">
        <v>7</v>
      </c>
      <c r="D78" s="1">
        <v>8</v>
      </c>
      <c r="E78" s="1">
        <v>16</v>
      </c>
      <c r="F78" s="1">
        <v>20.5</v>
      </c>
      <c r="G78" s="1">
        <v>22.2</v>
      </c>
      <c r="H78">
        <v>0</v>
      </c>
      <c r="I78" t="s">
        <v>55</v>
      </c>
      <c r="K78">
        <v>48.746708088246798</v>
      </c>
      <c r="L78">
        <f t="shared" ref="L78" si="17">F78*MIN(H78,K78)</f>
        <v>0</v>
      </c>
      <c r="M78">
        <f t="shared" ref="M78" si="18">G78*MAX(0,K78-H78)</f>
        <v>1082.1769195590789</v>
      </c>
      <c r="N78">
        <f t="shared" ref="N78" si="19">L78+M78</f>
        <v>1082.1769195590789</v>
      </c>
      <c r="O78" t="s">
        <v>22</v>
      </c>
    </row>
    <row r="79" spans="1:19" x14ac:dyDescent="0.25">
      <c r="A79" t="str">
        <f t="shared" si="9"/>
        <v>Roberts1986Pp16to8hDurat49CvPrecoz</v>
      </c>
      <c r="B79" t="s">
        <v>3</v>
      </c>
      <c r="C79" t="s">
        <v>7</v>
      </c>
      <c r="D79" s="1">
        <v>16</v>
      </c>
      <c r="E79" s="1">
        <v>8</v>
      </c>
      <c r="F79" s="1">
        <v>20.5</v>
      </c>
      <c r="G79" s="1">
        <v>22.2</v>
      </c>
      <c r="H79">
        <v>49</v>
      </c>
      <c r="I79" t="s">
        <v>55</v>
      </c>
      <c r="K79">
        <v>48.746708088246798</v>
      </c>
      <c r="L79">
        <f t="shared" si="10"/>
        <v>999.3075158090594</v>
      </c>
      <c r="M79">
        <f t="shared" si="11"/>
        <v>0</v>
      </c>
      <c r="N79">
        <f t="shared" si="12"/>
        <v>999.3075158090594</v>
      </c>
      <c r="O79" t="s">
        <v>22</v>
      </c>
    </row>
    <row r="80" spans="1:19" x14ac:dyDescent="0.25">
      <c r="A80" t="str">
        <f t="shared" si="9"/>
        <v>Roberts1986Pp16to8hDurat45CvPrecoz</v>
      </c>
      <c r="B80" t="s">
        <v>3</v>
      </c>
      <c r="C80" t="s">
        <v>7</v>
      </c>
      <c r="D80" s="1">
        <v>16</v>
      </c>
      <c r="E80" s="1">
        <v>8</v>
      </c>
      <c r="F80" s="1">
        <v>20.5</v>
      </c>
      <c r="G80" s="1">
        <v>22.2</v>
      </c>
      <c r="H80">
        <v>45</v>
      </c>
      <c r="I80" t="s">
        <v>55</v>
      </c>
      <c r="K80">
        <v>49.577767965559097</v>
      </c>
      <c r="L80">
        <f t="shared" si="10"/>
        <v>922.5</v>
      </c>
      <c r="M80">
        <f t="shared" si="11"/>
        <v>101.62644883541195</v>
      </c>
      <c r="N80">
        <f t="shared" si="12"/>
        <v>1024.126448835412</v>
      </c>
      <c r="O80" t="s">
        <v>23</v>
      </c>
    </row>
    <row r="81" spans="1:15" x14ac:dyDescent="0.25">
      <c r="A81" t="str">
        <f t="shared" si="9"/>
        <v>Roberts1986Pp16to8hDurat41CvPrecoz</v>
      </c>
      <c r="B81" t="s">
        <v>3</v>
      </c>
      <c r="C81" t="s">
        <v>7</v>
      </c>
      <c r="D81" s="1">
        <v>16</v>
      </c>
      <c r="E81" s="1">
        <v>8</v>
      </c>
      <c r="F81" s="1">
        <v>20.5</v>
      </c>
      <c r="G81" s="1">
        <v>22.2</v>
      </c>
      <c r="H81">
        <v>41</v>
      </c>
      <c r="I81" t="s">
        <v>55</v>
      </c>
      <c r="K81">
        <v>46.200700171888997</v>
      </c>
      <c r="L81">
        <f t="shared" si="10"/>
        <v>840.5</v>
      </c>
      <c r="M81">
        <f t="shared" si="11"/>
        <v>115.45554381593573</v>
      </c>
      <c r="N81">
        <f t="shared" si="12"/>
        <v>955.9555438159357</v>
      </c>
      <c r="O81" t="s">
        <v>24</v>
      </c>
    </row>
    <row r="82" spans="1:15" x14ac:dyDescent="0.25">
      <c r="A82" t="str">
        <f t="shared" si="9"/>
        <v>Roberts1986Pp16to8hDurat37CvPrecoz</v>
      </c>
      <c r="B82" t="s">
        <v>3</v>
      </c>
      <c r="C82" t="s">
        <v>7</v>
      </c>
      <c r="D82" s="1">
        <v>16</v>
      </c>
      <c r="E82" s="1">
        <v>8</v>
      </c>
      <c r="F82" s="1">
        <v>20.5</v>
      </c>
      <c r="G82" s="1">
        <v>22.2</v>
      </c>
      <c r="H82">
        <v>37</v>
      </c>
      <c r="I82" t="s">
        <v>55</v>
      </c>
      <c r="K82">
        <v>46.821629634302099</v>
      </c>
      <c r="L82">
        <f t="shared" si="10"/>
        <v>758.5</v>
      </c>
      <c r="M82">
        <f t="shared" si="11"/>
        <v>218.04017788150659</v>
      </c>
      <c r="N82">
        <f t="shared" si="12"/>
        <v>976.54017788150657</v>
      </c>
      <c r="O82" t="s">
        <v>25</v>
      </c>
    </row>
    <row r="83" spans="1:15" x14ac:dyDescent="0.25">
      <c r="A83" t="str">
        <f t="shared" si="9"/>
        <v>Roberts1986Pp16to8hDurat33CvPrecoz</v>
      </c>
      <c r="B83" t="s">
        <v>3</v>
      </c>
      <c r="C83" t="s">
        <v>7</v>
      </c>
      <c r="D83" s="1">
        <v>16</v>
      </c>
      <c r="E83" s="1">
        <v>8</v>
      </c>
      <c r="F83" s="1">
        <v>20.5</v>
      </c>
      <c r="G83" s="1">
        <v>22.2</v>
      </c>
      <c r="H83">
        <v>33</v>
      </c>
      <c r="I83" t="s">
        <v>55</v>
      </c>
      <c r="K83">
        <v>48.286628924668399</v>
      </c>
      <c r="L83">
        <f t="shared" si="10"/>
        <v>676.5</v>
      </c>
      <c r="M83">
        <f t="shared" si="11"/>
        <v>339.36316212763847</v>
      </c>
      <c r="N83">
        <f t="shared" si="12"/>
        <v>1015.8631621276385</v>
      </c>
      <c r="O83" t="s">
        <v>26</v>
      </c>
    </row>
    <row r="84" spans="1:15" x14ac:dyDescent="0.25">
      <c r="A84" t="str">
        <f t="shared" si="9"/>
        <v>Roberts1986Pp16to8hDurat29CvPrecoz</v>
      </c>
      <c r="B84" t="s">
        <v>3</v>
      </c>
      <c r="C84" t="s">
        <v>7</v>
      </c>
      <c r="D84" s="1">
        <v>16</v>
      </c>
      <c r="E84" s="1">
        <v>8</v>
      </c>
      <c r="F84" s="1">
        <v>20.5</v>
      </c>
      <c r="G84" s="1">
        <v>22.2</v>
      </c>
      <c r="H84">
        <v>29</v>
      </c>
      <c r="I84" t="s">
        <v>55</v>
      </c>
      <c r="K84">
        <v>48.908741109867002</v>
      </c>
      <c r="L84">
        <f t="shared" si="10"/>
        <v>594.5</v>
      </c>
      <c r="M84">
        <f t="shared" si="11"/>
        <v>441.97405263904744</v>
      </c>
      <c r="N84">
        <f t="shared" si="12"/>
        <v>1036.4740526390474</v>
      </c>
      <c r="O84" t="s">
        <v>27</v>
      </c>
    </row>
    <row r="85" spans="1:15" x14ac:dyDescent="0.25">
      <c r="A85" t="str">
        <f t="shared" si="9"/>
        <v>Roberts1986Pp16to8hDurat25CvPrecoz</v>
      </c>
      <c r="B85" t="s">
        <v>3</v>
      </c>
      <c r="C85" t="s">
        <v>7</v>
      </c>
      <c r="D85" s="1">
        <v>16</v>
      </c>
      <c r="E85" s="1">
        <v>8</v>
      </c>
      <c r="F85" s="1">
        <v>20.5</v>
      </c>
      <c r="G85" s="1">
        <v>22.2</v>
      </c>
      <c r="H85">
        <v>25</v>
      </c>
      <c r="I85" t="s">
        <v>55</v>
      </c>
      <c r="K85">
        <v>66.5845331398924</v>
      </c>
      <c r="L85">
        <f t="shared" si="10"/>
        <v>512.5</v>
      </c>
      <c r="M85">
        <f t="shared" si="11"/>
        <v>923.17663570561126</v>
      </c>
      <c r="N85">
        <f t="shared" si="12"/>
        <v>1435.6766357056113</v>
      </c>
      <c r="O85" t="s">
        <v>28</v>
      </c>
    </row>
    <row r="86" spans="1:15" x14ac:dyDescent="0.25">
      <c r="A86" t="str">
        <f t="shared" si="9"/>
        <v>Roberts1986Pp16to8hDurat21CvPrecoz</v>
      </c>
      <c r="B86" t="s">
        <v>3</v>
      </c>
      <c r="C86" t="s">
        <v>7</v>
      </c>
      <c r="D86" s="1">
        <v>16</v>
      </c>
      <c r="E86" s="1">
        <v>8</v>
      </c>
      <c r="F86" s="1">
        <v>20.5</v>
      </c>
      <c r="G86" s="1">
        <v>22.2</v>
      </c>
      <c r="H86">
        <v>21</v>
      </c>
      <c r="I86" t="s">
        <v>55</v>
      </c>
      <c r="K86">
        <v>68.890842571712398</v>
      </c>
      <c r="L86">
        <f t="shared" si="10"/>
        <v>430.5</v>
      </c>
      <c r="M86">
        <f t="shared" si="11"/>
        <v>1063.1767050920153</v>
      </c>
      <c r="N86">
        <f t="shared" si="12"/>
        <v>1493.6767050920153</v>
      </c>
      <c r="O86" t="s">
        <v>29</v>
      </c>
    </row>
    <row r="87" spans="1:15" x14ac:dyDescent="0.25">
      <c r="A87" t="str">
        <f t="shared" si="9"/>
        <v>Roberts1986Pp16to8hDurat17CvPrecoz</v>
      </c>
      <c r="B87" t="s">
        <v>3</v>
      </c>
      <c r="C87" t="s">
        <v>7</v>
      </c>
      <c r="D87" s="1">
        <v>16</v>
      </c>
      <c r="E87" s="1">
        <v>8</v>
      </c>
      <c r="F87" s="1">
        <v>20.5</v>
      </c>
      <c r="G87" s="1">
        <v>22.2</v>
      </c>
      <c r="H87">
        <v>17</v>
      </c>
      <c r="I87" t="s">
        <v>55</v>
      </c>
      <c r="K87">
        <v>73.092662387838402</v>
      </c>
      <c r="L87">
        <f t="shared" si="10"/>
        <v>348.5</v>
      </c>
      <c r="M87">
        <f t="shared" si="11"/>
        <v>1245.2571050100125</v>
      </c>
      <c r="N87">
        <f t="shared" si="12"/>
        <v>1593.7571050100125</v>
      </c>
      <c r="O87" t="s">
        <v>30</v>
      </c>
    </row>
    <row r="88" spans="1:15" x14ac:dyDescent="0.25">
      <c r="A88" t="str">
        <f t="shared" si="9"/>
        <v>Roberts1986Pp16to8hDurat13CvPrecoz</v>
      </c>
      <c r="B88" t="s">
        <v>3</v>
      </c>
      <c r="C88" t="s">
        <v>7</v>
      </c>
      <c r="D88" s="1">
        <v>16</v>
      </c>
      <c r="E88" s="1">
        <v>8</v>
      </c>
      <c r="F88" s="1">
        <v>20.5</v>
      </c>
      <c r="G88" s="1">
        <v>22.2</v>
      </c>
      <c r="H88">
        <v>13</v>
      </c>
      <c r="I88" t="s">
        <v>55</v>
      </c>
      <c r="K88">
        <v>76.871855928594996</v>
      </c>
      <c r="L88">
        <f t="shared" si="10"/>
        <v>266.5</v>
      </c>
      <c r="M88">
        <f t="shared" si="11"/>
        <v>1417.9552016148089</v>
      </c>
      <c r="N88">
        <f t="shared" si="12"/>
        <v>1684.4552016148089</v>
      </c>
      <c r="O88" t="s">
        <v>31</v>
      </c>
    </row>
    <row r="89" spans="1:15" x14ac:dyDescent="0.25">
      <c r="A89" t="str">
        <f t="shared" si="9"/>
        <v>Roberts1986Pp16to8hDurat9CvPrecoz</v>
      </c>
      <c r="B89" t="s">
        <v>3</v>
      </c>
      <c r="C89" t="s">
        <v>7</v>
      </c>
      <c r="D89" s="1">
        <v>16</v>
      </c>
      <c r="E89" s="1">
        <v>8</v>
      </c>
      <c r="F89" s="1">
        <v>20.5</v>
      </c>
      <c r="G89" s="1">
        <v>22.2</v>
      </c>
      <c r="H89">
        <v>9</v>
      </c>
      <c r="I89" t="s">
        <v>55</v>
      </c>
      <c r="K89">
        <v>81.283411918691698</v>
      </c>
      <c r="L89">
        <f t="shared" si="10"/>
        <v>184.5</v>
      </c>
      <c r="M89">
        <f t="shared" si="11"/>
        <v>1604.6917445949557</v>
      </c>
      <c r="N89">
        <f t="shared" si="12"/>
        <v>1789.1917445949557</v>
      </c>
      <c r="O89" t="s">
        <v>32</v>
      </c>
    </row>
    <row r="90" spans="1:15" x14ac:dyDescent="0.25">
      <c r="A90" t="str">
        <f t="shared" si="9"/>
        <v>Roberts1986Pp16to8hDurat0CvPrecoz</v>
      </c>
      <c r="B90" t="s">
        <v>3</v>
      </c>
      <c r="C90" t="s">
        <v>7</v>
      </c>
      <c r="D90" s="1">
        <v>16</v>
      </c>
      <c r="E90" s="1">
        <v>8</v>
      </c>
      <c r="F90" s="1">
        <v>20.5</v>
      </c>
      <c r="G90" s="1">
        <v>22.2</v>
      </c>
      <c r="H90">
        <v>0</v>
      </c>
      <c r="I90" t="s">
        <v>55</v>
      </c>
      <c r="K90">
        <v>79.590935612571499</v>
      </c>
      <c r="L90">
        <f t="shared" si="10"/>
        <v>0</v>
      </c>
      <c r="M90">
        <f t="shared" si="11"/>
        <v>1766.9187705990873</v>
      </c>
      <c r="N90">
        <f t="shared" si="12"/>
        <v>1766.9187705990873</v>
      </c>
      <c r="O90" t="s">
        <v>33</v>
      </c>
    </row>
    <row r="91" spans="1:15" x14ac:dyDescent="0.25">
      <c r="E9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6961-4D78-4BEA-A16F-03B8897F550D}">
  <dimension ref="A1:D370"/>
  <sheetViews>
    <sheetView workbookViewId="0">
      <pane ySplit="1" topLeftCell="A304" activePane="bottomLeft" state="frozen"/>
      <selection pane="bottomLeft" activeCell="A320" sqref="A320"/>
    </sheetView>
  </sheetViews>
  <sheetFormatPr defaultRowHeight="15" x14ac:dyDescent="0.25"/>
  <cols>
    <col min="1" max="1" width="61.42578125" bestFit="1" customWidth="1"/>
  </cols>
  <sheetData>
    <row r="1" spans="1:4" x14ac:dyDescent="0.25">
      <c r="A1" t="s">
        <v>37</v>
      </c>
      <c r="B1" t="s">
        <v>54</v>
      </c>
      <c r="C1" t="s">
        <v>39</v>
      </c>
      <c r="D1" t="s">
        <v>46</v>
      </c>
    </row>
    <row r="2" spans="1:4" x14ac:dyDescent="0.25">
      <c r="A2" t="s">
        <v>56</v>
      </c>
      <c r="B2" t="s">
        <v>55</v>
      </c>
      <c r="C2">
        <v>59.749026395499797</v>
      </c>
    </row>
    <row r="3" spans="1:4" x14ac:dyDescent="0.25">
      <c r="A3" t="s">
        <v>57</v>
      </c>
      <c r="B3" t="s">
        <v>55</v>
      </c>
      <c r="C3">
        <v>62.237126784941601</v>
      </c>
    </row>
    <row r="4" spans="1:4" x14ac:dyDescent="0.25">
      <c r="A4" t="s">
        <v>58</v>
      </c>
      <c r="B4" t="s">
        <v>55</v>
      </c>
      <c r="C4">
        <v>74.811769796624802</v>
      </c>
    </row>
    <row r="5" spans="1:4" x14ac:dyDescent="0.25">
      <c r="A5" t="s">
        <v>59</v>
      </c>
      <c r="B5" t="s">
        <v>55</v>
      </c>
      <c r="C5">
        <v>97.979229770662002</v>
      </c>
    </row>
    <row r="6" spans="1:4" x14ac:dyDescent="0.25">
      <c r="A6" t="s">
        <v>60</v>
      </c>
      <c r="B6" t="s">
        <v>55</v>
      </c>
      <c r="C6">
        <v>59.2427520553872</v>
      </c>
    </row>
    <row r="7" spans="1:4" x14ac:dyDescent="0.25">
      <c r="A7" t="s">
        <v>61</v>
      </c>
      <c r="B7" t="s">
        <v>55</v>
      </c>
      <c r="C7">
        <v>60.212029424491497</v>
      </c>
    </row>
    <row r="8" spans="1:4" x14ac:dyDescent="0.25">
      <c r="A8" t="s">
        <v>62</v>
      </c>
      <c r="B8" t="s">
        <v>55</v>
      </c>
      <c r="C8">
        <v>69.2427520553872</v>
      </c>
    </row>
    <row r="9" spans="1:4" x14ac:dyDescent="0.25">
      <c r="A9" t="s">
        <v>63</v>
      </c>
      <c r="B9" t="s">
        <v>55</v>
      </c>
      <c r="C9">
        <v>94.435309389874504</v>
      </c>
    </row>
    <row r="10" spans="1:4" x14ac:dyDescent="0.25">
      <c r="A10" t="s">
        <v>64</v>
      </c>
      <c r="B10" t="s">
        <v>55</v>
      </c>
      <c r="C10">
        <v>59.247079186499299</v>
      </c>
    </row>
    <row r="11" spans="1:4" x14ac:dyDescent="0.25">
      <c r="A11" t="s">
        <v>65</v>
      </c>
      <c r="B11" t="s">
        <v>55</v>
      </c>
      <c r="C11">
        <v>57.680657723929002</v>
      </c>
    </row>
    <row r="12" spans="1:4" x14ac:dyDescent="0.25">
      <c r="A12" t="s">
        <v>66</v>
      </c>
      <c r="B12" t="s">
        <v>55</v>
      </c>
      <c r="C12">
        <v>71.267849415837304</v>
      </c>
    </row>
    <row r="13" spans="1:4" x14ac:dyDescent="0.25">
      <c r="A13" t="s">
        <v>67</v>
      </c>
      <c r="B13" t="s">
        <v>55</v>
      </c>
      <c r="C13">
        <v>87.343141497187304</v>
      </c>
    </row>
    <row r="14" spans="1:4" x14ac:dyDescent="0.25">
      <c r="A14" t="s">
        <v>68</v>
      </c>
      <c r="B14" t="s">
        <v>55</v>
      </c>
      <c r="C14">
        <v>59.592111639982605</v>
      </c>
    </row>
    <row r="15" spans="1:4" x14ac:dyDescent="0.25">
      <c r="A15" t="s">
        <v>69</v>
      </c>
      <c r="B15" t="s">
        <v>55</v>
      </c>
      <c r="C15">
        <v>56.5111942881869</v>
      </c>
    </row>
    <row r="16" spans="1:4" x14ac:dyDescent="0.25">
      <c r="A16" t="s">
        <v>70</v>
      </c>
      <c r="B16" t="s">
        <v>55</v>
      </c>
      <c r="C16">
        <v>72.127810471657298</v>
      </c>
    </row>
    <row r="17" spans="1:3" x14ac:dyDescent="0.25">
      <c r="A17" t="s">
        <v>71</v>
      </c>
      <c r="B17" t="s">
        <v>55</v>
      </c>
      <c r="C17">
        <v>94.278394634357397</v>
      </c>
    </row>
    <row r="18" spans="1:3" x14ac:dyDescent="0.25">
      <c r="A18" t="s">
        <v>72</v>
      </c>
      <c r="B18" t="s">
        <v>55</v>
      </c>
      <c r="C18">
        <v>59.592111639982605</v>
      </c>
    </row>
    <row r="19" spans="1:3" x14ac:dyDescent="0.25">
      <c r="A19" t="s">
        <v>73</v>
      </c>
      <c r="B19" t="s">
        <v>55</v>
      </c>
      <c r="C19">
        <v>58.540618779749003</v>
      </c>
    </row>
    <row r="20" spans="1:3" x14ac:dyDescent="0.25">
      <c r="A20" t="s">
        <v>74</v>
      </c>
      <c r="B20" t="s">
        <v>55</v>
      </c>
      <c r="C20">
        <v>69.085837299870093</v>
      </c>
    </row>
    <row r="21" spans="1:3" x14ac:dyDescent="0.25">
      <c r="A21" t="s">
        <v>75</v>
      </c>
      <c r="B21" t="s">
        <v>55</v>
      </c>
      <c r="C21">
        <v>90.228199913457303</v>
      </c>
    </row>
    <row r="22" spans="1:3" x14ac:dyDescent="0.25">
      <c r="A22" t="s">
        <v>76</v>
      </c>
      <c r="B22" t="s">
        <v>55</v>
      </c>
      <c r="C22">
        <v>59.592111639982605</v>
      </c>
    </row>
    <row r="23" spans="1:3" x14ac:dyDescent="0.25">
      <c r="A23" t="s">
        <v>77</v>
      </c>
      <c r="B23" t="s">
        <v>55</v>
      </c>
      <c r="C23">
        <v>60.055114668974404</v>
      </c>
    </row>
    <row r="24" spans="1:3" x14ac:dyDescent="0.25">
      <c r="A24" t="s">
        <v>78</v>
      </c>
      <c r="B24" t="s">
        <v>55</v>
      </c>
      <c r="C24">
        <v>63.0148723496321</v>
      </c>
    </row>
    <row r="25" spans="1:3" x14ac:dyDescent="0.25">
      <c r="A25" t="s">
        <v>79</v>
      </c>
      <c r="B25" t="s">
        <v>55</v>
      </c>
      <c r="C25">
        <v>84.659182172219801</v>
      </c>
    </row>
    <row r="26" spans="1:3" x14ac:dyDescent="0.25">
      <c r="A26" t="s">
        <v>80</v>
      </c>
      <c r="B26" t="s">
        <v>55</v>
      </c>
      <c r="C26">
        <v>40.703046300302802</v>
      </c>
    </row>
    <row r="27" spans="1:3" x14ac:dyDescent="0.25">
      <c r="A27" t="s">
        <v>81</v>
      </c>
      <c r="B27" t="s">
        <v>55</v>
      </c>
      <c r="C27">
        <v>49.777040242319302</v>
      </c>
    </row>
    <row r="28" spans="1:3" x14ac:dyDescent="0.25">
      <c r="A28" t="s">
        <v>82</v>
      </c>
      <c r="B28" t="s">
        <v>55</v>
      </c>
      <c r="C28">
        <v>55.263842492427401</v>
      </c>
    </row>
    <row r="29" spans="1:3" x14ac:dyDescent="0.25">
      <c r="A29" t="s">
        <v>83</v>
      </c>
      <c r="B29" t="s">
        <v>55</v>
      </c>
      <c r="C29">
        <v>83.995993076590096</v>
      </c>
    </row>
    <row r="30" spans="1:3" x14ac:dyDescent="0.25">
      <c r="A30" t="s">
        <v>84</v>
      </c>
      <c r="B30" t="s">
        <v>55</v>
      </c>
      <c r="C30">
        <v>40.703046300302802</v>
      </c>
    </row>
    <row r="31" spans="1:3" x14ac:dyDescent="0.25">
      <c r="A31" t="s">
        <v>85</v>
      </c>
      <c r="B31" t="s">
        <v>55</v>
      </c>
      <c r="C31">
        <v>44.714296841194205</v>
      </c>
    </row>
    <row r="32" spans="1:3" x14ac:dyDescent="0.25">
      <c r="A32" t="s">
        <v>86</v>
      </c>
      <c r="B32" t="s">
        <v>55</v>
      </c>
      <c r="C32">
        <v>55.765789701427899</v>
      </c>
    </row>
    <row r="33" spans="1:3" x14ac:dyDescent="0.25">
      <c r="A33" t="s">
        <v>87</v>
      </c>
      <c r="B33" t="s">
        <v>55</v>
      </c>
      <c r="C33">
        <v>79.439524015577604</v>
      </c>
    </row>
    <row r="34" spans="1:3" x14ac:dyDescent="0.25">
      <c r="A34" t="s">
        <v>88</v>
      </c>
      <c r="B34" t="s">
        <v>55</v>
      </c>
      <c r="C34">
        <v>40.703046300302802</v>
      </c>
    </row>
    <row r="35" spans="1:3" x14ac:dyDescent="0.25">
      <c r="A35" t="s">
        <v>89</v>
      </c>
      <c r="B35" t="s">
        <v>55</v>
      </c>
      <c r="C35">
        <v>40.157827780181705</v>
      </c>
    </row>
    <row r="36" spans="1:3" x14ac:dyDescent="0.25">
      <c r="A36" t="s">
        <v>90</v>
      </c>
      <c r="B36" t="s">
        <v>55</v>
      </c>
      <c r="C36">
        <v>55.770116832539898</v>
      </c>
    </row>
    <row r="37" spans="1:3" x14ac:dyDescent="0.25">
      <c r="A37" t="s">
        <v>91</v>
      </c>
      <c r="B37" t="s">
        <v>55</v>
      </c>
      <c r="C37">
        <v>74.3767806144525</v>
      </c>
    </row>
    <row r="38" spans="1:3" x14ac:dyDescent="0.25">
      <c r="A38" t="s">
        <v>92</v>
      </c>
      <c r="B38" t="s">
        <v>55</v>
      </c>
      <c r="C38">
        <v>39.5279099956728</v>
      </c>
    </row>
    <row r="39" spans="1:3" x14ac:dyDescent="0.25">
      <c r="A39" t="s">
        <v>93</v>
      </c>
      <c r="B39" t="s">
        <v>55</v>
      </c>
      <c r="C39">
        <v>41.5097360450021</v>
      </c>
    </row>
    <row r="40" spans="1:3" x14ac:dyDescent="0.25">
      <c r="A40" t="s">
        <v>94</v>
      </c>
      <c r="B40" t="s">
        <v>55</v>
      </c>
      <c r="C40">
        <v>57.1220250973604</v>
      </c>
    </row>
    <row r="41" spans="1:3" x14ac:dyDescent="0.25">
      <c r="A41" t="s">
        <v>95</v>
      </c>
      <c r="B41" t="s">
        <v>55</v>
      </c>
      <c r="C41">
        <v>78.264387710947602</v>
      </c>
    </row>
    <row r="42" spans="1:3" x14ac:dyDescent="0.25">
      <c r="A42" t="s">
        <v>96</v>
      </c>
      <c r="B42" t="s">
        <v>55</v>
      </c>
      <c r="C42">
        <v>39.5279099956728</v>
      </c>
    </row>
    <row r="43" spans="1:3" x14ac:dyDescent="0.25">
      <c r="A43" t="s">
        <v>97</v>
      </c>
      <c r="B43" t="s">
        <v>55</v>
      </c>
      <c r="C43">
        <v>41.514063176114199</v>
      </c>
    </row>
    <row r="44" spans="1:3" x14ac:dyDescent="0.25">
      <c r="A44" t="s">
        <v>98</v>
      </c>
      <c r="B44" t="s">
        <v>55</v>
      </c>
      <c r="C44">
        <v>53.578104716572795</v>
      </c>
    </row>
    <row r="45" spans="1:3" x14ac:dyDescent="0.25">
      <c r="A45" t="s">
        <v>99</v>
      </c>
      <c r="B45" t="s">
        <v>55</v>
      </c>
      <c r="C45">
        <v>76.745564690610095</v>
      </c>
    </row>
    <row r="46" spans="1:3" x14ac:dyDescent="0.25">
      <c r="A46" t="s">
        <v>100</v>
      </c>
      <c r="B46" t="s">
        <v>55</v>
      </c>
      <c r="C46">
        <v>39.5279099956728</v>
      </c>
    </row>
    <row r="47" spans="1:3" x14ac:dyDescent="0.25">
      <c r="A47" t="s">
        <v>101</v>
      </c>
      <c r="B47" t="s">
        <v>55</v>
      </c>
      <c r="C47">
        <v>38.978364344439598</v>
      </c>
    </row>
    <row r="48" spans="1:3" x14ac:dyDescent="0.25">
      <c r="A48" t="s">
        <v>102</v>
      </c>
      <c r="B48" t="s">
        <v>55</v>
      </c>
      <c r="C48">
        <v>49.025962786672402</v>
      </c>
    </row>
    <row r="49" spans="1:3" x14ac:dyDescent="0.25">
      <c r="A49" t="s">
        <v>103</v>
      </c>
      <c r="B49" t="s">
        <v>55</v>
      </c>
      <c r="C49">
        <v>67.126352228472513</v>
      </c>
    </row>
    <row r="50" spans="1:3" x14ac:dyDescent="0.25">
      <c r="A50" t="s">
        <v>104</v>
      </c>
      <c r="B50" t="s">
        <v>55</v>
      </c>
      <c r="C50">
        <v>52.435623483394203</v>
      </c>
    </row>
    <row r="51" spans="1:3" x14ac:dyDescent="0.25">
      <c r="A51" t="s">
        <v>105</v>
      </c>
      <c r="B51" t="s">
        <v>55</v>
      </c>
      <c r="C51">
        <v>57.472384194705</v>
      </c>
    </row>
    <row r="52" spans="1:3" x14ac:dyDescent="0.25">
      <c r="A52" t="s">
        <v>106</v>
      </c>
      <c r="B52" t="s">
        <v>55</v>
      </c>
      <c r="C52">
        <v>69.584223678968499</v>
      </c>
    </row>
    <row r="53" spans="1:3" x14ac:dyDescent="0.25">
      <c r="A53" t="s">
        <v>107</v>
      </c>
      <c r="B53" t="s">
        <v>55</v>
      </c>
      <c r="C53">
        <v>94.790482054253602</v>
      </c>
    </row>
    <row r="54" spans="1:3" x14ac:dyDescent="0.25">
      <c r="A54" t="s">
        <v>108</v>
      </c>
      <c r="B54" t="s">
        <v>55</v>
      </c>
      <c r="C54">
        <v>52.439969577342303</v>
      </c>
    </row>
    <row r="55" spans="1:3" x14ac:dyDescent="0.25">
      <c r="A55" t="s">
        <v>109</v>
      </c>
      <c r="B55" t="s">
        <v>55</v>
      </c>
      <c r="C55">
        <v>53.947702002824897</v>
      </c>
    </row>
    <row r="56" spans="1:3" x14ac:dyDescent="0.25">
      <c r="A56" t="s">
        <v>110</v>
      </c>
      <c r="B56" t="s">
        <v>55</v>
      </c>
      <c r="C56">
        <v>68.067436891094104</v>
      </c>
    </row>
    <row r="57" spans="1:3" x14ac:dyDescent="0.25">
      <c r="A57" t="s">
        <v>111</v>
      </c>
      <c r="B57" t="s">
        <v>55</v>
      </c>
      <c r="C57">
        <v>91.261453768425497</v>
      </c>
    </row>
    <row r="58" spans="1:3" x14ac:dyDescent="0.25">
      <c r="A58" t="s">
        <v>112</v>
      </c>
      <c r="B58" t="s">
        <v>55</v>
      </c>
      <c r="C58">
        <v>52.435623483394203</v>
      </c>
    </row>
    <row r="59" spans="1:3" x14ac:dyDescent="0.25">
      <c r="A59" t="s">
        <v>113</v>
      </c>
      <c r="B59" t="s">
        <v>55</v>
      </c>
      <c r="C59">
        <v>54.447502806852299</v>
      </c>
    </row>
    <row r="60" spans="1:3" x14ac:dyDescent="0.25">
      <c r="A60" t="s">
        <v>114</v>
      </c>
      <c r="B60" t="s">
        <v>55</v>
      </c>
      <c r="C60">
        <v>67.059143095143199</v>
      </c>
    </row>
    <row r="61" spans="1:3" x14ac:dyDescent="0.25">
      <c r="A61" t="s">
        <v>115</v>
      </c>
      <c r="B61" t="s">
        <v>55</v>
      </c>
      <c r="C61">
        <v>82.690956502842909</v>
      </c>
    </row>
    <row r="62" spans="1:3" x14ac:dyDescent="0.25">
      <c r="A62" t="s">
        <v>116</v>
      </c>
      <c r="B62" t="s">
        <v>55</v>
      </c>
      <c r="C62">
        <v>53.292107131215701</v>
      </c>
    </row>
    <row r="63" spans="1:3" x14ac:dyDescent="0.25">
      <c r="A63" t="s">
        <v>117</v>
      </c>
      <c r="B63" t="s">
        <v>55</v>
      </c>
      <c r="C63">
        <v>56.316626344572704</v>
      </c>
    </row>
    <row r="64" spans="1:3" x14ac:dyDescent="0.25">
      <c r="A64" t="s">
        <v>118</v>
      </c>
      <c r="B64" t="s">
        <v>55</v>
      </c>
      <c r="C64">
        <v>66.9073329470137</v>
      </c>
    </row>
    <row r="65" spans="1:3" x14ac:dyDescent="0.25">
      <c r="A65" t="s">
        <v>119</v>
      </c>
      <c r="B65" t="s">
        <v>55</v>
      </c>
      <c r="C65">
        <v>90.605496722320709</v>
      </c>
    </row>
    <row r="66" spans="1:3" x14ac:dyDescent="0.25">
      <c r="A66" t="s">
        <v>120</v>
      </c>
      <c r="B66" t="s">
        <v>55</v>
      </c>
      <c r="C66">
        <v>52.787960233240298</v>
      </c>
    </row>
    <row r="67" spans="1:3" x14ac:dyDescent="0.25">
      <c r="A67" t="s">
        <v>121</v>
      </c>
      <c r="B67" t="s">
        <v>55</v>
      </c>
      <c r="C67">
        <v>55.308332548621799</v>
      </c>
    </row>
    <row r="68" spans="1:3" x14ac:dyDescent="0.25">
      <c r="A68" t="s">
        <v>122</v>
      </c>
      <c r="B68" t="s">
        <v>55</v>
      </c>
      <c r="C68">
        <v>65.894693057114893</v>
      </c>
    </row>
    <row r="69" spans="1:3" x14ac:dyDescent="0.25">
      <c r="A69" t="s">
        <v>123</v>
      </c>
      <c r="B69" t="s">
        <v>55</v>
      </c>
      <c r="C69">
        <v>87.076468436492604</v>
      </c>
    </row>
    <row r="70" spans="1:3" x14ac:dyDescent="0.25">
      <c r="A70" t="s">
        <v>124</v>
      </c>
      <c r="B70" t="s">
        <v>55</v>
      </c>
      <c r="C70">
        <v>52.283813335264803</v>
      </c>
    </row>
    <row r="71" spans="1:3" x14ac:dyDescent="0.25">
      <c r="A71" t="s">
        <v>125</v>
      </c>
      <c r="B71" t="s">
        <v>55</v>
      </c>
      <c r="C71">
        <v>53.287398862772001</v>
      </c>
    </row>
    <row r="72" spans="1:3" x14ac:dyDescent="0.25">
      <c r="A72" t="s">
        <v>126</v>
      </c>
      <c r="B72" t="s">
        <v>55</v>
      </c>
      <c r="C72">
        <v>57.8283426895077</v>
      </c>
    </row>
    <row r="73" spans="1:3" x14ac:dyDescent="0.25">
      <c r="A73" t="s">
        <v>127</v>
      </c>
      <c r="B73" t="s">
        <v>55</v>
      </c>
      <c r="C73">
        <v>69.926781717431297</v>
      </c>
    </row>
    <row r="74" spans="1:3" x14ac:dyDescent="0.25">
      <c r="A74" t="s">
        <v>128</v>
      </c>
      <c r="B74" t="s">
        <v>55</v>
      </c>
      <c r="C74">
        <v>29.949539676215799</v>
      </c>
    </row>
    <row r="75" spans="1:3" x14ac:dyDescent="0.25">
      <c r="A75" t="s">
        <v>129</v>
      </c>
      <c r="B75" t="s">
        <v>55</v>
      </c>
      <c r="C75">
        <v>37.507034877403797</v>
      </c>
    </row>
    <row r="76" spans="1:3" x14ac:dyDescent="0.25">
      <c r="A76" t="s">
        <v>130</v>
      </c>
      <c r="B76" t="s">
        <v>55</v>
      </c>
      <c r="C76">
        <v>53.656395639418903</v>
      </c>
    </row>
    <row r="77" spans="1:3" x14ac:dyDescent="0.25">
      <c r="A77" t="s">
        <v>131</v>
      </c>
      <c r="B77" t="s">
        <v>55</v>
      </c>
      <c r="C77">
        <v>80.879241606605902</v>
      </c>
    </row>
    <row r="78" spans="1:3" x14ac:dyDescent="0.25">
      <c r="A78" t="s">
        <v>132</v>
      </c>
      <c r="B78" t="s">
        <v>55</v>
      </c>
      <c r="C78">
        <v>29.949539676215799</v>
      </c>
    </row>
    <row r="79" spans="1:3" x14ac:dyDescent="0.25">
      <c r="A79" t="s">
        <v>133</v>
      </c>
      <c r="B79" t="s">
        <v>55</v>
      </c>
      <c r="C79">
        <v>37.507034877403797</v>
      </c>
    </row>
    <row r="80" spans="1:3" x14ac:dyDescent="0.25">
      <c r="A80" t="s">
        <v>134</v>
      </c>
      <c r="B80" t="s">
        <v>55</v>
      </c>
      <c r="C80">
        <v>52.643755749519997</v>
      </c>
    </row>
    <row r="81" spans="1:3" x14ac:dyDescent="0.25">
      <c r="A81" t="s">
        <v>135</v>
      </c>
      <c r="B81" t="s">
        <v>55</v>
      </c>
      <c r="C81">
        <v>78.358507116728703</v>
      </c>
    </row>
    <row r="82" spans="1:3" x14ac:dyDescent="0.25">
      <c r="A82" t="s">
        <v>136</v>
      </c>
      <c r="B82" t="s">
        <v>55</v>
      </c>
      <c r="C82">
        <v>29.949539676215799</v>
      </c>
    </row>
    <row r="83" spans="1:3" x14ac:dyDescent="0.25">
      <c r="A83" t="s">
        <v>137</v>
      </c>
      <c r="B83" t="s">
        <v>55</v>
      </c>
      <c r="C83">
        <v>37.002887979428301</v>
      </c>
    </row>
    <row r="84" spans="1:3" x14ac:dyDescent="0.25">
      <c r="A84" t="s">
        <v>138</v>
      </c>
      <c r="B84" t="s">
        <v>55</v>
      </c>
      <c r="C84">
        <v>51.635461953568999</v>
      </c>
    </row>
    <row r="85" spans="1:3" x14ac:dyDescent="0.25">
      <c r="A85" t="s">
        <v>139</v>
      </c>
      <c r="B85" t="s">
        <v>55</v>
      </c>
      <c r="C85">
        <v>73.317038136974205</v>
      </c>
    </row>
    <row r="86" spans="1:3" x14ac:dyDescent="0.25">
      <c r="A86" t="s">
        <v>140</v>
      </c>
      <c r="B86" t="s">
        <v>55</v>
      </c>
      <c r="C86">
        <v>29.2879287240591</v>
      </c>
    </row>
    <row r="87" spans="1:3" x14ac:dyDescent="0.25">
      <c r="A87" t="s">
        <v>141</v>
      </c>
      <c r="B87" t="s">
        <v>55</v>
      </c>
      <c r="C87">
        <v>36.341277027271502</v>
      </c>
    </row>
    <row r="88" spans="1:3" x14ac:dyDescent="0.25">
      <c r="A88" t="s">
        <v>142</v>
      </c>
      <c r="B88" t="s">
        <v>55</v>
      </c>
      <c r="C88">
        <v>54.494187099344302</v>
      </c>
    </row>
    <row r="89" spans="1:3" x14ac:dyDescent="0.25">
      <c r="A89" t="s">
        <v>143</v>
      </c>
      <c r="B89" t="s">
        <v>55</v>
      </c>
      <c r="C89">
        <v>77.692550070623795</v>
      </c>
    </row>
    <row r="90" spans="1:3" x14ac:dyDescent="0.25">
      <c r="A90" t="s">
        <v>144</v>
      </c>
      <c r="B90" t="s">
        <v>55</v>
      </c>
      <c r="C90">
        <v>29.2879287240591</v>
      </c>
    </row>
    <row r="91" spans="1:3" x14ac:dyDescent="0.25">
      <c r="A91" t="s">
        <v>145</v>
      </c>
      <c r="B91" t="s">
        <v>55</v>
      </c>
      <c r="C91">
        <v>36.341277027271502</v>
      </c>
    </row>
    <row r="92" spans="1:3" x14ac:dyDescent="0.25">
      <c r="A92" t="s">
        <v>146</v>
      </c>
      <c r="B92" t="s">
        <v>55</v>
      </c>
      <c r="C92">
        <v>49.9612111115133</v>
      </c>
    </row>
    <row r="93" spans="1:3" x14ac:dyDescent="0.25">
      <c r="A93" t="s">
        <v>147</v>
      </c>
      <c r="B93" t="s">
        <v>55</v>
      </c>
      <c r="C93">
        <v>73.159574082792901</v>
      </c>
    </row>
    <row r="94" spans="1:3" x14ac:dyDescent="0.25">
      <c r="A94" t="s">
        <v>148</v>
      </c>
      <c r="B94" t="s">
        <v>55</v>
      </c>
      <c r="C94">
        <v>29.2879287240591</v>
      </c>
    </row>
    <row r="95" spans="1:3" x14ac:dyDescent="0.25">
      <c r="A95" t="s">
        <v>149</v>
      </c>
      <c r="B95" t="s">
        <v>55</v>
      </c>
      <c r="C95">
        <v>36.341277027271502</v>
      </c>
    </row>
    <row r="96" spans="1:3" x14ac:dyDescent="0.25">
      <c r="A96" t="s">
        <v>150</v>
      </c>
      <c r="B96" t="s">
        <v>55</v>
      </c>
      <c r="C96">
        <v>45.419542935786197</v>
      </c>
    </row>
    <row r="97" spans="1:3" x14ac:dyDescent="0.25">
      <c r="A97" t="s">
        <v>151</v>
      </c>
      <c r="B97" t="s">
        <v>55</v>
      </c>
      <c r="C97">
        <v>67.114157401035698</v>
      </c>
    </row>
    <row r="98" spans="1:3" x14ac:dyDescent="0.25">
      <c r="A98" t="s">
        <v>152</v>
      </c>
      <c r="B98" t="s">
        <v>55</v>
      </c>
      <c r="C98">
        <v>104.111498257839</v>
      </c>
    </row>
    <row r="99" spans="1:3" x14ac:dyDescent="0.25">
      <c r="A99" t="s">
        <v>153</v>
      </c>
      <c r="B99" t="s">
        <v>55</v>
      </c>
      <c r="C99">
        <v>106.5853658536585</v>
      </c>
    </row>
    <row r="100" spans="1:3" x14ac:dyDescent="0.25">
      <c r="A100" t="s">
        <v>154</v>
      </c>
      <c r="B100" t="s">
        <v>55</v>
      </c>
      <c r="C100">
        <v>117.38675958188151</v>
      </c>
    </row>
    <row r="101" spans="1:3" x14ac:dyDescent="0.25">
      <c r="A101" t="s">
        <v>155</v>
      </c>
      <c r="B101" t="s">
        <v>55</v>
      </c>
      <c r="C101">
        <v>143.62369337979089</v>
      </c>
    </row>
    <row r="102" spans="1:3" x14ac:dyDescent="0.25">
      <c r="A102" t="s">
        <v>156</v>
      </c>
      <c r="B102" t="s">
        <v>55</v>
      </c>
      <c r="C102">
        <v>104.111498257839</v>
      </c>
    </row>
    <row r="103" spans="1:3" x14ac:dyDescent="0.25">
      <c r="A103" t="s">
        <v>157</v>
      </c>
      <c r="B103" t="s">
        <v>55</v>
      </c>
      <c r="C103">
        <v>101.1498257839721</v>
      </c>
    </row>
    <row r="104" spans="1:3" x14ac:dyDescent="0.25">
      <c r="A104" t="s">
        <v>158</v>
      </c>
      <c r="B104" t="s">
        <v>55</v>
      </c>
      <c r="C104">
        <v>106.9337979094076</v>
      </c>
    </row>
    <row r="105" spans="1:3" x14ac:dyDescent="0.25">
      <c r="A105" t="s">
        <v>159</v>
      </c>
      <c r="B105" t="s">
        <v>55</v>
      </c>
      <c r="C105">
        <v>125.64459930313581</v>
      </c>
    </row>
    <row r="106" spans="1:3" x14ac:dyDescent="0.25">
      <c r="A106" t="s">
        <v>160</v>
      </c>
      <c r="B106" t="s">
        <v>55</v>
      </c>
      <c r="C106">
        <v>104.111498257839</v>
      </c>
    </row>
    <row r="107" spans="1:3" x14ac:dyDescent="0.25">
      <c r="A107" t="s">
        <v>161</v>
      </c>
      <c r="B107" t="s">
        <v>55</v>
      </c>
      <c r="C107">
        <v>82.7526132404181</v>
      </c>
    </row>
    <row r="108" spans="1:3" x14ac:dyDescent="0.25">
      <c r="A108" t="s">
        <v>162</v>
      </c>
      <c r="B108" t="s">
        <v>55</v>
      </c>
      <c r="C108">
        <v>111.53310104529611</v>
      </c>
    </row>
    <row r="109" spans="1:3" x14ac:dyDescent="0.25">
      <c r="A109" t="s">
        <v>163</v>
      </c>
      <c r="B109" t="s">
        <v>55</v>
      </c>
      <c r="C109">
        <v>120.20905923344941</v>
      </c>
    </row>
    <row r="110" spans="1:3" x14ac:dyDescent="0.25">
      <c r="A110" t="s">
        <v>164</v>
      </c>
      <c r="B110" t="s">
        <v>55</v>
      </c>
      <c r="C110">
        <v>103.275261324041</v>
      </c>
    </row>
    <row r="111" spans="1:3" x14ac:dyDescent="0.25">
      <c r="A111" t="s">
        <v>165</v>
      </c>
      <c r="B111" t="s">
        <v>55</v>
      </c>
      <c r="C111">
        <v>96.132404181184597</v>
      </c>
    </row>
    <row r="112" spans="1:3" x14ac:dyDescent="0.25">
      <c r="A112" t="s">
        <v>166</v>
      </c>
      <c r="B112" t="s">
        <v>55</v>
      </c>
      <c r="C112">
        <v>121.98606271777</v>
      </c>
    </row>
    <row r="113" spans="1:3" x14ac:dyDescent="0.25">
      <c r="A113" t="s">
        <v>167</v>
      </c>
      <c r="B113" t="s">
        <v>55</v>
      </c>
      <c r="C113">
        <v>132.33449477351911</v>
      </c>
    </row>
    <row r="114" spans="1:3" x14ac:dyDescent="0.25">
      <c r="A114" t="s">
        <v>168</v>
      </c>
      <c r="B114" t="s">
        <v>55</v>
      </c>
      <c r="C114">
        <v>103.69337979094</v>
      </c>
    </row>
    <row r="115" spans="1:3" x14ac:dyDescent="0.25">
      <c r="A115" t="s">
        <v>169</v>
      </c>
      <c r="B115" t="s">
        <v>55</v>
      </c>
      <c r="C115">
        <v>92.369337979093999</v>
      </c>
    </row>
    <row r="116" spans="1:3" x14ac:dyDescent="0.25">
      <c r="A116" t="s">
        <v>170</v>
      </c>
      <c r="B116" t="s">
        <v>55</v>
      </c>
      <c r="C116">
        <v>119.0592334494773</v>
      </c>
    </row>
    <row r="117" spans="1:3" x14ac:dyDescent="0.25">
      <c r="A117" t="s">
        <v>171</v>
      </c>
      <c r="B117" t="s">
        <v>55</v>
      </c>
      <c r="C117">
        <v>126.4808362369337</v>
      </c>
    </row>
    <row r="118" spans="1:3" x14ac:dyDescent="0.25">
      <c r="A118" t="s">
        <v>172</v>
      </c>
      <c r="B118" t="s">
        <v>55</v>
      </c>
      <c r="C118">
        <v>103.69337979094</v>
      </c>
    </row>
    <row r="119" spans="1:3" x14ac:dyDescent="0.25">
      <c r="A119" t="s">
        <v>173</v>
      </c>
      <c r="B119" t="s">
        <v>55</v>
      </c>
      <c r="C119">
        <v>100.7317073170731</v>
      </c>
    </row>
    <row r="120" spans="1:3" x14ac:dyDescent="0.25">
      <c r="A120" t="s">
        <v>174</v>
      </c>
      <c r="B120" t="s">
        <v>55</v>
      </c>
      <c r="C120">
        <v>106.9337979094076</v>
      </c>
    </row>
    <row r="121" spans="1:3" x14ac:dyDescent="0.25">
      <c r="A121" t="s">
        <v>175</v>
      </c>
      <c r="B121" t="s">
        <v>55</v>
      </c>
      <c r="C121">
        <v>110.5923344947735</v>
      </c>
    </row>
    <row r="122" spans="1:3" x14ac:dyDescent="0.25">
      <c r="A122" t="s">
        <v>176</v>
      </c>
      <c r="B122" t="s">
        <v>55</v>
      </c>
      <c r="C122">
        <v>103.275261324041</v>
      </c>
    </row>
    <row r="123" spans="1:3" x14ac:dyDescent="0.25">
      <c r="A123" t="s">
        <v>177</v>
      </c>
      <c r="B123" t="s">
        <v>55</v>
      </c>
      <c r="C123">
        <v>101.1498257839721</v>
      </c>
    </row>
    <row r="124" spans="1:3" x14ac:dyDescent="0.25">
      <c r="A124" t="s">
        <v>178</v>
      </c>
      <c r="B124" t="s">
        <v>55</v>
      </c>
      <c r="C124">
        <v>96.062717770034794</v>
      </c>
    </row>
    <row r="125" spans="1:3" x14ac:dyDescent="0.25">
      <c r="A125" t="s">
        <v>179</v>
      </c>
      <c r="B125" t="s">
        <v>55</v>
      </c>
      <c r="C125">
        <v>120.20905923344941</v>
      </c>
    </row>
    <row r="126" spans="1:3" x14ac:dyDescent="0.25">
      <c r="A126" t="s">
        <v>180</v>
      </c>
      <c r="B126" t="s">
        <v>55</v>
      </c>
      <c r="C126">
        <v>103.69337979094</v>
      </c>
    </row>
    <row r="127" spans="1:3" x14ac:dyDescent="0.25">
      <c r="A127" t="s">
        <v>181</v>
      </c>
      <c r="B127" t="s">
        <v>55</v>
      </c>
      <c r="C127">
        <v>96.5505226480836</v>
      </c>
    </row>
    <row r="128" spans="1:3" x14ac:dyDescent="0.25">
      <c r="A128" t="s">
        <v>182</v>
      </c>
      <c r="B128" t="s">
        <v>55</v>
      </c>
      <c r="C128">
        <v>88.9547038327526</v>
      </c>
    </row>
    <row r="129" spans="1:3" x14ac:dyDescent="0.25">
      <c r="A129" t="s">
        <v>183</v>
      </c>
      <c r="B129" t="s">
        <v>55</v>
      </c>
      <c r="C129">
        <v>113.93728222996509</v>
      </c>
    </row>
    <row r="130" spans="1:3" x14ac:dyDescent="0.25">
      <c r="A130" t="s">
        <v>184</v>
      </c>
      <c r="B130" t="s">
        <v>55</v>
      </c>
      <c r="C130">
        <v>103.275261324041</v>
      </c>
    </row>
    <row r="131" spans="1:3" x14ac:dyDescent="0.25">
      <c r="A131" t="s">
        <v>185</v>
      </c>
      <c r="B131" t="s">
        <v>55</v>
      </c>
      <c r="C131">
        <v>78.153310104529595</v>
      </c>
    </row>
    <row r="132" spans="1:3" x14ac:dyDescent="0.25">
      <c r="A132" t="s">
        <v>186</v>
      </c>
      <c r="B132" t="s">
        <v>55</v>
      </c>
      <c r="C132">
        <v>84.773519163762998</v>
      </c>
    </row>
    <row r="133" spans="1:3" x14ac:dyDescent="0.25">
      <c r="A133" t="s">
        <v>187</v>
      </c>
      <c r="B133" t="s">
        <v>55</v>
      </c>
      <c r="C133">
        <v>101.81184668989539</v>
      </c>
    </row>
    <row r="134" spans="1:3" x14ac:dyDescent="0.25">
      <c r="A134" t="s">
        <v>188</v>
      </c>
      <c r="B134" t="s">
        <v>55</v>
      </c>
      <c r="C134">
        <v>103.69337979094</v>
      </c>
    </row>
    <row r="135" spans="1:3" x14ac:dyDescent="0.25">
      <c r="A135" t="s">
        <v>189</v>
      </c>
      <c r="B135" t="s">
        <v>55</v>
      </c>
      <c r="C135">
        <v>94.878048780487703</v>
      </c>
    </row>
    <row r="136" spans="1:3" x14ac:dyDescent="0.25">
      <c r="A136" t="s">
        <v>190</v>
      </c>
      <c r="B136" t="s">
        <v>55</v>
      </c>
      <c r="C136">
        <v>104.8432055749128</v>
      </c>
    </row>
    <row r="137" spans="1:3" x14ac:dyDescent="0.25">
      <c r="A137" t="s">
        <v>191</v>
      </c>
      <c r="B137" t="s">
        <v>55</v>
      </c>
      <c r="C137">
        <v>128.5714285714285</v>
      </c>
    </row>
    <row r="138" spans="1:3" x14ac:dyDescent="0.25">
      <c r="A138" t="s">
        <v>192</v>
      </c>
      <c r="B138" t="s">
        <v>55</v>
      </c>
      <c r="C138">
        <v>103.69337979094</v>
      </c>
    </row>
    <row r="139" spans="1:3" x14ac:dyDescent="0.25">
      <c r="A139" t="s">
        <v>193</v>
      </c>
      <c r="B139" t="s">
        <v>55</v>
      </c>
      <c r="C139">
        <v>93.205574912891905</v>
      </c>
    </row>
    <row r="140" spans="1:3" x14ac:dyDescent="0.25">
      <c r="A140" t="s">
        <v>194</v>
      </c>
      <c r="B140" t="s">
        <v>55</v>
      </c>
      <c r="C140">
        <v>93.135888501742102</v>
      </c>
    </row>
    <row r="141" spans="1:3" x14ac:dyDescent="0.25">
      <c r="A141" t="s">
        <v>195</v>
      </c>
      <c r="B141" t="s">
        <v>55</v>
      </c>
      <c r="C141">
        <v>113.5191637630661</v>
      </c>
    </row>
    <row r="142" spans="1:3" x14ac:dyDescent="0.25">
      <c r="A142" t="s">
        <v>196</v>
      </c>
      <c r="B142" t="s">
        <v>55</v>
      </c>
      <c r="C142">
        <v>103.69337979094</v>
      </c>
    </row>
    <row r="143" spans="1:3" x14ac:dyDescent="0.25">
      <c r="A143" t="s">
        <v>197</v>
      </c>
      <c r="B143" t="s">
        <v>55</v>
      </c>
      <c r="C143">
        <v>78.571428571428498</v>
      </c>
    </row>
    <row r="144" spans="1:3" x14ac:dyDescent="0.25">
      <c r="A144" t="s">
        <v>198</v>
      </c>
      <c r="B144" t="s">
        <v>55</v>
      </c>
      <c r="C144">
        <v>89.790940766550506</v>
      </c>
    </row>
    <row r="145" spans="1:3" x14ac:dyDescent="0.25">
      <c r="A145" t="s">
        <v>199</v>
      </c>
      <c r="B145" t="s">
        <v>55</v>
      </c>
      <c r="C145">
        <v>110.17421602787451</v>
      </c>
    </row>
    <row r="146" spans="1:3" x14ac:dyDescent="0.25">
      <c r="A146" t="s">
        <v>200</v>
      </c>
      <c r="B146" t="s">
        <v>55</v>
      </c>
      <c r="C146">
        <v>73.910034602076095</v>
      </c>
    </row>
    <row r="147" spans="1:3" x14ac:dyDescent="0.25">
      <c r="A147" t="s">
        <v>201</v>
      </c>
      <c r="B147" t="s">
        <v>55</v>
      </c>
      <c r="C147">
        <v>76.020761245674706</v>
      </c>
    </row>
    <row r="148" spans="1:3" x14ac:dyDescent="0.25">
      <c r="A148" t="s">
        <v>202</v>
      </c>
      <c r="B148" t="s">
        <v>55</v>
      </c>
      <c r="C148">
        <v>83.979238754325195</v>
      </c>
    </row>
    <row r="149" spans="1:3" x14ac:dyDescent="0.25">
      <c r="A149" t="s">
        <v>203</v>
      </c>
      <c r="B149" t="s">
        <v>55</v>
      </c>
      <c r="C149">
        <v>111.9031141868512</v>
      </c>
    </row>
    <row r="150" spans="1:3" x14ac:dyDescent="0.25">
      <c r="A150" t="s">
        <v>204</v>
      </c>
      <c r="B150" t="s">
        <v>55</v>
      </c>
      <c r="C150">
        <v>73.910034602076095</v>
      </c>
    </row>
    <row r="151" spans="1:3" x14ac:dyDescent="0.25">
      <c r="A151" t="s">
        <v>205</v>
      </c>
      <c r="B151" t="s">
        <v>55</v>
      </c>
      <c r="C151">
        <v>74.775086505190302</v>
      </c>
    </row>
    <row r="152" spans="1:3" x14ac:dyDescent="0.25">
      <c r="A152" t="s">
        <v>206</v>
      </c>
      <c r="B152" t="s">
        <v>55</v>
      </c>
      <c r="C152">
        <v>81.903114186851198</v>
      </c>
    </row>
    <row r="153" spans="1:3" x14ac:dyDescent="0.25">
      <c r="A153" t="s">
        <v>207</v>
      </c>
      <c r="B153" t="s">
        <v>55</v>
      </c>
      <c r="C153">
        <v>108.1660899653979</v>
      </c>
    </row>
    <row r="154" spans="1:3" x14ac:dyDescent="0.25">
      <c r="A154" t="s">
        <v>208</v>
      </c>
      <c r="B154" t="s">
        <v>55</v>
      </c>
      <c r="C154">
        <v>73.910034602076095</v>
      </c>
    </row>
    <row r="155" spans="1:3" x14ac:dyDescent="0.25">
      <c r="A155" t="s">
        <v>209</v>
      </c>
      <c r="B155" t="s">
        <v>55</v>
      </c>
      <c r="C155">
        <v>73.529411764705898</v>
      </c>
    </row>
    <row r="156" spans="1:3" x14ac:dyDescent="0.25">
      <c r="A156" t="s">
        <v>210</v>
      </c>
      <c r="B156" t="s">
        <v>55</v>
      </c>
      <c r="C156">
        <v>86.885813148788799</v>
      </c>
    </row>
    <row r="157" spans="1:3" x14ac:dyDescent="0.25">
      <c r="A157" t="s">
        <v>211</v>
      </c>
      <c r="B157" t="s">
        <v>55</v>
      </c>
      <c r="C157">
        <v>96.955017301037998</v>
      </c>
    </row>
    <row r="158" spans="1:3" x14ac:dyDescent="0.25">
      <c r="A158" t="s">
        <v>212</v>
      </c>
      <c r="B158" t="s">
        <v>55</v>
      </c>
      <c r="C158">
        <v>73.910034602076095</v>
      </c>
    </row>
    <row r="159" spans="1:3" x14ac:dyDescent="0.25">
      <c r="A159" t="s">
        <v>213</v>
      </c>
      <c r="B159" t="s">
        <v>55</v>
      </c>
      <c r="C159">
        <v>76.851211072664299</v>
      </c>
    </row>
    <row r="160" spans="1:3" x14ac:dyDescent="0.25">
      <c r="A160" t="s">
        <v>214</v>
      </c>
      <c r="B160" t="s">
        <v>55</v>
      </c>
      <c r="C160">
        <v>85.640138408304409</v>
      </c>
    </row>
    <row r="161" spans="1:3" x14ac:dyDescent="0.25">
      <c r="A161" t="s">
        <v>215</v>
      </c>
      <c r="B161" t="s">
        <v>55</v>
      </c>
      <c r="C161">
        <v>104.42906574394459</v>
      </c>
    </row>
    <row r="162" spans="1:3" x14ac:dyDescent="0.25">
      <c r="A162" t="s">
        <v>216</v>
      </c>
      <c r="B162" t="s">
        <v>55</v>
      </c>
      <c r="C162">
        <v>73.910034602076095</v>
      </c>
    </row>
    <row r="163" spans="1:3" x14ac:dyDescent="0.25">
      <c r="A163" t="s">
        <v>217</v>
      </c>
      <c r="B163" t="s">
        <v>55</v>
      </c>
      <c r="C163">
        <v>74.359861591695505</v>
      </c>
    </row>
    <row r="164" spans="1:3" x14ac:dyDescent="0.25">
      <c r="A164" t="s">
        <v>218</v>
      </c>
      <c r="B164" t="s">
        <v>55</v>
      </c>
      <c r="C164">
        <v>82.318339100346009</v>
      </c>
    </row>
    <row r="165" spans="1:3" x14ac:dyDescent="0.25">
      <c r="A165" t="s">
        <v>219</v>
      </c>
      <c r="B165" t="s">
        <v>55</v>
      </c>
      <c r="C165">
        <v>100.69204152249131</v>
      </c>
    </row>
    <row r="166" spans="1:3" x14ac:dyDescent="0.25">
      <c r="A166" t="s">
        <v>220</v>
      </c>
      <c r="B166" t="s">
        <v>55</v>
      </c>
      <c r="C166">
        <v>73.910034602076095</v>
      </c>
    </row>
    <row r="167" spans="1:3" x14ac:dyDescent="0.25">
      <c r="A167" t="s">
        <v>221</v>
      </c>
      <c r="B167" t="s">
        <v>55</v>
      </c>
      <c r="C167">
        <v>71.038062283736991</v>
      </c>
    </row>
    <row r="168" spans="1:3" x14ac:dyDescent="0.25">
      <c r="A168" t="s">
        <v>222</v>
      </c>
      <c r="B168" t="s">
        <v>55</v>
      </c>
      <c r="C168">
        <v>76.089965397923805</v>
      </c>
    </row>
    <row r="169" spans="1:3" x14ac:dyDescent="0.25">
      <c r="A169" t="s">
        <v>223</v>
      </c>
      <c r="B169" t="s">
        <v>55</v>
      </c>
      <c r="C169">
        <v>90.311418685120998</v>
      </c>
    </row>
    <row r="170" spans="1:3" x14ac:dyDescent="0.25">
      <c r="A170" t="s">
        <v>224</v>
      </c>
      <c r="B170" t="s">
        <v>55</v>
      </c>
      <c r="C170">
        <v>55.224913494809698</v>
      </c>
    </row>
    <row r="171" spans="1:3" x14ac:dyDescent="0.25">
      <c r="A171" t="s">
        <v>225</v>
      </c>
      <c r="B171" t="s">
        <v>55</v>
      </c>
      <c r="C171">
        <v>58.581314878892698</v>
      </c>
    </row>
    <row r="172" spans="1:3" x14ac:dyDescent="0.25">
      <c r="A172" t="s">
        <v>226</v>
      </c>
      <c r="B172" t="s">
        <v>55</v>
      </c>
      <c r="C172">
        <v>69.446366782006891</v>
      </c>
    </row>
    <row r="173" spans="1:3" x14ac:dyDescent="0.25">
      <c r="A173" t="s">
        <v>227</v>
      </c>
      <c r="B173" t="s">
        <v>55</v>
      </c>
      <c r="C173">
        <v>97.785467128027591</v>
      </c>
    </row>
    <row r="174" spans="1:3" x14ac:dyDescent="0.25">
      <c r="A174" t="s">
        <v>228</v>
      </c>
      <c r="B174" t="s">
        <v>55</v>
      </c>
      <c r="C174">
        <v>55.224913494809698</v>
      </c>
    </row>
    <row r="175" spans="1:3" x14ac:dyDescent="0.25">
      <c r="A175" t="s">
        <v>229</v>
      </c>
      <c r="B175" t="s">
        <v>55</v>
      </c>
      <c r="C175">
        <v>56.505190311418602</v>
      </c>
    </row>
    <row r="176" spans="1:3" x14ac:dyDescent="0.25">
      <c r="A176" t="s">
        <v>230</v>
      </c>
      <c r="B176" t="s">
        <v>55</v>
      </c>
      <c r="C176">
        <v>67.785467128027591</v>
      </c>
    </row>
    <row r="177" spans="1:3" x14ac:dyDescent="0.25">
      <c r="A177" t="s">
        <v>231</v>
      </c>
      <c r="B177" t="s">
        <v>55</v>
      </c>
      <c r="C177">
        <v>93.633217993079597</v>
      </c>
    </row>
    <row r="178" spans="1:3" x14ac:dyDescent="0.25">
      <c r="A178" t="s">
        <v>232</v>
      </c>
      <c r="B178" t="s">
        <v>55</v>
      </c>
      <c r="C178">
        <v>55.224913494809698</v>
      </c>
    </row>
    <row r="179" spans="1:3" x14ac:dyDescent="0.25">
      <c r="A179" t="s">
        <v>233</v>
      </c>
      <c r="B179" t="s">
        <v>55</v>
      </c>
      <c r="C179">
        <v>54.429065743944598</v>
      </c>
    </row>
    <row r="180" spans="1:3" x14ac:dyDescent="0.25">
      <c r="A180" t="s">
        <v>234</v>
      </c>
      <c r="B180" t="s">
        <v>55</v>
      </c>
      <c r="C180">
        <v>66.539792387543201</v>
      </c>
    </row>
    <row r="181" spans="1:3" x14ac:dyDescent="0.25">
      <c r="A181" t="s">
        <v>235</v>
      </c>
      <c r="B181" t="s">
        <v>55</v>
      </c>
      <c r="C181">
        <v>86.989619377162597</v>
      </c>
    </row>
    <row r="182" spans="1:3" x14ac:dyDescent="0.25">
      <c r="A182" t="s">
        <v>236</v>
      </c>
      <c r="B182" t="s">
        <v>55</v>
      </c>
      <c r="C182">
        <v>56.470588235294002</v>
      </c>
    </row>
    <row r="183" spans="1:3" x14ac:dyDescent="0.25">
      <c r="A183" t="s">
        <v>237</v>
      </c>
      <c r="B183" t="s">
        <v>55</v>
      </c>
      <c r="C183">
        <v>55.674740484429002</v>
      </c>
    </row>
    <row r="184" spans="1:3" x14ac:dyDescent="0.25">
      <c r="A184" t="s">
        <v>238</v>
      </c>
      <c r="B184" t="s">
        <v>55</v>
      </c>
      <c r="C184">
        <v>74.013840830449709</v>
      </c>
    </row>
    <row r="185" spans="1:3" x14ac:dyDescent="0.25">
      <c r="A185" t="s">
        <v>239</v>
      </c>
      <c r="B185" t="s">
        <v>55</v>
      </c>
      <c r="C185">
        <v>94.048442906574309</v>
      </c>
    </row>
    <row r="186" spans="1:3" x14ac:dyDescent="0.25">
      <c r="A186" t="s">
        <v>240</v>
      </c>
      <c r="B186" t="s">
        <v>55</v>
      </c>
      <c r="C186">
        <v>56.055363321799199</v>
      </c>
    </row>
    <row r="187" spans="1:3" x14ac:dyDescent="0.25">
      <c r="A187" t="s">
        <v>241</v>
      </c>
      <c r="B187" t="s">
        <v>55</v>
      </c>
      <c r="C187">
        <v>55.259515570934198</v>
      </c>
    </row>
    <row r="188" spans="1:3" x14ac:dyDescent="0.25">
      <c r="A188" t="s">
        <v>242</v>
      </c>
      <c r="B188" t="s">
        <v>55</v>
      </c>
      <c r="C188">
        <v>66.539792387543201</v>
      </c>
    </row>
    <row r="189" spans="1:3" x14ac:dyDescent="0.25">
      <c r="A189" t="s">
        <v>243</v>
      </c>
      <c r="B189" t="s">
        <v>55</v>
      </c>
      <c r="C189">
        <v>89.065743944636608</v>
      </c>
    </row>
    <row r="190" spans="1:3" x14ac:dyDescent="0.25">
      <c r="A190" t="s">
        <v>244</v>
      </c>
      <c r="B190" t="s">
        <v>55</v>
      </c>
      <c r="C190">
        <v>56.055363321799199</v>
      </c>
    </row>
    <row r="191" spans="1:3" x14ac:dyDescent="0.25">
      <c r="A191" t="s">
        <v>245</v>
      </c>
      <c r="B191" t="s">
        <v>55</v>
      </c>
      <c r="C191">
        <v>55.259515570934198</v>
      </c>
    </row>
    <row r="192" spans="1:3" x14ac:dyDescent="0.25">
      <c r="A192" t="s">
        <v>246</v>
      </c>
      <c r="B192" t="s">
        <v>55</v>
      </c>
      <c r="C192">
        <v>66.539792387543201</v>
      </c>
    </row>
    <row r="193" spans="1:3" x14ac:dyDescent="0.25">
      <c r="A193" t="s">
        <v>247</v>
      </c>
      <c r="B193" t="s">
        <v>55</v>
      </c>
      <c r="C193">
        <v>80.761245674740508</v>
      </c>
    </row>
    <row r="194" spans="1:3" x14ac:dyDescent="0.25">
      <c r="A194" t="s">
        <v>248</v>
      </c>
      <c r="B194" t="s">
        <v>55</v>
      </c>
      <c r="C194">
        <v>84.187151817367379</v>
      </c>
    </row>
    <row r="195" spans="1:3" x14ac:dyDescent="0.25">
      <c r="A195" t="s">
        <v>249</v>
      </c>
      <c r="B195" t="s">
        <v>55</v>
      </c>
      <c r="C195">
        <v>66.683124016416528</v>
      </c>
    </row>
    <row r="196" spans="1:3" x14ac:dyDescent="0.25">
      <c r="A196" t="s">
        <v>250</v>
      </c>
      <c r="B196" t="s">
        <v>55</v>
      </c>
      <c r="C196">
        <v>64.776235724349149</v>
      </c>
    </row>
    <row r="197" spans="1:3" x14ac:dyDescent="0.25">
      <c r="A197" t="s">
        <v>251</v>
      </c>
      <c r="B197" t="s">
        <v>55</v>
      </c>
      <c r="C197">
        <v>52.174122987035098</v>
      </c>
    </row>
    <row r="198" spans="1:3" x14ac:dyDescent="0.25">
      <c r="A198" t="s">
        <v>252</v>
      </c>
      <c r="B198" t="s">
        <v>55</v>
      </c>
      <c r="C198">
        <v>67.730207484485817</v>
      </c>
    </row>
    <row r="199" spans="1:3" x14ac:dyDescent="0.25">
      <c r="A199" t="s">
        <v>253</v>
      </c>
      <c r="B199" t="s">
        <v>55</v>
      </c>
      <c r="C199">
        <v>55.25158519124588</v>
      </c>
    </row>
    <row r="200" spans="1:3" x14ac:dyDescent="0.25">
      <c r="A200" t="s">
        <v>254</v>
      </c>
      <c r="B200" t="s">
        <v>55</v>
      </c>
      <c r="C200">
        <v>51.202464163014085</v>
      </c>
    </row>
    <row r="201" spans="1:3" x14ac:dyDescent="0.25">
      <c r="A201" t="s">
        <v>255</v>
      </c>
      <c r="B201" t="s">
        <v>55</v>
      </c>
      <c r="C201">
        <v>45.766444999788249</v>
      </c>
    </row>
    <row r="202" spans="1:3" x14ac:dyDescent="0.25">
      <c r="A202" t="s">
        <v>256</v>
      </c>
      <c r="B202" t="s">
        <v>55</v>
      </c>
      <c r="C202">
        <v>54.776811741147469</v>
      </c>
    </row>
    <row r="203" spans="1:3" x14ac:dyDescent="0.25">
      <c r="A203" t="s">
        <v>257</v>
      </c>
      <c r="B203" t="s">
        <v>55</v>
      </c>
      <c r="C203">
        <v>44.657064330144053</v>
      </c>
    </row>
    <row r="204" spans="1:3" x14ac:dyDescent="0.25">
      <c r="A204" t="s">
        <v>258</v>
      </c>
      <c r="B204" t="s">
        <v>55</v>
      </c>
      <c r="C204">
        <v>41.900957846977178</v>
      </c>
    </row>
    <row r="205" spans="1:3" x14ac:dyDescent="0.25">
      <c r="A205" t="s">
        <v>259</v>
      </c>
      <c r="B205" t="s">
        <v>55</v>
      </c>
      <c r="C205">
        <v>33.283533814899897</v>
      </c>
    </row>
    <row r="206" spans="1:3" x14ac:dyDescent="0.25">
      <c r="A206" t="s">
        <v>260</v>
      </c>
      <c r="B206" t="s">
        <v>55</v>
      </c>
      <c r="C206">
        <v>98.814566115702846</v>
      </c>
    </row>
    <row r="207" spans="1:3" x14ac:dyDescent="0.25">
      <c r="A207" t="s">
        <v>261</v>
      </c>
      <c r="B207" t="s">
        <v>55</v>
      </c>
      <c r="C207">
        <v>79.756074788170338</v>
      </c>
    </row>
    <row r="208" spans="1:3" x14ac:dyDescent="0.25">
      <c r="A208" t="s">
        <v>262</v>
      </c>
      <c r="B208" t="s">
        <v>55</v>
      </c>
      <c r="C208">
        <v>80.177726513029597</v>
      </c>
    </row>
    <row r="209" spans="1:3" x14ac:dyDescent="0.25">
      <c r="A209" t="s">
        <v>263</v>
      </c>
      <c r="B209" t="s">
        <v>55</v>
      </c>
      <c r="C209">
        <v>70.855598574002443</v>
      </c>
    </row>
    <row r="210" spans="1:3" x14ac:dyDescent="0.25">
      <c r="A210" t="s">
        <v>264</v>
      </c>
      <c r="B210" t="s">
        <v>55</v>
      </c>
      <c r="C210">
        <v>83.640001006568127</v>
      </c>
    </row>
    <row r="211" spans="1:3" x14ac:dyDescent="0.25">
      <c r="A211" t="s">
        <v>265</v>
      </c>
      <c r="B211" t="s">
        <v>55</v>
      </c>
      <c r="C211">
        <v>71.98542446326573</v>
      </c>
    </row>
    <row r="212" spans="1:3" x14ac:dyDescent="0.25">
      <c r="A212" t="s">
        <v>266</v>
      </c>
      <c r="B212" t="s">
        <v>55</v>
      </c>
      <c r="C212">
        <v>67.484612949741575</v>
      </c>
    </row>
    <row r="213" spans="1:3" x14ac:dyDescent="0.25">
      <c r="A213" t="s">
        <v>267</v>
      </c>
      <c r="B213" t="s">
        <v>55</v>
      </c>
      <c r="C213">
        <v>60.994721765809317</v>
      </c>
    </row>
    <row r="214" spans="1:3" x14ac:dyDescent="0.25">
      <c r="A214" t="s">
        <v>268</v>
      </c>
      <c r="B214" t="s">
        <v>55</v>
      </c>
      <c r="C214">
        <v>74.354738024886714</v>
      </c>
    </row>
    <row r="215" spans="1:3" x14ac:dyDescent="0.25">
      <c r="A215" t="s">
        <v>269</v>
      </c>
      <c r="B215" t="s">
        <v>55</v>
      </c>
      <c r="C215">
        <v>65.832436793975347</v>
      </c>
    </row>
    <row r="216" spans="1:3" x14ac:dyDescent="0.25">
      <c r="A216" t="s">
        <v>270</v>
      </c>
      <c r="B216" t="s">
        <v>55</v>
      </c>
      <c r="C216">
        <v>61.219426462403703</v>
      </c>
    </row>
    <row r="217" spans="1:3" x14ac:dyDescent="0.25">
      <c r="A217" t="s">
        <v>271</v>
      </c>
      <c r="B217" t="s">
        <v>55</v>
      </c>
      <c r="C217">
        <v>56.597457045531165</v>
      </c>
    </row>
    <row r="218" spans="1:3" x14ac:dyDescent="0.25">
      <c r="A218" t="s">
        <v>272</v>
      </c>
      <c r="B218" t="s">
        <v>55</v>
      </c>
      <c r="C218">
        <v>116.80000000000013</v>
      </c>
    </row>
    <row r="219" spans="1:3" x14ac:dyDescent="0.25">
      <c r="A219" t="s">
        <v>273</v>
      </c>
      <c r="B219" t="s">
        <v>55</v>
      </c>
      <c r="C219">
        <v>89.024390243902971</v>
      </c>
    </row>
    <row r="220" spans="1:3" x14ac:dyDescent="0.25">
      <c r="A220" t="s">
        <v>274</v>
      </c>
      <c r="B220" t="s">
        <v>55</v>
      </c>
      <c r="C220">
        <v>102.09790209790215</v>
      </c>
    </row>
    <row r="221" spans="1:3" x14ac:dyDescent="0.25">
      <c r="A221" t="s">
        <v>275</v>
      </c>
      <c r="B221" t="s">
        <v>55</v>
      </c>
      <c r="C221">
        <v>66.06334841628987</v>
      </c>
    </row>
    <row r="222" spans="1:3" x14ac:dyDescent="0.25">
      <c r="A222" t="s">
        <v>276</v>
      </c>
      <c r="B222" t="s">
        <v>55</v>
      </c>
      <c r="C222">
        <v>82.954545454545766</v>
      </c>
    </row>
    <row r="223" spans="1:3" x14ac:dyDescent="0.25">
      <c r="A223" t="s">
        <v>277</v>
      </c>
      <c r="B223" t="s">
        <v>55</v>
      </c>
      <c r="C223">
        <v>64.317180616740302</v>
      </c>
    </row>
    <row r="224" spans="1:3" x14ac:dyDescent="0.25">
      <c r="A224" t="s">
        <v>278</v>
      </c>
      <c r="B224" t="s">
        <v>55</v>
      </c>
      <c r="C224">
        <v>67.906976744186395</v>
      </c>
    </row>
    <row r="225" spans="1:3" x14ac:dyDescent="0.25">
      <c r="A225" t="s">
        <v>279</v>
      </c>
      <c r="B225" t="s">
        <v>55</v>
      </c>
      <c r="C225">
        <v>55.51330798479114</v>
      </c>
    </row>
    <row r="226" spans="1:3" x14ac:dyDescent="0.25">
      <c r="A226" t="s">
        <v>280</v>
      </c>
      <c r="B226" t="s">
        <v>55</v>
      </c>
      <c r="C226">
        <v>63.47826086956541</v>
      </c>
    </row>
    <row r="227" spans="1:3" x14ac:dyDescent="0.25">
      <c r="A227" t="s">
        <v>281</v>
      </c>
      <c r="B227" t="s">
        <v>55</v>
      </c>
      <c r="C227">
        <v>53.090909090909271</v>
      </c>
    </row>
    <row r="228" spans="1:3" x14ac:dyDescent="0.25">
      <c r="A228" t="s">
        <v>282</v>
      </c>
      <c r="B228" t="s">
        <v>55</v>
      </c>
      <c r="C228">
        <v>57.480314960629933</v>
      </c>
    </row>
    <row r="229" spans="1:3" x14ac:dyDescent="0.25">
      <c r="A229" t="s">
        <v>283</v>
      </c>
      <c r="B229" t="s">
        <v>55</v>
      </c>
      <c r="C229">
        <v>50.871080139372935</v>
      </c>
    </row>
    <row r="230" spans="1:3" x14ac:dyDescent="0.25">
      <c r="A230" t="s">
        <v>284</v>
      </c>
      <c r="B230" t="s">
        <v>55</v>
      </c>
      <c r="C230">
        <v>106.06079114719945</v>
      </c>
    </row>
    <row r="231" spans="1:3" x14ac:dyDescent="0.25">
      <c r="A231" t="s">
        <v>285</v>
      </c>
      <c r="B231" t="s">
        <v>55</v>
      </c>
      <c r="C231">
        <v>115.15687851971107</v>
      </c>
    </row>
    <row r="232" spans="1:3" x14ac:dyDescent="0.25">
      <c r="A232" t="s">
        <v>286</v>
      </c>
      <c r="B232" t="s">
        <v>55</v>
      </c>
      <c r="C232">
        <v>126.72408278887082</v>
      </c>
    </row>
    <row r="233" spans="1:3" x14ac:dyDescent="0.25">
      <c r="A233" t="s">
        <v>287</v>
      </c>
      <c r="B233" t="s">
        <v>55</v>
      </c>
      <c r="C233">
        <v>91.151390854732995</v>
      </c>
    </row>
    <row r="234" spans="1:3" x14ac:dyDescent="0.25">
      <c r="A234" t="s">
        <v>288</v>
      </c>
      <c r="B234" t="s">
        <v>55</v>
      </c>
      <c r="C234">
        <v>106.05259376347209</v>
      </c>
    </row>
    <row r="235" spans="1:3" x14ac:dyDescent="0.25">
      <c r="A235" t="s">
        <v>289</v>
      </c>
      <c r="B235" t="s">
        <v>55</v>
      </c>
      <c r="C235">
        <v>85.09290584500107</v>
      </c>
    </row>
    <row r="236" spans="1:3" x14ac:dyDescent="0.25">
      <c r="A236" t="s">
        <v>290</v>
      </c>
      <c r="B236" t="s">
        <v>55</v>
      </c>
      <c r="C236">
        <v>83.832070386004233</v>
      </c>
    </row>
    <row r="237" spans="1:3" x14ac:dyDescent="0.25">
      <c r="A237" t="s">
        <v>291</v>
      </c>
      <c r="B237" t="s">
        <v>55</v>
      </c>
      <c r="C237">
        <v>76.9047724553553</v>
      </c>
    </row>
    <row r="238" spans="1:3" x14ac:dyDescent="0.25">
      <c r="A238" t="s">
        <v>292</v>
      </c>
      <c r="B238" t="s">
        <v>55</v>
      </c>
      <c r="C238">
        <v>75.428209695071104</v>
      </c>
    </row>
    <row r="239" spans="1:3" x14ac:dyDescent="0.25">
      <c r="A239" t="s">
        <v>293</v>
      </c>
      <c r="B239" t="s">
        <v>55</v>
      </c>
      <c r="C239">
        <v>66.478615983733704</v>
      </c>
    </row>
    <row r="240" spans="1:3" x14ac:dyDescent="0.25">
      <c r="A240" t="s">
        <v>294</v>
      </c>
      <c r="B240" t="s">
        <v>55</v>
      </c>
      <c r="C240">
        <v>73.992352770042999</v>
      </c>
    </row>
    <row r="241" spans="1:3" x14ac:dyDescent="0.25">
      <c r="A241" t="s">
        <v>295</v>
      </c>
      <c r="B241" t="s">
        <v>55</v>
      </c>
      <c r="C241">
        <v>63.587713592156</v>
      </c>
    </row>
    <row r="242" spans="1:3" x14ac:dyDescent="0.25">
      <c r="A242" t="s">
        <v>296</v>
      </c>
      <c r="B242" t="s">
        <v>55</v>
      </c>
      <c r="C242">
        <v>108.88888888888894</v>
      </c>
    </row>
    <row r="243" spans="1:3" x14ac:dyDescent="0.25">
      <c r="A243" t="s">
        <v>297</v>
      </c>
      <c r="B243" t="s">
        <v>55</v>
      </c>
      <c r="C243">
        <v>100.0000000000001</v>
      </c>
    </row>
    <row r="244" spans="1:3" x14ac:dyDescent="0.25">
      <c r="A244" t="s">
        <v>298</v>
      </c>
      <c r="B244" t="s">
        <v>55</v>
      </c>
      <c r="C244">
        <v>98.000000000000597</v>
      </c>
    </row>
    <row r="245" spans="1:3" x14ac:dyDescent="0.25">
      <c r="A245" t="s">
        <v>299</v>
      </c>
      <c r="B245" t="s">
        <v>55</v>
      </c>
      <c r="C245">
        <v>90.74074074074079</v>
      </c>
    </row>
    <row r="246" spans="1:3" x14ac:dyDescent="0.25">
      <c r="A246" t="s">
        <v>300</v>
      </c>
      <c r="B246" t="s">
        <v>55</v>
      </c>
      <c r="C246">
        <v>90.74074074074079</v>
      </c>
    </row>
    <row r="247" spans="1:3" x14ac:dyDescent="0.25">
      <c r="A247" t="s">
        <v>301</v>
      </c>
      <c r="B247" t="s">
        <v>55</v>
      </c>
      <c r="C247">
        <v>89.090909090909619</v>
      </c>
    </row>
    <row r="248" spans="1:3" x14ac:dyDescent="0.25">
      <c r="A248" t="s">
        <v>302</v>
      </c>
      <c r="B248" t="s">
        <v>55</v>
      </c>
      <c r="C248">
        <v>80.327868852459247</v>
      </c>
    </row>
    <row r="249" spans="1:3" x14ac:dyDescent="0.25">
      <c r="A249" t="s">
        <v>303</v>
      </c>
      <c r="B249" t="s">
        <v>55</v>
      </c>
      <c r="C249">
        <v>75.384615384615842</v>
      </c>
    </row>
    <row r="250" spans="1:3" x14ac:dyDescent="0.25">
      <c r="A250" t="s">
        <v>304</v>
      </c>
      <c r="B250" t="s">
        <v>55</v>
      </c>
    </row>
    <row r="251" spans="1:3" x14ac:dyDescent="0.25">
      <c r="A251" t="s">
        <v>305</v>
      </c>
      <c r="B251" t="s">
        <v>55</v>
      </c>
    </row>
    <row r="252" spans="1:3" x14ac:dyDescent="0.25">
      <c r="A252" t="s">
        <v>306</v>
      </c>
      <c r="B252" t="s">
        <v>55</v>
      </c>
    </row>
    <row r="253" spans="1:3" x14ac:dyDescent="0.25">
      <c r="A253" t="s">
        <v>307</v>
      </c>
      <c r="B253" t="s">
        <v>55</v>
      </c>
    </row>
    <row r="254" spans="1:3" x14ac:dyDescent="0.25">
      <c r="A254" t="s">
        <v>308</v>
      </c>
      <c r="B254" t="s">
        <v>55</v>
      </c>
    </row>
    <row r="255" spans="1:3" x14ac:dyDescent="0.25">
      <c r="A255" t="s">
        <v>309</v>
      </c>
      <c r="B255" t="s">
        <v>55</v>
      </c>
    </row>
    <row r="256" spans="1:3" x14ac:dyDescent="0.25">
      <c r="A256" t="s">
        <v>310</v>
      </c>
      <c r="B256" t="s">
        <v>55</v>
      </c>
    </row>
    <row r="257" spans="1:4" x14ac:dyDescent="0.25">
      <c r="A257" t="s">
        <v>311</v>
      </c>
      <c r="B257" t="s">
        <v>55</v>
      </c>
    </row>
    <row r="258" spans="1:4" x14ac:dyDescent="0.25">
      <c r="A258" t="s">
        <v>312</v>
      </c>
      <c r="B258" t="s">
        <v>55</v>
      </c>
      <c r="C258">
        <v>114.48275862069002</v>
      </c>
    </row>
    <row r="259" spans="1:4" x14ac:dyDescent="0.25">
      <c r="A259" t="s">
        <v>313</v>
      </c>
      <c r="B259" t="s">
        <v>55</v>
      </c>
    </row>
    <row r="260" spans="1:4" x14ac:dyDescent="0.25">
      <c r="A260" t="s">
        <v>314</v>
      </c>
      <c r="B260" t="s">
        <v>55</v>
      </c>
      <c r="C260">
        <v>97.123287671232731</v>
      </c>
    </row>
    <row r="261" spans="1:4" x14ac:dyDescent="0.25">
      <c r="A261" t="s">
        <v>315</v>
      </c>
      <c r="B261" t="s">
        <v>55</v>
      </c>
      <c r="C261">
        <v>91.25</v>
      </c>
    </row>
    <row r="262" spans="1:4" x14ac:dyDescent="0.25">
      <c r="A262" t="s">
        <v>316</v>
      </c>
      <c r="B262" t="s">
        <v>55</v>
      </c>
      <c r="C262">
        <v>96.216216216216353</v>
      </c>
    </row>
    <row r="263" spans="1:4" x14ac:dyDescent="0.25">
      <c r="A263" t="s">
        <v>317</v>
      </c>
      <c r="B263" t="s">
        <v>55</v>
      </c>
      <c r="C263">
        <v>88.333333333333485</v>
      </c>
    </row>
    <row r="264" spans="1:4" x14ac:dyDescent="0.25">
      <c r="A264" t="s">
        <v>318</v>
      </c>
      <c r="B264" t="s">
        <v>55</v>
      </c>
      <c r="C264">
        <v>84.444444444444471</v>
      </c>
    </row>
    <row r="265" spans="1:4" x14ac:dyDescent="0.25">
      <c r="A265" t="s">
        <v>319</v>
      </c>
      <c r="B265" t="s">
        <v>55</v>
      </c>
    </row>
    <row r="266" spans="1:4" x14ac:dyDescent="0.25">
      <c r="A266" t="s">
        <v>320</v>
      </c>
      <c r="B266" t="s">
        <v>55</v>
      </c>
      <c r="C266">
        <v>69.577981651376206</v>
      </c>
      <c r="D266">
        <v>64.58715596330272</v>
      </c>
    </row>
    <row r="267" spans="1:4" x14ac:dyDescent="0.25">
      <c r="A267" t="s">
        <v>321</v>
      </c>
      <c r="B267" t="s">
        <v>55</v>
      </c>
      <c r="C267">
        <v>67.229357798165125</v>
      </c>
      <c r="D267">
        <v>60.477064220183358</v>
      </c>
    </row>
    <row r="268" spans="1:4" x14ac:dyDescent="0.25">
      <c r="A268" t="s">
        <v>322</v>
      </c>
      <c r="B268" t="s">
        <v>55</v>
      </c>
      <c r="C268">
        <v>62.825688073394403</v>
      </c>
      <c r="D268">
        <v>56.95412844036688</v>
      </c>
    </row>
    <row r="269" spans="1:4" x14ac:dyDescent="0.25">
      <c r="A269" t="s">
        <v>323</v>
      </c>
      <c r="B269" t="s">
        <v>55</v>
      </c>
      <c r="C269">
        <v>58.422018348623837</v>
      </c>
      <c r="D269">
        <v>51.669724770642077</v>
      </c>
    </row>
    <row r="270" spans="1:4" x14ac:dyDescent="0.25">
      <c r="A270" t="s">
        <v>324</v>
      </c>
      <c r="B270" t="s">
        <v>55</v>
      </c>
      <c r="C270">
        <v>52.844036697247681</v>
      </c>
      <c r="D270">
        <v>46.972477064220158</v>
      </c>
    </row>
    <row r="271" spans="1:4" x14ac:dyDescent="0.25">
      <c r="A271" t="s">
        <v>325</v>
      </c>
      <c r="B271" t="s">
        <v>55</v>
      </c>
      <c r="C271">
        <v>50.201834862385283</v>
      </c>
      <c r="D271">
        <v>44.0366972477064</v>
      </c>
    </row>
    <row r="272" spans="1:4" x14ac:dyDescent="0.25">
      <c r="A272" t="s">
        <v>326</v>
      </c>
      <c r="B272" t="s">
        <v>55</v>
      </c>
      <c r="C272">
        <v>46.091743119265928</v>
      </c>
      <c r="D272">
        <v>38.458715596330244</v>
      </c>
    </row>
    <row r="273" spans="1:4" x14ac:dyDescent="0.25">
      <c r="A273" t="s">
        <v>327</v>
      </c>
      <c r="B273" t="s">
        <v>55</v>
      </c>
      <c r="C273">
        <v>42.568807339449435</v>
      </c>
      <c r="D273">
        <v>35.229357798165125</v>
      </c>
    </row>
    <row r="274" spans="1:4" x14ac:dyDescent="0.25">
      <c r="A274" t="s">
        <v>328</v>
      </c>
      <c r="B274" t="s">
        <v>55</v>
      </c>
      <c r="C274">
        <v>37.284403669724639</v>
      </c>
      <c r="D274">
        <v>31.119266055045756</v>
      </c>
    </row>
    <row r="275" spans="1:4" x14ac:dyDescent="0.25">
      <c r="A275" t="s">
        <v>329</v>
      </c>
      <c r="B275" t="s">
        <v>55</v>
      </c>
      <c r="C275">
        <v>36.990825688073279</v>
      </c>
      <c r="D275">
        <v>30.825688073394399</v>
      </c>
    </row>
    <row r="276" spans="1:4" x14ac:dyDescent="0.25">
      <c r="A276" t="s">
        <v>330</v>
      </c>
      <c r="B276" t="s">
        <v>55</v>
      </c>
      <c r="C276">
        <v>35.229357798165125</v>
      </c>
      <c r="D276">
        <v>28.477064220183358</v>
      </c>
    </row>
    <row r="277" spans="1:4" x14ac:dyDescent="0.25">
      <c r="A277" t="s">
        <v>331</v>
      </c>
      <c r="B277" t="s">
        <v>55</v>
      </c>
      <c r="C277">
        <v>34.055045871559521</v>
      </c>
      <c r="D277">
        <v>28.183486238532002</v>
      </c>
    </row>
    <row r="278" spans="1:4" x14ac:dyDescent="0.25">
      <c r="A278" t="s">
        <v>332</v>
      </c>
      <c r="B278" t="s">
        <v>55</v>
      </c>
      <c r="C278">
        <v>35.229357798165125</v>
      </c>
      <c r="D278">
        <v>28.477064220183358</v>
      </c>
    </row>
    <row r="279" spans="1:4" x14ac:dyDescent="0.25">
      <c r="A279" t="s">
        <v>333</v>
      </c>
      <c r="B279" t="s">
        <v>55</v>
      </c>
      <c r="C279">
        <v>34.935779816513758</v>
      </c>
      <c r="D279">
        <v>28.477064220183358</v>
      </c>
    </row>
    <row r="280" spans="1:4" x14ac:dyDescent="0.25">
      <c r="A280" t="s">
        <v>334</v>
      </c>
      <c r="B280" t="s">
        <v>55</v>
      </c>
      <c r="C280">
        <v>35.229357798165125</v>
      </c>
      <c r="D280">
        <v>29.357798165137599</v>
      </c>
    </row>
    <row r="281" spans="1:4" x14ac:dyDescent="0.25">
      <c r="A281" t="s">
        <v>335</v>
      </c>
      <c r="B281" t="s">
        <v>55</v>
      </c>
      <c r="C281">
        <v>36</v>
      </c>
      <c r="D281">
        <v>28</v>
      </c>
    </row>
    <row r="282" spans="1:4" x14ac:dyDescent="0.25">
      <c r="A282" t="s">
        <v>336</v>
      </c>
      <c r="B282" t="s">
        <v>55</v>
      </c>
      <c r="C282">
        <v>35.522935779816478</v>
      </c>
      <c r="D282">
        <v>29.651376146788962</v>
      </c>
    </row>
    <row r="283" spans="1:4" x14ac:dyDescent="0.25">
      <c r="A283" t="s">
        <v>337</v>
      </c>
      <c r="B283" t="s">
        <v>55</v>
      </c>
      <c r="C283">
        <v>96.293577981651367</v>
      </c>
      <c r="D283">
        <v>29.944954128440319</v>
      </c>
    </row>
    <row r="284" spans="1:4" x14ac:dyDescent="0.25">
      <c r="A284" t="s">
        <v>338</v>
      </c>
      <c r="B284" t="s">
        <v>55</v>
      </c>
      <c r="C284">
        <v>133.28440366972478</v>
      </c>
      <c r="D284">
        <v>61.357798165137602</v>
      </c>
    </row>
    <row r="285" spans="1:4" x14ac:dyDescent="0.25">
      <c r="A285" t="s">
        <v>339</v>
      </c>
      <c r="B285" t="s">
        <v>55</v>
      </c>
      <c r="C285">
        <v>138.56880733944945</v>
      </c>
      <c r="D285">
        <v>109.21100917431184</v>
      </c>
    </row>
    <row r="286" spans="1:4" x14ac:dyDescent="0.25">
      <c r="A286" t="s">
        <v>340</v>
      </c>
      <c r="B286" t="s">
        <v>55</v>
      </c>
      <c r="C286">
        <v>103.04587155963296</v>
      </c>
      <c r="D286">
        <v>97.761467889908161</v>
      </c>
    </row>
    <row r="287" spans="1:4" x14ac:dyDescent="0.25">
      <c r="A287" t="s">
        <v>341</v>
      </c>
      <c r="B287" t="s">
        <v>55</v>
      </c>
      <c r="C287">
        <v>127.70642201834863</v>
      </c>
      <c r="D287">
        <v>102.45871559633024</v>
      </c>
    </row>
    <row r="288" spans="1:4" x14ac:dyDescent="0.25">
      <c r="A288" t="s">
        <v>342</v>
      </c>
      <c r="B288" t="s">
        <v>55</v>
      </c>
      <c r="C288">
        <v>68.161567534469299</v>
      </c>
      <c r="D288">
        <v>54.704081417199802</v>
      </c>
    </row>
    <row r="289" spans="1:4" x14ac:dyDescent="0.25">
      <c r="A289" t="s">
        <v>343</v>
      </c>
      <c r="B289" t="s">
        <v>55</v>
      </c>
      <c r="C289">
        <v>60.849644222039203</v>
      </c>
      <c r="D289">
        <v>51.0791579569688</v>
      </c>
    </row>
    <row r="290" spans="1:4" x14ac:dyDescent="0.25">
      <c r="A290" t="s">
        <v>344</v>
      </c>
      <c r="B290" t="s">
        <v>55</v>
      </c>
      <c r="C290">
        <v>60.700576423639603</v>
      </c>
      <c r="D290">
        <v>52.027195371719301</v>
      </c>
    </row>
    <row r="291" spans="1:4" x14ac:dyDescent="0.25">
      <c r="A291" t="s">
        <v>345</v>
      </c>
      <c r="B291" t="s">
        <v>55</v>
      </c>
      <c r="C291">
        <v>57.735689702497801</v>
      </c>
      <c r="D291">
        <v>49.701653259010499</v>
      </c>
    </row>
    <row r="292" spans="1:4" x14ac:dyDescent="0.25">
      <c r="A292" t="s">
        <v>346</v>
      </c>
      <c r="B292" t="s">
        <v>55</v>
      </c>
      <c r="C292">
        <v>58.674859061252903</v>
      </c>
      <c r="D292">
        <v>49.766685669643799</v>
      </c>
    </row>
    <row r="293" spans="1:4" x14ac:dyDescent="0.25">
      <c r="A293" t="s">
        <v>347</v>
      </c>
      <c r="B293" t="s">
        <v>55</v>
      </c>
      <c r="C293">
        <v>58.091678807457598</v>
      </c>
      <c r="D293">
        <v>48.755304997782901</v>
      </c>
    </row>
    <row r="294" spans="1:4" x14ac:dyDescent="0.25">
      <c r="A294" t="s">
        <v>348</v>
      </c>
      <c r="B294" t="s">
        <v>55</v>
      </c>
      <c r="C294">
        <v>55.332024239352997</v>
      </c>
      <c r="D294">
        <v>46.652731150102397</v>
      </c>
    </row>
    <row r="295" spans="1:4" x14ac:dyDescent="0.25">
      <c r="A295" t="s">
        <v>349</v>
      </c>
      <c r="B295" t="s">
        <v>55</v>
      </c>
      <c r="C295">
        <v>55.834125124047198</v>
      </c>
      <c r="D295">
        <v>47.368932243829299</v>
      </c>
    </row>
    <row r="296" spans="1:4" x14ac:dyDescent="0.25">
      <c r="A296" t="s">
        <v>350</v>
      </c>
      <c r="B296" t="s">
        <v>55</v>
      </c>
      <c r="C296">
        <v>54.168619750427503</v>
      </c>
      <c r="D296">
        <v>45.260446358818399</v>
      </c>
    </row>
    <row r="297" spans="1:4" x14ac:dyDescent="0.25">
      <c r="A297" t="s">
        <v>351</v>
      </c>
      <c r="B297" t="s">
        <v>55</v>
      </c>
      <c r="C297">
        <v>55.1018770718523</v>
      </c>
      <c r="D297">
        <v>46.419627963936499</v>
      </c>
    </row>
    <row r="298" spans="1:4" x14ac:dyDescent="0.25">
      <c r="A298" t="s">
        <v>352</v>
      </c>
      <c r="B298" t="s">
        <v>55</v>
      </c>
      <c r="C298">
        <v>53.870484153628503</v>
      </c>
      <c r="D298">
        <v>43.6629294144971</v>
      </c>
    </row>
    <row r="299" spans="1:4" x14ac:dyDescent="0.25">
      <c r="A299" t="s">
        <v>353</v>
      </c>
      <c r="B299" t="s">
        <v>55</v>
      </c>
      <c r="C299">
        <v>55.891978632207902</v>
      </c>
      <c r="D299">
        <v>43.7368298811258</v>
      </c>
    </row>
    <row r="300" spans="1:4" x14ac:dyDescent="0.25">
      <c r="A300" t="s">
        <v>354</v>
      </c>
      <c r="B300" t="s">
        <v>55</v>
      </c>
      <c r="C300">
        <v>54.657629695318903</v>
      </c>
      <c r="D300">
        <v>44.015962500791701</v>
      </c>
    </row>
    <row r="301" spans="1:4" x14ac:dyDescent="0.25">
      <c r="A301" t="s">
        <v>355</v>
      </c>
      <c r="B301" t="s">
        <v>55</v>
      </c>
      <c r="C301">
        <v>68.400160469584605</v>
      </c>
      <c r="D301">
        <v>48.428031502713203</v>
      </c>
    </row>
    <row r="302" spans="1:4" x14ac:dyDescent="0.25">
      <c r="A302" t="s">
        <v>356</v>
      </c>
      <c r="B302" t="s">
        <v>55</v>
      </c>
      <c r="C302">
        <v>78.892759865712193</v>
      </c>
      <c r="D302">
        <v>50.235425772259802</v>
      </c>
    </row>
    <row r="303" spans="1:4" x14ac:dyDescent="0.25">
      <c r="A303" t="s">
        <v>357</v>
      </c>
      <c r="B303" t="s">
        <v>55</v>
      </c>
      <c r="C303">
        <v>63.763856337492797</v>
      </c>
      <c r="D303">
        <v>48.566964379974998</v>
      </c>
    </row>
    <row r="304" spans="1:4" x14ac:dyDescent="0.25">
      <c r="A304" t="s">
        <v>358</v>
      </c>
      <c r="B304" t="s">
        <v>55</v>
      </c>
      <c r="C304">
        <v>94.002660416798605</v>
      </c>
      <c r="D304">
        <v>53.190177572263998</v>
      </c>
    </row>
    <row r="305" spans="1:4" x14ac:dyDescent="0.25">
      <c r="A305" t="s">
        <v>359</v>
      </c>
      <c r="B305" t="s">
        <v>55</v>
      </c>
      <c r="C305">
        <v>90.814805430628496</v>
      </c>
      <c r="D305">
        <v>59.121640168070698</v>
      </c>
    </row>
    <row r="306" spans="1:4" x14ac:dyDescent="0.25">
      <c r="A306" t="s">
        <v>360</v>
      </c>
      <c r="B306" t="s">
        <v>55</v>
      </c>
      <c r="C306">
        <v>100.87033635269501</v>
      </c>
      <c r="D306">
        <v>58.969616351006103</v>
      </c>
    </row>
    <row r="307" spans="1:4" x14ac:dyDescent="0.25">
      <c r="A307" t="s">
        <v>361</v>
      </c>
      <c r="B307" t="s">
        <v>55</v>
      </c>
      <c r="C307">
        <v>115.92407254914301</v>
      </c>
      <c r="D307">
        <v>56.215873820231799</v>
      </c>
    </row>
    <row r="308" spans="1:4" x14ac:dyDescent="0.25">
      <c r="A308" t="s">
        <v>362</v>
      </c>
      <c r="B308" t="s">
        <v>55</v>
      </c>
      <c r="C308">
        <v>104.91628132851901</v>
      </c>
      <c r="D308">
        <v>54.550368446612197</v>
      </c>
    </row>
    <row r="309" spans="1:4" x14ac:dyDescent="0.25">
      <c r="A309" t="s">
        <v>363</v>
      </c>
      <c r="B309" t="s">
        <v>55</v>
      </c>
      <c r="C309">
        <v>87.616815523320895</v>
      </c>
      <c r="D309">
        <v>54.404256666877799</v>
      </c>
    </row>
    <row r="310" spans="1:4" x14ac:dyDescent="0.25">
      <c r="A310" t="s">
        <v>364</v>
      </c>
      <c r="B310" t="s">
        <v>55</v>
      </c>
      <c r="C310">
        <v>52.730179492769402</v>
      </c>
      <c r="D310">
        <v>47.275634038223899</v>
      </c>
    </row>
    <row r="311" spans="1:4" x14ac:dyDescent="0.25">
      <c r="A311" t="s">
        <v>365</v>
      </c>
      <c r="B311" t="s">
        <v>55</v>
      </c>
      <c r="C311">
        <v>51.186687014025097</v>
      </c>
      <c r="D311">
        <v>44.312186614344803</v>
      </c>
    </row>
    <row r="312" spans="1:4" x14ac:dyDescent="0.25">
      <c r="A312" t="s">
        <v>366</v>
      </c>
      <c r="B312" t="s">
        <v>55</v>
      </c>
      <c r="C312">
        <v>53.683598575684897</v>
      </c>
      <c r="D312">
        <v>46.407964537460899</v>
      </c>
    </row>
    <row r="313" spans="1:4" x14ac:dyDescent="0.25">
      <c r="A313" t="s">
        <v>367</v>
      </c>
      <c r="B313" t="s">
        <v>55</v>
      </c>
      <c r="C313">
        <v>51.534045490879997</v>
      </c>
      <c r="D313">
        <v>43.854371048615597</v>
      </c>
    </row>
    <row r="314" spans="1:4" x14ac:dyDescent="0.25">
      <c r="A314" t="s">
        <v>368</v>
      </c>
      <c r="B314" t="s">
        <v>55</v>
      </c>
      <c r="C314">
        <v>49.791439575612202</v>
      </c>
      <c r="D314">
        <v>42.919845941428598</v>
      </c>
    </row>
    <row r="315" spans="1:4" x14ac:dyDescent="0.25">
      <c r="A315" t="s">
        <v>369</v>
      </c>
      <c r="B315" t="s">
        <v>55</v>
      </c>
      <c r="C315">
        <v>46.432672044182802</v>
      </c>
      <c r="D315">
        <v>39.956398517549502</v>
      </c>
    </row>
    <row r="316" spans="1:4" x14ac:dyDescent="0.25">
      <c r="A316" t="s">
        <v>370</v>
      </c>
      <c r="B316" t="s">
        <v>55</v>
      </c>
      <c r="C316">
        <v>45.293219969478898</v>
      </c>
      <c r="D316">
        <v>38.421626335295301</v>
      </c>
    </row>
    <row r="317" spans="1:4" x14ac:dyDescent="0.25">
      <c r="A317" t="s">
        <v>371</v>
      </c>
      <c r="B317" t="s">
        <v>55</v>
      </c>
      <c r="C317">
        <v>42.9329263861638</v>
      </c>
      <c r="D317">
        <v>34.650098103335502</v>
      </c>
    </row>
    <row r="318" spans="1:4" x14ac:dyDescent="0.25">
      <c r="A318" t="s">
        <v>372</v>
      </c>
      <c r="B318" t="s">
        <v>55</v>
      </c>
      <c r="C318">
        <v>40.988300268875797</v>
      </c>
      <c r="D318">
        <v>33.311532592108101</v>
      </c>
    </row>
    <row r="319" spans="1:4" x14ac:dyDescent="0.25">
      <c r="A319" t="s">
        <v>373</v>
      </c>
      <c r="B319" t="s">
        <v>55</v>
      </c>
      <c r="C319">
        <v>39.453528086621603</v>
      </c>
      <c r="D319">
        <v>32.980161325485</v>
      </c>
    </row>
    <row r="320" spans="1:4" x14ac:dyDescent="0.25">
      <c r="A320" t="s">
        <v>374</v>
      </c>
      <c r="B320" t="s">
        <v>55</v>
      </c>
      <c r="C320">
        <v>39.523290458542199</v>
      </c>
      <c r="D320">
        <v>31.837802485284499</v>
      </c>
    </row>
    <row r="321" spans="1:4" x14ac:dyDescent="0.25">
      <c r="A321" t="s">
        <v>375</v>
      </c>
      <c r="B321" t="s">
        <v>55</v>
      </c>
      <c r="C321">
        <v>40.398226873047001</v>
      </c>
      <c r="D321">
        <v>32.311605261245496</v>
      </c>
    </row>
    <row r="322" spans="1:4" x14ac:dyDescent="0.25">
      <c r="A322" t="s">
        <v>376</v>
      </c>
      <c r="B322" t="s">
        <v>55</v>
      </c>
      <c r="C322">
        <v>40.0726691374173</v>
      </c>
      <c r="D322">
        <v>31.986047525615799</v>
      </c>
    </row>
    <row r="323" spans="1:4" x14ac:dyDescent="0.25">
      <c r="A323" t="s">
        <v>377</v>
      </c>
      <c r="B323" t="s">
        <v>55</v>
      </c>
      <c r="C323">
        <v>40.549378678875001</v>
      </c>
      <c r="D323">
        <v>32.456943536080203</v>
      </c>
    </row>
    <row r="324" spans="1:4" x14ac:dyDescent="0.25">
      <c r="A324" t="s">
        <v>378</v>
      </c>
      <c r="B324" t="s">
        <v>55</v>
      </c>
      <c r="C324">
        <v>38.803865998110602</v>
      </c>
      <c r="D324">
        <v>31.121284790349499</v>
      </c>
    </row>
    <row r="325" spans="1:4" x14ac:dyDescent="0.25">
      <c r="A325" t="s">
        <v>379</v>
      </c>
      <c r="B325" t="s">
        <v>55</v>
      </c>
      <c r="C325">
        <v>41.906838165830898</v>
      </c>
      <c r="D325">
        <v>33.208342416975498</v>
      </c>
    </row>
    <row r="326" spans="1:4" x14ac:dyDescent="0.25">
      <c r="A326" t="s">
        <v>380</v>
      </c>
      <c r="B326" t="s">
        <v>55</v>
      </c>
      <c r="C326">
        <v>44.8136036625245</v>
      </c>
      <c r="D326">
        <v>35.309933871084901</v>
      </c>
    </row>
    <row r="327" spans="1:4" x14ac:dyDescent="0.25">
      <c r="A327" t="s">
        <v>381</v>
      </c>
      <c r="B327" t="s">
        <v>55</v>
      </c>
      <c r="C327">
        <v>45.486519875009002</v>
      </c>
      <c r="D327">
        <v>34.972749073468499</v>
      </c>
    </row>
    <row r="328" spans="1:4" x14ac:dyDescent="0.25">
      <c r="A328" t="s">
        <v>382</v>
      </c>
      <c r="B328" t="s">
        <v>55</v>
      </c>
      <c r="C328">
        <v>54.248964464791797</v>
      </c>
      <c r="D328">
        <v>46.159436087493603</v>
      </c>
    </row>
    <row r="329" spans="1:4" x14ac:dyDescent="0.25">
      <c r="A329" t="s">
        <v>383</v>
      </c>
      <c r="B329" t="s">
        <v>55</v>
      </c>
      <c r="C329">
        <v>53.314439357604797</v>
      </c>
      <c r="D329">
        <v>44.618850374246001</v>
      </c>
    </row>
    <row r="330" spans="1:4" x14ac:dyDescent="0.25">
      <c r="A330" t="s">
        <v>384</v>
      </c>
      <c r="B330" t="s">
        <v>55</v>
      </c>
      <c r="C330">
        <v>53.975728508102598</v>
      </c>
      <c r="D330">
        <v>46.506794564348503</v>
      </c>
    </row>
    <row r="331" spans="1:4" x14ac:dyDescent="0.25">
      <c r="A331" t="s">
        <v>385</v>
      </c>
      <c r="B331" t="s">
        <v>55</v>
      </c>
      <c r="C331">
        <v>54.671898844560701</v>
      </c>
      <c r="D331">
        <v>46.380350265242299</v>
      </c>
    </row>
    <row r="332" spans="1:4" x14ac:dyDescent="0.25">
      <c r="A332" t="s">
        <v>386</v>
      </c>
      <c r="B332" t="s">
        <v>55</v>
      </c>
      <c r="C332">
        <v>75.787299134246894</v>
      </c>
    </row>
    <row r="333" spans="1:4" x14ac:dyDescent="0.25">
      <c r="A333" t="s">
        <v>387</v>
      </c>
      <c r="B333" t="s">
        <v>55</v>
      </c>
      <c r="C333">
        <v>64.409505937268307</v>
      </c>
    </row>
    <row r="334" spans="1:4" x14ac:dyDescent="0.25">
      <c r="A334" t="s">
        <v>388</v>
      </c>
      <c r="B334" t="s">
        <v>55</v>
      </c>
      <c r="C334">
        <v>63.558339772601798</v>
      </c>
    </row>
    <row r="335" spans="1:4" x14ac:dyDescent="0.25">
      <c r="A335" t="s">
        <v>389</v>
      </c>
      <c r="B335" t="s">
        <v>55</v>
      </c>
      <c r="C335">
        <v>62.285730055351401</v>
      </c>
    </row>
    <row r="336" spans="1:4" x14ac:dyDescent="0.25">
      <c r="A336" t="s">
        <v>390</v>
      </c>
      <c r="B336" t="s">
        <v>55</v>
      </c>
      <c r="C336">
        <v>57.854856259757398</v>
      </c>
    </row>
    <row r="337" spans="1:3" x14ac:dyDescent="0.25">
      <c r="A337" t="s">
        <v>391</v>
      </c>
      <c r="B337" t="s">
        <v>55</v>
      </c>
      <c r="C337">
        <v>59.319855550123698</v>
      </c>
    </row>
    <row r="338" spans="1:3" x14ac:dyDescent="0.25">
      <c r="A338" t="s">
        <v>392</v>
      </c>
      <c r="B338" t="s">
        <v>55</v>
      </c>
      <c r="C338">
        <v>55.098717928500399</v>
      </c>
    </row>
    <row r="339" spans="1:3" x14ac:dyDescent="0.25">
      <c r="A339" t="s">
        <v>393</v>
      </c>
      <c r="B339" t="s">
        <v>55</v>
      </c>
      <c r="C339">
        <v>52.984009587939298</v>
      </c>
    </row>
    <row r="340" spans="1:3" x14ac:dyDescent="0.25">
      <c r="A340" t="s">
        <v>394</v>
      </c>
      <c r="B340" t="s">
        <v>55</v>
      </c>
      <c r="C340">
        <v>51.291533281819099</v>
      </c>
    </row>
    <row r="341" spans="1:3" x14ac:dyDescent="0.25">
      <c r="A341" t="s">
        <v>395</v>
      </c>
      <c r="B341" t="s">
        <v>55</v>
      </c>
      <c r="C341">
        <v>50.228265497610799</v>
      </c>
    </row>
    <row r="342" spans="1:3" x14ac:dyDescent="0.25">
      <c r="A342" t="s">
        <v>396</v>
      </c>
      <c r="B342" t="s">
        <v>55</v>
      </c>
      <c r="C342">
        <v>48.746708088246798</v>
      </c>
    </row>
    <row r="343" spans="1:3" x14ac:dyDescent="0.25">
      <c r="A343" t="s">
        <v>397</v>
      </c>
      <c r="B343" t="s">
        <v>55</v>
      </c>
      <c r="C343">
        <v>48.746708088246798</v>
      </c>
    </row>
    <row r="344" spans="1:3" x14ac:dyDescent="0.25">
      <c r="A344" t="s">
        <v>398</v>
      </c>
      <c r="B344" t="s">
        <v>55</v>
      </c>
      <c r="C344">
        <v>49.577767965559097</v>
      </c>
    </row>
    <row r="345" spans="1:3" x14ac:dyDescent="0.25">
      <c r="A345" t="s">
        <v>399</v>
      </c>
      <c r="B345" t="s">
        <v>55</v>
      </c>
      <c r="C345">
        <v>46.200700171888997</v>
      </c>
    </row>
    <row r="346" spans="1:3" x14ac:dyDescent="0.25">
      <c r="A346" t="s">
        <v>400</v>
      </c>
      <c r="B346" t="s">
        <v>55</v>
      </c>
      <c r="C346">
        <v>46.821629634302099</v>
      </c>
    </row>
    <row r="347" spans="1:3" x14ac:dyDescent="0.25">
      <c r="A347" t="s">
        <v>401</v>
      </c>
      <c r="B347" t="s">
        <v>55</v>
      </c>
      <c r="C347">
        <v>48.286628924668399</v>
      </c>
    </row>
    <row r="348" spans="1:3" x14ac:dyDescent="0.25">
      <c r="A348" t="s">
        <v>402</v>
      </c>
      <c r="B348" t="s">
        <v>55</v>
      </c>
      <c r="C348">
        <v>48.908741109867002</v>
      </c>
    </row>
    <row r="349" spans="1:3" x14ac:dyDescent="0.25">
      <c r="A349" t="s">
        <v>403</v>
      </c>
      <c r="B349" t="s">
        <v>55</v>
      </c>
      <c r="C349">
        <v>66.5845331398924</v>
      </c>
    </row>
    <row r="350" spans="1:3" x14ac:dyDescent="0.25">
      <c r="A350" t="s">
        <v>404</v>
      </c>
      <c r="B350" t="s">
        <v>55</v>
      </c>
      <c r="C350">
        <v>68.890842571712398</v>
      </c>
    </row>
    <row r="351" spans="1:3" x14ac:dyDescent="0.25">
      <c r="A351" t="s">
        <v>405</v>
      </c>
      <c r="B351" t="s">
        <v>55</v>
      </c>
      <c r="C351">
        <v>73.092662387838402</v>
      </c>
    </row>
    <row r="352" spans="1:3" x14ac:dyDescent="0.25">
      <c r="A352" t="s">
        <v>406</v>
      </c>
      <c r="B352" t="s">
        <v>55</v>
      </c>
      <c r="C352">
        <v>76.871855928594996</v>
      </c>
    </row>
    <row r="353" spans="1:3" x14ac:dyDescent="0.25">
      <c r="A353" t="s">
        <v>407</v>
      </c>
      <c r="B353" t="s">
        <v>55</v>
      </c>
      <c r="C353">
        <v>81.283411918691698</v>
      </c>
    </row>
    <row r="354" spans="1:3" x14ac:dyDescent="0.25">
      <c r="A354" t="s">
        <v>408</v>
      </c>
      <c r="B354" t="s">
        <v>55</v>
      </c>
      <c r="C354">
        <v>79.590935612571499</v>
      </c>
    </row>
    <row r="355" spans="1:3" x14ac:dyDescent="0.25">
      <c r="A355" t="s">
        <v>417</v>
      </c>
      <c r="B355" t="s">
        <v>55</v>
      </c>
      <c r="C355">
        <v>78.421052631578902</v>
      </c>
    </row>
    <row r="356" spans="1:3" x14ac:dyDescent="0.25">
      <c r="A356" t="s">
        <v>418</v>
      </c>
      <c r="B356" t="s">
        <v>55</v>
      </c>
      <c r="C356">
        <v>51.578947368420998</v>
      </c>
    </row>
    <row r="357" spans="1:3" x14ac:dyDescent="0.25">
      <c r="A357" t="s">
        <v>419</v>
      </c>
      <c r="B357" t="s">
        <v>55</v>
      </c>
      <c r="C357">
        <v>36.842105263157798</v>
      </c>
    </row>
    <row r="358" spans="1:3" x14ac:dyDescent="0.25">
      <c r="A358" t="s">
        <v>420</v>
      </c>
      <c r="B358" t="s">
        <v>55</v>
      </c>
      <c r="C358">
        <v>33.157894736842103</v>
      </c>
    </row>
    <row r="359" spans="1:3" x14ac:dyDescent="0.25">
      <c r="A359" t="s">
        <v>421</v>
      </c>
      <c r="B359" t="s">
        <v>55</v>
      </c>
      <c r="C359">
        <v>124.73684210526299</v>
      </c>
    </row>
    <row r="360" spans="1:3" x14ac:dyDescent="0.25">
      <c r="A360" t="s">
        <v>422</v>
      </c>
      <c r="B360" t="s">
        <v>55</v>
      </c>
      <c r="C360">
        <v>77.894736842105203</v>
      </c>
    </row>
    <row r="361" spans="1:3" x14ac:dyDescent="0.25">
      <c r="A361" t="s">
        <v>423</v>
      </c>
      <c r="B361" t="s">
        <v>55</v>
      </c>
      <c r="C361">
        <v>49.999999999999901</v>
      </c>
    </row>
    <row r="362" spans="1:3" x14ac:dyDescent="0.25">
      <c r="A362" t="s">
        <v>424</v>
      </c>
      <c r="B362" t="s">
        <v>55</v>
      </c>
      <c r="C362">
        <v>41.052631578947299</v>
      </c>
    </row>
    <row r="363" spans="1:3" x14ac:dyDescent="0.25">
      <c r="A363" t="s">
        <v>425</v>
      </c>
      <c r="B363" t="s">
        <v>55</v>
      </c>
      <c r="C363">
        <v>97.894736842105203</v>
      </c>
    </row>
    <row r="364" spans="1:3" x14ac:dyDescent="0.25">
      <c r="A364" t="s">
        <v>426</v>
      </c>
      <c r="B364" t="s">
        <v>55</v>
      </c>
      <c r="C364">
        <v>69.999999999999901</v>
      </c>
    </row>
    <row r="365" spans="1:3" x14ac:dyDescent="0.25">
      <c r="A365" t="s">
        <v>427</v>
      </c>
      <c r="B365" t="s">
        <v>55</v>
      </c>
      <c r="C365">
        <v>40</v>
      </c>
    </row>
    <row r="366" spans="1:3" x14ac:dyDescent="0.25">
      <c r="A366" t="s">
        <v>428</v>
      </c>
      <c r="B366" t="s">
        <v>55</v>
      </c>
      <c r="C366">
        <v>36.315789473684099</v>
      </c>
    </row>
    <row r="367" spans="1:3" x14ac:dyDescent="0.25">
      <c r="A367" t="s">
        <v>429</v>
      </c>
      <c r="B367" t="s">
        <v>55</v>
      </c>
      <c r="C367">
        <v>47.368421052631497</v>
      </c>
    </row>
    <row r="368" spans="1:3" x14ac:dyDescent="0.25">
      <c r="A368" t="s">
        <v>430</v>
      </c>
      <c r="B368" t="s">
        <v>55</v>
      </c>
      <c r="C368">
        <v>38.947368421052602</v>
      </c>
    </row>
    <row r="369" spans="1:3" x14ac:dyDescent="0.25">
      <c r="A369" t="s">
        <v>431</v>
      </c>
      <c r="B369" t="s">
        <v>55</v>
      </c>
      <c r="C369">
        <v>36.842105263157798</v>
      </c>
    </row>
    <row r="370" spans="1:3" x14ac:dyDescent="0.25">
      <c r="A370" t="s">
        <v>432</v>
      </c>
      <c r="B370" t="s">
        <v>55</v>
      </c>
      <c r="C370">
        <v>35.2631578947368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A547-63DB-4E0C-B416-0C19AC52A86C}">
  <dimension ref="A1:Y105"/>
  <sheetViews>
    <sheetView tabSelected="1" topLeftCell="D1" workbookViewId="0">
      <selection activeCell="O21" sqref="O21"/>
    </sheetView>
  </sheetViews>
  <sheetFormatPr defaultRowHeight="15" x14ac:dyDescent="0.25"/>
  <cols>
    <col min="1" max="5" width="12.85546875" customWidth="1"/>
    <col min="6" max="6" width="12" bestFit="1" customWidth="1"/>
    <col min="7" max="7" width="11.28515625" bestFit="1" customWidth="1"/>
  </cols>
  <sheetData>
    <row r="1" spans="1:13" s="3" customFormat="1" ht="152.25" x14ac:dyDescent="0.25">
      <c r="A1" s="3" t="s">
        <v>37</v>
      </c>
      <c r="B1" s="3" t="s">
        <v>0</v>
      </c>
      <c r="C1" s="3" t="s">
        <v>38</v>
      </c>
      <c r="D1" s="3" t="s">
        <v>41</v>
      </c>
      <c r="E1" s="3" t="s">
        <v>39</v>
      </c>
      <c r="F1" s="3" t="s">
        <v>433</v>
      </c>
      <c r="G1" s="3" t="s">
        <v>434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440</v>
      </c>
      <c r="M1" s="3" t="s">
        <v>439</v>
      </c>
    </row>
    <row r="2" spans="1:13" x14ac:dyDescent="0.25">
      <c r="A2" t="str">
        <f>"Rajandran2022Durat"&amp;C2&amp;"FinalPp"&amp;D2&amp;"hCv"&amp;B2</f>
        <v>Rajandran2022Durat0FinalPp12hCvEthiopian</v>
      </c>
      <c r="B2" t="s">
        <v>53</v>
      </c>
      <c r="C2">
        <v>0</v>
      </c>
      <c r="D2">
        <v>12</v>
      </c>
      <c r="E2">
        <v>78.421052631578902</v>
      </c>
      <c r="F2">
        <v>26.3769667642634</v>
      </c>
      <c r="G2">
        <v>26.376787321791198</v>
      </c>
      <c r="H2">
        <v>26.996940505848301</v>
      </c>
      <c r="I2">
        <v>53.066881200111197</v>
      </c>
      <c r="J2">
        <f>G2-F2</f>
        <v>-1.7944247220214038E-4</v>
      </c>
      <c r="K2">
        <f>H2-F2</f>
        <v>0.61997374158490004</v>
      </c>
      <c r="L2">
        <f t="shared" ref="L2:L17" si="0">I2-H2</f>
        <v>26.069940694262897</v>
      </c>
      <c r="M2">
        <f>I2-F2</f>
        <v>26.689914435847797</v>
      </c>
    </row>
    <row r="3" spans="1:13" x14ac:dyDescent="0.25">
      <c r="A3" t="str">
        <f t="shared" ref="A3:A17" si="1">"Rajandran2022Durat"&amp;C3&amp;"FinalPp"&amp;D3&amp;"hCv"&amp;B3</f>
        <v>Rajandran2022Durat32FinalPp12hCvEthiopian</v>
      </c>
      <c r="B3" t="s">
        <v>53</v>
      </c>
      <c r="C3">
        <v>32</v>
      </c>
      <c r="D3">
        <v>12</v>
      </c>
      <c r="E3">
        <v>51.578947368420998</v>
      </c>
      <c r="F3">
        <v>16.6499286716173</v>
      </c>
      <c r="G3">
        <v>16.649569786672799</v>
      </c>
      <c r="H3">
        <v>17.063184685183099</v>
      </c>
      <c r="I3">
        <v>43.132766494501602</v>
      </c>
      <c r="J3">
        <f t="shared" ref="J3:J17" si="2">G3-F3</f>
        <v>-3.5888494450020403E-4</v>
      </c>
      <c r="K3">
        <f t="shared" ref="K3:K17" si="3">H3-F3</f>
        <v>0.41325601356579966</v>
      </c>
      <c r="L3">
        <f t="shared" si="0"/>
        <v>26.069581809318503</v>
      </c>
      <c r="M3">
        <f t="shared" ref="M3:M17" si="4">I3-F3</f>
        <v>26.482837822884303</v>
      </c>
    </row>
    <row r="4" spans="1:13" x14ac:dyDescent="0.25">
      <c r="A4" t="str">
        <f t="shared" si="1"/>
        <v>Rajandran2022Durat0FinalPp16hCvEthiopian</v>
      </c>
      <c r="B4" t="s">
        <v>53</v>
      </c>
      <c r="C4">
        <v>0</v>
      </c>
      <c r="D4">
        <v>16</v>
      </c>
      <c r="E4">
        <v>36.842105263157798</v>
      </c>
      <c r="F4">
        <v>12.716011352727</v>
      </c>
      <c r="G4">
        <v>12.716190795199299</v>
      </c>
      <c r="H4">
        <v>13.543958919636699</v>
      </c>
      <c r="I4">
        <v>29.888655945975799</v>
      </c>
      <c r="J4">
        <f t="shared" si="2"/>
        <v>1.7944247229984001E-4</v>
      </c>
      <c r="K4">
        <f t="shared" si="3"/>
        <v>0.82794756690969962</v>
      </c>
      <c r="L4">
        <f t="shared" si="0"/>
        <v>16.344697026339098</v>
      </c>
      <c r="M4">
        <f t="shared" si="4"/>
        <v>17.172644593248798</v>
      </c>
    </row>
    <row r="5" spans="1:13" x14ac:dyDescent="0.25">
      <c r="A5" t="str">
        <f t="shared" si="1"/>
        <v>Rajandran2022Durat32FinalPp16hCvEthiopian</v>
      </c>
      <c r="B5" t="s">
        <v>53</v>
      </c>
      <c r="C5">
        <v>32</v>
      </c>
      <c r="D5">
        <v>16</v>
      </c>
      <c r="E5">
        <v>33.157894736842103</v>
      </c>
      <c r="F5">
        <v>12.5064225451522</v>
      </c>
      <c r="G5">
        <v>12.5067814300966</v>
      </c>
      <c r="H5">
        <v>12.713858043060201</v>
      </c>
      <c r="I5">
        <v>26.161994682521399</v>
      </c>
      <c r="J5">
        <f t="shared" si="2"/>
        <v>3.5888494440072805E-4</v>
      </c>
      <c r="K5">
        <f t="shared" si="3"/>
        <v>0.20743549790800131</v>
      </c>
      <c r="L5">
        <f t="shared" si="0"/>
        <v>13.448136639461199</v>
      </c>
      <c r="M5">
        <f t="shared" si="4"/>
        <v>13.6555721373692</v>
      </c>
    </row>
    <row r="6" spans="1:13" x14ac:dyDescent="0.25">
      <c r="A6" t="str">
        <f t="shared" si="1"/>
        <v>Rajandran2022Durat0FinalPp12hCvLaird</v>
      </c>
      <c r="B6" t="s">
        <v>5</v>
      </c>
      <c r="C6">
        <v>0</v>
      </c>
      <c r="D6">
        <v>12</v>
      </c>
      <c r="E6">
        <v>124.73684210526299</v>
      </c>
      <c r="F6">
        <v>20.415887836492001</v>
      </c>
      <c r="G6">
        <v>35.105586941373097</v>
      </c>
      <c r="H6">
        <v>36.761302632720103</v>
      </c>
      <c r="I6">
        <v>52.898923046095703</v>
      </c>
      <c r="J6">
        <f t="shared" si="2"/>
        <v>14.689699104881097</v>
      </c>
      <c r="K6">
        <f t="shared" si="3"/>
        <v>16.345414796228102</v>
      </c>
      <c r="L6">
        <f t="shared" si="0"/>
        <v>16.1376204133756</v>
      </c>
      <c r="M6">
        <f t="shared" si="4"/>
        <v>32.483035209603699</v>
      </c>
    </row>
    <row r="7" spans="1:13" x14ac:dyDescent="0.25">
      <c r="A7" t="str">
        <f t="shared" si="1"/>
        <v>Rajandran2022Durat32FinalPp12hCvLaird</v>
      </c>
      <c r="B7" t="s">
        <v>5</v>
      </c>
      <c r="C7">
        <v>32</v>
      </c>
      <c r="D7">
        <v>12</v>
      </c>
      <c r="E7">
        <v>77.894736842105203</v>
      </c>
      <c r="F7">
        <v>14.6195370982357</v>
      </c>
      <c r="G7">
        <v>21.447861494337101</v>
      </c>
      <c r="H7">
        <v>25.1721900056524</v>
      </c>
      <c r="I7">
        <v>45.034138930343403</v>
      </c>
      <c r="J7">
        <f t="shared" si="2"/>
        <v>6.8283243961014009</v>
      </c>
      <c r="K7">
        <f t="shared" si="3"/>
        <v>10.5526529074167</v>
      </c>
      <c r="L7">
        <f t="shared" si="0"/>
        <v>19.861948924691003</v>
      </c>
      <c r="M7">
        <f t="shared" si="4"/>
        <v>30.414601832107703</v>
      </c>
    </row>
    <row r="8" spans="1:13" x14ac:dyDescent="0.25">
      <c r="A8" t="str">
        <f t="shared" si="1"/>
        <v>Rajandran2022Durat0FinalPp16hCvLaird</v>
      </c>
      <c r="B8" t="s">
        <v>5</v>
      </c>
      <c r="C8">
        <v>0</v>
      </c>
      <c r="D8">
        <v>16</v>
      </c>
      <c r="E8">
        <v>49.999999999999901</v>
      </c>
      <c r="F8">
        <v>14.4103071756054</v>
      </c>
      <c r="G8">
        <v>14.4106660605499</v>
      </c>
      <c r="H8">
        <v>15.0317164569682</v>
      </c>
      <c r="I8">
        <v>26.2034458936085</v>
      </c>
      <c r="J8">
        <f t="shared" si="2"/>
        <v>3.5888494450020403E-4</v>
      </c>
      <c r="K8">
        <f t="shared" si="3"/>
        <v>0.6214092813627996</v>
      </c>
      <c r="L8">
        <f t="shared" si="0"/>
        <v>11.1717294366403</v>
      </c>
      <c r="M8">
        <f t="shared" si="4"/>
        <v>11.7931387180031</v>
      </c>
    </row>
    <row r="9" spans="1:13" x14ac:dyDescent="0.25">
      <c r="A9" t="str">
        <f t="shared" si="1"/>
        <v>Rajandran2022Durat32FinalPp16hCvLaird</v>
      </c>
      <c r="B9" t="s">
        <v>5</v>
      </c>
      <c r="C9">
        <v>32</v>
      </c>
      <c r="D9">
        <v>16</v>
      </c>
      <c r="E9">
        <v>41.052631578947299</v>
      </c>
      <c r="F9">
        <v>12.545361561628001</v>
      </c>
      <c r="G9">
        <v>12.545361561628001</v>
      </c>
      <c r="H9">
        <v>12.7524381745915</v>
      </c>
      <c r="I9">
        <v>23.097296699155699</v>
      </c>
      <c r="J9">
        <f t="shared" si="2"/>
        <v>0</v>
      </c>
      <c r="K9">
        <f t="shared" si="3"/>
        <v>0.20707661296349933</v>
      </c>
      <c r="L9">
        <f t="shared" si="0"/>
        <v>10.344858524564199</v>
      </c>
      <c r="M9">
        <f t="shared" si="4"/>
        <v>10.551935137527698</v>
      </c>
    </row>
    <row r="10" spans="1:13" x14ac:dyDescent="0.25">
      <c r="A10" t="str">
        <f t="shared" si="1"/>
        <v>Rajandran2022Durat0FinalPp12hCvSyrian</v>
      </c>
      <c r="B10" t="s">
        <v>9</v>
      </c>
      <c r="C10">
        <v>0</v>
      </c>
      <c r="D10">
        <v>12</v>
      </c>
      <c r="E10">
        <v>97.894736842105203</v>
      </c>
      <c r="F10">
        <v>32.337866249562602</v>
      </c>
      <c r="G10">
        <v>32.959275530925403</v>
      </c>
      <c r="H10">
        <v>33.373069871908001</v>
      </c>
      <c r="I10">
        <v>51.579123662779701</v>
      </c>
      <c r="J10">
        <f t="shared" si="2"/>
        <v>0.62140928136280138</v>
      </c>
      <c r="K10">
        <f t="shared" si="3"/>
        <v>1.0352036223453993</v>
      </c>
      <c r="L10">
        <f t="shared" si="0"/>
        <v>18.2060537908717</v>
      </c>
      <c r="M10">
        <f t="shared" si="4"/>
        <v>19.241257413217099</v>
      </c>
    </row>
    <row r="11" spans="1:13" x14ac:dyDescent="0.25">
      <c r="A11" t="str">
        <f t="shared" si="1"/>
        <v>Rajandran2022Durat32FinalPp12hCvSyrian</v>
      </c>
      <c r="B11" t="s">
        <v>9</v>
      </c>
      <c r="C11">
        <v>32</v>
      </c>
      <c r="D11">
        <v>12</v>
      </c>
      <c r="E11">
        <v>69.999999999999901</v>
      </c>
      <c r="F11">
        <v>16.6108102126692</v>
      </c>
      <c r="G11">
        <v>22.404648756314099</v>
      </c>
      <c r="H11">
        <v>24.473620461226901</v>
      </c>
      <c r="I11">
        <v>40.611240874602601</v>
      </c>
      <c r="J11">
        <f t="shared" si="2"/>
        <v>5.7938385436448989</v>
      </c>
      <c r="K11">
        <f t="shared" si="3"/>
        <v>7.8628102485577003</v>
      </c>
      <c r="L11">
        <f t="shared" si="0"/>
        <v>16.1376204133757</v>
      </c>
      <c r="M11">
        <f t="shared" si="4"/>
        <v>24.0004306619334</v>
      </c>
    </row>
    <row r="12" spans="1:13" x14ac:dyDescent="0.25">
      <c r="A12" t="str">
        <f t="shared" si="1"/>
        <v>Rajandran2022Durat0FinalPp16hCvSyrian</v>
      </c>
      <c r="B12" t="s">
        <v>9</v>
      </c>
      <c r="C12">
        <v>0</v>
      </c>
      <c r="D12">
        <v>16</v>
      </c>
      <c r="E12">
        <v>40</v>
      </c>
      <c r="F12">
        <v>12.6770723362512</v>
      </c>
      <c r="G12">
        <v>12.676892893779</v>
      </c>
      <c r="H12">
        <v>14.746402926108599</v>
      </c>
      <c r="I12">
        <v>24.884184837709199</v>
      </c>
      <c r="J12">
        <f t="shared" si="2"/>
        <v>-1.7944247220036402E-4</v>
      </c>
      <c r="K12">
        <f t="shared" si="3"/>
        <v>2.0693305898573993</v>
      </c>
      <c r="L12">
        <f t="shared" si="0"/>
        <v>10.1377819116006</v>
      </c>
      <c r="M12">
        <f t="shared" si="4"/>
        <v>12.207112501457999</v>
      </c>
    </row>
    <row r="13" spans="1:13" x14ac:dyDescent="0.25">
      <c r="A13" t="str">
        <f t="shared" si="1"/>
        <v>Rajandran2022Durat32FinalPp16hCvSyrian</v>
      </c>
      <c r="B13" t="s">
        <v>9</v>
      </c>
      <c r="C13">
        <v>32</v>
      </c>
      <c r="D13">
        <v>16</v>
      </c>
      <c r="E13">
        <v>36.315789473684099</v>
      </c>
      <c r="F13">
        <v>13.088175040150199</v>
      </c>
      <c r="G13">
        <v>13.087995597678001</v>
      </c>
      <c r="H13">
        <v>13.916122607059799</v>
      </c>
      <c r="I13">
        <v>26.536670564555902</v>
      </c>
      <c r="J13">
        <f t="shared" si="2"/>
        <v>-1.7944247219858767E-4</v>
      </c>
      <c r="K13">
        <f t="shared" si="3"/>
        <v>0.82794756690960014</v>
      </c>
      <c r="L13">
        <f t="shared" si="0"/>
        <v>12.620547957496102</v>
      </c>
      <c r="M13">
        <f t="shared" si="4"/>
        <v>13.448495524405702</v>
      </c>
    </row>
    <row r="14" spans="1:13" x14ac:dyDescent="0.25">
      <c r="A14" t="str">
        <f t="shared" si="1"/>
        <v>Rajandran2022Durat0FinalPp12hCvPrecoz</v>
      </c>
      <c r="B14" t="s">
        <v>3</v>
      </c>
      <c r="C14">
        <v>0</v>
      </c>
      <c r="D14">
        <v>12</v>
      </c>
      <c r="E14">
        <v>47.368421052631497</v>
      </c>
      <c r="F14">
        <v>16.924475654142501</v>
      </c>
      <c r="G14">
        <v>16.924655096614799</v>
      </c>
      <c r="H14">
        <v>16.924834539087001</v>
      </c>
      <c r="I14">
        <v>33.476069850972998</v>
      </c>
      <c r="J14">
        <f t="shared" si="2"/>
        <v>1.7944247229806365E-4</v>
      </c>
      <c r="K14">
        <f t="shared" si="3"/>
        <v>3.5888494450020403E-4</v>
      </c>
      <c r="L14">
        <f t="shared" si="0"/>
        <v>16.551235311885996</v>
      </c>
      <c r="M14">
        <f t="shared" si="4"/>
        <v>16.551594196830496</v>
      </c>
    </row>
    <row r="15" spans="1:13" x14ac:dyDescent="0.25">
      <c r="A15" t="str">
        <f t="shared" si="1"/>
        <v>Rajandran2022Durat32FinalPp12hCvPrecoz</v>
      </c>
      <c r="B15" t="s">
        <v>3</v>
      </c>
      <c r="C15">
        <v>32</v>
      </c>
      <c r="D15">
        <v>12</v>
      </c>
      <c r="E15">
        <v>38.947368421052602</v>
      </c>
      <c r="F15">
        <v>14.025223630180999</v>
      </c>
      <c r="G15">
        <v>14.0254030726532</v>
      </c>
      <c r="H15">
        <v>14.2319413582</v>
      </c>
      <c r="I15">
        <v>30.1635618134456</v>
      </c>
      <c r="J15">
        <f t="shared" si="2"/>
        <v>1.7944247220036402E-4</v>
      </c>
      <c r="K15">
        <f t="shared" si="3"/>
        <v>0.2067177280190009</v>
      </c>
      <c r="L15">
        <f t="shared" si="0"/>
        <v>15.9316204552456</v>
      </c>
      <c r="M15">
        <f t="shared" si="4"/>
        <v>16.138338183264601</v>
      </c>
    </row>
    <row r="16" spans="1:13" x14ac:dyDescent="0.25">
      <c r="A16" t="str">
        <f t="shared" si="1"/>
        <v>Rajandran2022Durat0FinalPp16hCvPrecoz</v>
      </c>
      <c r="B16" t="s">
        <v>3</v>
      </c>
      <c r="C16">
        <v>0</v>
      </c>
      <c r="D16">
        <v>16</v>
      </c>
      <c r="E16">
        <v>36.842105263157798</v>
      </c>
      <c r="F16">
        <v>12.781148970149699</v>
      </c>
      <c r="G16">
        <v>12.781507855094199</v>
      </c>
      <c r="H16">
        <v>12.781507855094199</v>
      </c>
      <c r="I16">
        <v>22.918930881750398</v>
      </c>
      <c r="J16">
        <f t="shared" si="2"/>
        <v>3.5888494450020403E-4</v>
      </c>
      <c r="K16">
        <f t="shared" si="3"/>
        <v>3.5888494450020403E-4</v>
      </c>
      <c r="L16">
        <f t="shared" si="0"/>
        <v>10.137423026656199</v>
      </c>
      <c r="M16">
        <f t="shared" si="4"/>
        <v>10.137781911600699</v>
      </c>
    </row>
    <row r="17" spans="1:25" x14ac:dyDescent="0.25">
      <c r="A17" t="str">
        <f t="shared" si="1"/>
        <v>Rajandran2022Durat32FinalPp16hCvPrecoz</v>
      </c>
      <c r="B17" t="s">
        <v>3</v>
      </c>
      <c r="C17">
        <v>32</v>
      </c>
      <c r="D17">
        <v>16</v>
      </c>
      <c r="E17">
        <v>35.2631578947368</v>
      </c>
      <c r="F17">
        <v>12.985354503557399</v>
      </c>
      <c r="G17">
        <v>12.985533946029699</v>
      </c>
      <c r="H17">
        <v>12.984995618612899</v>
      </c>
      <c r="I17">
        <v>21.2608824382643</v>
      </c>
      <c r="J17">
        <f t="shared" si="2"/>
        <v>1.7944247229984001E-4</v>
      </c>
      <c r="K17">
        <f t="shared" si="3"/>
        <v>-3.5888494450020403E-4</v>
      </c>
      <c r="L17">
        <f t="shared" si="0"/>
        <v>8.2758868196514008</v>
      </c>
      <c r="M17">
        <f t="shared" si="4"/>
        <v>8.2755279347069006</v>
      </c>
    </row>
    <row r="19" spans="1:25" x14ac:dyDescent="0.25">
      <c r="P19" t="s">
        <v>447</v>
      </c>
      <c r="Q19" t="s">
        <v>448</v>
      </c>
      <c r="R19" t="s">
        <v>449</v>
      </c>
      <c r="S19" t="s">
        <v>450</v>
      </c>
    </row>
    <row r="20" spans="1:25" x14ac:dyDescent="0.25">
      <c r="P20">
        <v>18.329999999999998</v>
      </c>
      <c r="Q20">
        <v>45</v>
      </c>
      <c r="R20">
        <f>P20/Q20</f>
        <v>0.40733333333333327</v>
      </c>
      <c r="S20">
        <f>T20/R20</f>
        <v>85.924713584288071</v>
      </c>
      <c r="T20">
        <v>35</v>
      </c>
      <c r="Y20">
        <v>0</v>
      </c>
    </row>
    <row r="21" spans="1:25" x14ac:dyDescent="0.25">
      <c r="S21">
        <v>0</v>
      </c>
      <c r="T21">
        <v>0</v>
      </c>
      <c r="Y21">
        <v>40</v>
      </c>
    </row>
    <row r="22" spans="1:25" x14ac:dyDescent="0.25">
      <c r="A22" s="2" t="s">
        <v>441</v>
      </c>
      <c r="B22" s="2" t="s">
        <v>38</v>
      </c>
      <c r="C22" s="2" t="s">
        <v>41</v>
      </c>
    </row>
    <row r="23" spans="1:25" x14ac:dyDescent="0.25">
      <c r="B23">
        <v>0</v>
      </c>
      <c r="D23">
        <v>32</v>
      </c>
    </row>
    <row r="24" spans="1:25" x14ac:dyDescent="0.25">
      <c r="A24" s="2" t="s">
        <v>0</v>
      </c>
      <c r="B24">
        <v>12</v>
      </c>
      <c r="C24">
        <v>16</v>
      </c>
      <c r="D24">
        <v>12</v>
      </c>
      <c r="E24">
        <v>16</v>
      </c>
    </row>
    <row r="25" spans="1:25" x14ac:dyDescent="0.25">
      <c r="A25" t="s">
        <v>53</v>
      </c>
      <c r="B25" s="4">
        <v>78.421052631578902</v>
      </c>
      <c r="C25" s="4">
        <v>36.842105263157798</v>
      </c>
      <c r="D25" s="4">
        <v>51.578947368420998</v>
      </c>
      <c r="E25" s="4">
        <v>33.157894736842103</v>
      </c>
    </row>
    <row r="26" spans="1:25" x14ac:dyDescent="0.25">
      <c r="A26" t="s">
        <v>5</v>
      </c>
      <c r="B26" s="4">
        <v>124.73684210526299</v>
      </c>
      <c r="C26" s="4">
        <v>49.999999999999901</v>
      </c>
      <c r="D26" s="4">
        <v>77.894736842105203</v>
      </c>
      <c r="E26" s="4">
        <v>41.052631578947299</v>
      </c>
    </row>
    <row r="27" spans="1:25" x14ac:dyDescent="0.25">
      <c r="A27" t="s">
        <v>3</v>
      </c>
      <c r="B27" s="4">
        <v>47.368421052631497</v>
      </c>
      <c r="C27" s="4">
        <v>36.842105263157798</v>
      </c>
      <c r="D27" s="4">
        <v>38.947368421052602</v>
      </c>
      <c r="E27" s="4">
        <v>35.2631578947368</v>
      </c>
    </row>
    <row r="28" spans="1:25" x14ac:dyDescent="0.25">
      <c r="A28" t="s">
        <v>9</v>
      </c>
      <c r="B28" s="4">
        <v>97.894736842105203</v>
      </c>
      <c r="C28" s="4">
        <v>40</v>
      </c>
      <c r="D28" s="4">
        <v>69.999999999999901</v>
      </c>
      <c r="E28" s="4">
        <v>36.315789473684099</v>
      </c>
    </row>
    <row r="35" spans="1:5" x14ac:dyDescent="0.25">
      <c r="A35" s="2" t="s">
        <v>442</v>
      </c>
      <c r="B35" s="2" t="s">
        <v>38</v>
      </c>
      <c r="C35" s="2" t="s">
        <v>41</v>
      </c>
    </row>
    <row r="36" spans="1:5" x14ac:dyDescent="0.25">
      <c r="B36">
        <v>0</v>
      </c>
      <c r="D36">
        <v>32</v>
      </c>
    </row>
    <row r="37" spans="1:5" x14ac:dyDescent="0.25">
      <c r="A37" s="2" t="s">
        <v>0</v>
      </c>
      <c r="B37">
        <v>12</v>
      </c>
      <c r="C37">
        <v>16</v>
      </c>
      <c r="D37">
        <v>12</v>
      </c>
      <c r="E37">
        <v>16</v>
      </c>
    </row>
    <row r="38" spans="1:5" x14ac:dyDescent="0.25">
      <c r="A38" t="s">
        <v>53</v>
      </c>
      <c r="B38" s="4">
        <v>26.3769667642634</v>
      </c>
      <c r="C38" s="4">
        <v>12.716011352727</v>
      </c>
      <c r="D38" s="4">
        <v>16.6499286716173</v>
      </c>
      <c r="E38" s="4">
        <v>12.5064225451522</v>
      </c>
    </row>
    <row r="39" spans="1:5" x14ac:dyDescent="0.25">
      <c r="A39" t="s">
        <v>5</v>
      </c>
      <c r="B39" s="4">
        <v>20.415887836492001</v>
      </c>
      <c r="C39" s="4">
        <v>14.4103071756054</v>
      </c>
      <c r="D39" s="4">
        <v>14.6195370982357</v>
      </c>
      <c r="E39" s="4">
        <v>12.545361561628001</v>
      </c>
    </row>
    <row r="40" spans="1:5" x14ac:dyDescent="0.25">
      <c r="A40" t="s">
        <v>3</v>
      </c>
      <c r="B40" s="4">
        <v>16.924475654142501</v>
      </c>
      <c r="C40" s="4">
        <v>12.781148970149699</v>
      </c>
      <c r="D40" s="4">
        <v>14.025223630180999</v>
      </c>
      <c r="E40" s="4">
        <v>12.985354503557399</v>
      </c>
    </row>
    <row r="41" spans="1:5" x14ac:dyDescent="0.25">
      <c r="A41" t="s">
        <v>9</v>
      </c>
      <c r="B41" s="4">
        <v>32.337866249562602</v>
      </c>
      <c r="C41" s="4">
        <v>12.6770723362512</v>
      </c>
      <c r="D41" s="4">
        <v>16.6108102126692</v>
      </c>
      <c r="E41" s="4">
        <v>13.088175040150199</v>
      </c>
    </row>
    <row r="52" spans="1:5" x14ac:dyDescent="0.25">
      <c r="A52" s="2" t="s">
        <v>443</v>
      </c>
      <c r="B52" s="2" t="s">
        <v>38</v>
      </c>
      <c r="C52" s="2" t="s">
        <v>41</v>
      </c>
    </row>
    <row r="53" spans="1:5" x14ac:dyDescent="0.25">
      <c r="B53">
        <v>0</v>
      </c>
      <c r="D53">
        <v>32</v>
      </c>
    </row>
    <row r="54" spans="1:5" x14ac:dyDescent="0.25">
      <c r="A54" s="2" t="s">
        <v>0</v>
      </c>
      <c r="B54">
        <v>12</v>
      </c>
      <c r="C54">
        <v>16</v>
      </c>
      <c r="D54">
        <v>12</v>
      </c>
      <c r="E54">
        <v>16</v>
      </c>
    </row>
    <row r="55" spans="1:5" x14ac:dyDescent="0.25">
      <c r="A55" t="s">
        <v>53</v>
      </c>
      <c r="B55" s="4">
        <v>-1.7944247220214038E-4</v>
      </c>
      <c r="C55" s="4">
        <v>1.7944247229984001E-4</v>
      </c>
      <c r="D55" s="4">
        <v>-3.5888494450020403E-4</v>
      </c>
      <c r="E55" s="4">
        <v>3.5888494440072805E-4</v>
      </c>
    </row>
    <row r="56" spans="1:5" x14ac:dyDescent="0.25">
      <c r="A56" t="s">
        <v>5</v>
      </c>
      <c r="B56" s="4">
        <v>14.689699104881097</v>
      </c>
      <c r="C56" s="4">
        <v>3.5888494450020403E-4</v>
      </c>
      <c r="D56" s="4">
        <v>6.8283243961014009</v>
      </c>
      <c r="E56" s="4">
        <v>0</v>
      </c>
    </row>
    <row r="57" spans="1:5" x14ac:dyDescent="0.25">
      <c r="A57" t="s">
        <v>3</v>
      </c>
      <c r="B57" s="4">
        <v>1.7944247229806365E-4</v>
      </c>
      <c r="C57" s="4">
        <v>3.5888494450020403E-4</v>
      </c>
      <c r="D57" s="4">
        <v>1.7944247220036402E-4</v>
      </c>
      <c r="E57" s="4">
        <v>1.7944247229984001E-4</v>
      </c>
    </row>
    <row r="58" spans="1:5" x14ac:dyDescent="0.25">
      <c r="A58" t="s">
        <v>9</v>
      </c>
      <c r="B58" s="4">
        <v>0.62140928136280138</v>
      </c>
      <c r="C58" s="4">
        <v>-1.7944247220036402E-4</v>
      </c>
      <c r="D58" s="4">
        <v>5.7938385436448989</v>
      </c>
      <c r="E58" s="4">
        <v>-1.7944247219858767E-4</v>
      </c>
    </row>
    <row r="66" spans="1:5" x14ac:dyDescent="0.25">
      <c r="A66" s="2" t="s">
        <v>444</v>
      </c>
      <c r="B66" s="2" t="s">
        <v>38</v>
      </c>
      <c r="C66" s="2" t="s">
        <v>41</v>
      </c>
    </row>
    <row r="67" spans="1:5" x14ac:dyDescent="0.25">
      <c r="B67">
        <v>0</v>
      </c>
      <c r="D67">
        <v>32</v>
      </c>
    </row>
    <row r="68" spans="1:5" x14ac:dyDescent="0.25">
      <c r="A68" s="2" t="s">
        <v>0</v>
      </c>
      <c r="B68">
        <v>12</v>
      </c>
      <c r="C68">
        <v>16</v>
      </c>
      <c r="D68">
        <v>12</v>
      </c>
      <c r="E68">
        <v>16</v>
      </c>
    </row>
    <row r="69" spans="1:5" x14ac:dyDescent="0.25">
      <c r="A69" t="s">
        <v>53</v>
      </c>
      <c r="B69" s="4">
        <v>0.61997374158490004</v>
      </c>
      <c r="C69" s="4">
        <v>0.82794756690969962</v>
      </c>
      <c r="D69" s="4">
        <v>0.41325601356579966</v>
      </c>
      <c r="E69" s="4">
        <v>0.20743549790800131</v>
      </c>
    </row>
    <row r="70" spans="1:5" x14ac:dyDescent="0.25">
      <c r="A70" t="s">
        <v>5</v>
      </c>
      <c r="B70" s="4">
        <v>16.345414796228102</v>
      </c>
      <c r="C70" s="4">
        <v>0.6214092813627996</v>
      </c>
      <c r="D70" s="4">
        <v>10.5526529074167</v>
      </c>
      <c r="E70" s="4">
        <v>0.20707661296349933</v>
      </c>
    </row>
    <row r="71" spans="1:5" x14ac:dyDescent="0.25">
      <c r="A71" t="s">
        <v>3</v>
      </c>
      <c r="B71" s="4">
        <v>3.5888494450020403E-4</v>
      </c>
      <c r="C71" s="4">
        <v>3.5888494450020403E-4</v>
      </c>
      <c r="D71" s="4">
        <v>0.2067177280190009</v>
      </c>
      <c r="E71" s="4">
        <v>-3.5888494450020403E-4</v>
      </c>
    </row>
    <row r="72" spans="1:5" x14ac:dyDescent="0.25">
      <c r="A72" t="s">
        <v>9</v>
      </c>
      <c r="B72" s="4">
        <v>1.0352036223453993</v>
      </c>
      <c r="C72" s="4">
        <v>2.0693305898573993</v>
      </c>
      <c r="D72" s="4">
        <v>7.8628102485577003</v>
      </c>
      <c r="E72" s="4">
        <v>0.82794756690960014</v>
      </c>
    </row>
    <row r="82" spans="1:5" x14ac:dyDescent="0.25">
      <c r="A82" s="2" t="s">
        <v>445</v>
      </c>
      <c r="B82" s="2" t="s">
        <v>38</v>
      </c>
      <c r="C82" s="2" t="s">
        <v>41</v>
      </c>
    </row>
    <row r="83" spans="1:5" x14ac:dyDescent="0.25">
      <c r="B83">
        <v>0</v>
      </c>
      <c r="D83">
        <v>32</v>
      </c>
    </row>
    <row r="84" spans="1:5" x14ac:dyDescent="0.25">
      <c r="A84" s="2" t="s">
        <v>0</v>
      </c>
      <c r="B84">
        <v>12</v>
      </c>
      <c r="C84">
        <v>16</v>
      </c>
      <c r="D84">
        <v>12</v>
      </c>
      <c r="E84">
        <v>16</v>
      </c>
    </row>
    <row r="85" spans="1:5" x14ac:dyDescent="0.25">
      <c r="A85" t="s">
        <v>53</v>
      </c>
      <c r="B85" s="4">
        <v>26.069940694262897</v>
      </c>
      <c r="C85" s="4">
        <v>16.344697026339098</v>
      </c>
      <c r="D85" s="4">
        <v>26.069581809318503</v>
      </c>
      <c r="E85" s="4">
        <v>13.448136639461199</v>
      </c>
    </row>
    <row r="86" spans="1:5" x14ac:dyDescent="0.25">
      <c r="A86" t="s">
        <v>5</v>
      </c>
      <c r="B86" s="4">
        <v>16.1376204133756</v>
      </c>
      <c r="C86" s="4">
        <v>11.1717294366403</v>
      </c>
      <c r="D86" s="4">
        <v>19.861948924691003</v>
      </c>
      <c r="E86" s="4">
        <v>10.344858524564199</v>
      </c>
    </row>
    <row r="87" spans="1:5" x14ac:dyDescent="0.25">
      <c r="A87" t="s">
        <v>3</v>
      </c>
      <c r="B87" s="4">
        <v>16.551235311885996</v>
      </c>
      <c r="C87" s="4">
        <v>10.137423026656199</v>
      </c>
      <c r="D87" s="4">
        <v>15.9316204552456</v>
      </c>
      <c r="E87" s="4">
        <v>8.2758868196514008</v>
      </c>
    </row>
    <row r="88" spans="1:5" x14ac:dyDescent="0.25">
      <c r="A88" t="s">
        <v>9</v>
      </c>
      <c r="B88" s="4">
        <v>18.2060537908717</v>
      </c>
      <c r="C88" s="4">
        <v>10.1377819116006</v>
      </c>
      <c r="D88" s="4">
        <v>16.1376204133757</v>
      </c>
      <c r="E88" s="4">
        <v>12.620547957496102</v>
      </c>
    </row>
    <row r="99" spans="1:5" x14ac:dyDescent="0.25">
      <c r="A99" s="2" t="s">
        <v>446</v>
      </c>
      <c r="B99" s="2" t="s">
        <v>38</v>
      </c>
      <c r="C99" s="2" t="s">
        <v>41</v>
      </c>
    </row>
    <row r="100" spans="1:5" x14ac:dyDescent="0.25">
      <c r="B100">
        <v>0</v>
      </c>
      <c r="D100">
        <v>32</v>
      </c>
    </row>
    <row r="101" spans="1:5" x14ac:dyDescent="0.25">
      <c r="A101" s="2" t="s">
        <v>0</v>
      </c>
      <c r="B101">
        <v>12</v>
      </c>
      <c r="C101">
        <v>16</v>
      </c>
      <c r="D101">
        <v>12</v>
      </c>
      <c r="E101">
        <v>16</v>
      </c>
    </row>
    <row r="102" spans="1:5" x14ac:dyDescent="0.25">
      <c r="A102" t="s">
        <v>53</v>
      </c>
      <c r="B102" s="4">
        <v>26.689914435847797</v>
      </c>
      <c r="C102" s="4">
        <v>17.172644593248798</v>
      </c>
      <c r="D102" s="4">
        <v>26.482837822884303</v>
      </c>
      <c r="E102" s="4">
        <v>13.6555721373692</v>
      </c>
    </row>
    <row r="103" spans="1:5" x14ac:dyDescent="0.25">
      <c r="A103" t="s">
        <v>5</v>
      </c>
      <c r="B103" s="4">
        <v>32.483035209603699</v>
      </c>
      <c r="C103" s="4">
        <v>11.7931387180031</v>
      </c>
      <c r="D103" s="4">
        <v>30.414601832107703</v>
      </c>
      <c r="E103" s="4">
        <v>10.551935137527698</v>
      </c>
    </row>
    <row r="104" spans="1:5" x14ac:dyDescent="0.25">
      <c r="A104" t="s">
        <v>3</v>
      </c>
      <c r="B104" s="4">
        <v>16.551594196830496</v>
      </c>
      <c r="C104" s="4">
        <v>10.137781911600699</v>
      </c>
      <c r="D104" s="4">
        <v>16.138338183264601</v>
      </c>
      <c r="E104" s="4">
        <v>8.2755279347069006</v>
      </c>
    </row>
    <row r="105" spans="1:5" x14ac:dyDescent="0.25">
      <c r="A105" t="s">
        <v>9</v>
      </c>
      <c r="B105" s="4">
        <v>19.241257413217099</v>
      </c>
      <c r="C105" s="4">
        <v>12.207112501457999</v>
      </c>
      <c r="D105" s="4">
        <v>24.0004306619334</v>
      </c>
      <c r="E105" s="4">
        <v>13.448495524405702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Genotypes</vt:lpstr>
      <vt:lpstr>Roberts_etal_1988</vt:lpstr>
      <vt:lpstr>Summerfield_etal_1985</vt:lpstr>
      <vt:lpstr>Roberts_etal_1986</vt:lpstr>
      <vt:lpstr>Observed</vt:lpstr>
      <vt:lpstr>Ranandran_etal_2022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2024-10-15T21:45:54Z</dcterms:created>
  <dcterms:modified xsi:type="dcterms:W3CDTF">2024-12-19T04:41:36Z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2024-10-15T22:18:14Z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d74702e9-7de2-4e9c-b5f7-57ac6ea9d977</vt:lpwstr>
  </property>
  <property fmtid="{D5CDD505-2E9C-101B-9397-08002B2CF9AE}" pid="8" name="MSIP_Label_8d8f3512-c98a-4fbc-ad6e-3260f1cde3f8_ContentBits">
    <vt:lpwstr>0</vt:lpwstr>
  </property>
</Properties>
</file>