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lsrvcdf" ContentType="image/p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209"/>
  <workbookPr filterPrivacy="1"/>
  <xr:revisionPtr revIDLastSave="30307" documentId="101_{C41BB324-3EAE-5148-95F2-E4AD19BF45B2}" xr6:coauthVersionLast="47" xr6:coauthVersionMax="47" xr10:uidLastSave="{94B5C976-43D9-4555-A942-CBB8BA77AE1E}"/>
  <bookViews>
    <workbookView xWindow="14295" yWindow="0" windowWidth="14610" windowHeight="15585" firstSheet="123" activeTab="123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4 Oct 2024 " sheetId="113" state="hidden" r:id="rId12"/>
    <sheet name="21 Oct 2024  " sheetId="114" state="hidden" r:id="rId13"/>
    <sheet name="28 Oct 2024 " sheetId="115" state="hidden" r:id="rId14"/>
    <sheet name="1 May 2024" sheetId="127" state="hidden" r:id="rId15"/>
    <sheet name="6 May 2024 " sheetId="90" state="hidden" r:id="rId16"/>
    <sheet name="13 May 2024 " sheetId="91" state="hidden" r:id="rId17"/>
    <sheet name="29 Apr 2024" sheetId="89" state="hidden" r:id="rId18"/>
    <sheet name="22 Apr 2024" sheetId="88" state="hidden" r:id="rId19"/>
    <sheet name="15 Apr 2024" sheetId="87" state="hidden" r:id="rId20"/>
    <sheet name="8 Apr 2024" sheetId="86" state="hidden" r:id="rId21"/>
    <sheet name="1 Apr 2024" sheetId="85" state="hidden" r:id="rId22"/>
    <sheet name="25 Mar 2024" sheetId="84" state="hidden" r:id="rId23"/>
    <sheet name="18 Mar 2024" sheetId="83" state="hidden" r:id="rId24"/>
    <sheet name="11 Mar 2024" sheetId="79" state="hidden" r:id="rId25"/>
    <sheet name="4 Mar 2024" sheetId="78" state="hidden" r:id="rId26"/>
    <sheet name="26 Feb 2024 (2)" sheetId="82" state="hidden" r:id="rId27"/>
    <sheet name="26 Feb 2024 (1)" sheetId="77" state="hidden" r:id="rId28"/>
    <sheet name="19 Feb 2024" sheetId="76" state="hidden" r:id="rId29"/>
    <sheet name="14 Feb 2024" sheetId="75" state="hidden" r:id="rId30"/>
    <sheet name="5 Feb 2024" sheetId="74" state="hidden" r:id="rId31"/>
    <sheet name="29 Jan 2024  (2)" sheetId="81" state="hidden" r:id="rId32"/>
    <sheet name="29 Jan 2024 (1)" sheetId="73" state="hidden" r:id="rId33"/>
    <sheet name="22 Jan 2024" sheetId="72" state="hidden" r:id="rId34"/>
    <sheet name="15 Jan 2024" sheetId="71" state="hidden" r:id="rId35"/>
    <sheet name="8 Jan 2024" sheetId="69" state="hidden" r:id="rId36"/>
    <sheet name="18 Dec 2023" sheetId="68" state="hidden" r:id="rId37"/>
    <sheet name="11 Dec 2023" sheetId="67" state="hidden" r:id="rId38"/>
    <sheet name="4 Dec 2023 " sheetId="66" state="hidden" r:id="rId39"/>
    <sheet name="27 Nov 2023" sheetId="65" state="hidden" r:id="rId40"/>
    <sheet name="20 Nov 2023" sheetId="64" state="hidden" r:id="rId41"/>
    <sheet name="13 Nov 2023" sheetId="63" state="hidden" r:id="rId42"/>
    <sheet name="6 Nov 2023" sheetId="62" state="hidden" r:id="rId43"/>
    <sheet name="30 Oct 2023" sheetId="61" state="hidden" r:id="rId44"/>
    <sheet name="23 Oct 2023" sheetId="60" state="hidden" r:id="rId45"/>
    <sheet name="16 Oct 2023" sheetId="59" state="hidden" r:id="rId46"/>
    <sheet name="9 Oct 2023" sheetId="58" state="hidden" r:id="rId47"/>
    <sheet name="2 Oct 2023" sheetId="57" state="hidden" r:id="rId48"/>
    <sheet name="25 Sept 2023" sheetId="56" state="hidden" r:id="rId49"/>
    <sheet name="18 Sept 2023" sheetId="55" state="hidden" r:id="rId50"/>
    <sheet name="11 Sept 2023" sheetId="54" state="hidden" r:id="rId51"/>
    <sheet name="4 Sept 2023" sheetId="53" state="hidden" r:id="rId52"/>
    <sheet name="28 Aug 2023" sheetId="52" state="hidden" r:id="rId53"/>
    <sheet name="21 Aug 2023" sheetId="51" state="hidden" r:id="rId54"/>
    <sheet name="14 Aug 2023" sheetId="50" state="hidden" r:id="rId55"/>
    <sheet name="7 Aug 2023" sheetId="49" state="hidden" r:id="rId56"/>
    <sheet name="31 July 2023" sheetId="48" state="hidden" r:id="rId57"/>
    <sheet name="24 July 2023" sheetId="47" state="hidden" r:id="rId58"/>
    <sheet name="17 July 2023" sheetId="46" state="hidden" r:id="rId59"/>
    <sheet name="10 July 2023" sheetId="45" state="hidden" r:id="rId60"/>
    <sheet name="3 July 2023" sheetId="44" state="hidden" r:id="rId61"/>
    <sheet name="26 Jun 2023" sheetId="43" state="hidden" r:id="rId62"/>
    <sheet name="19 Jun 2023" sheetId="42" state="hidden" r:id="rId63"/>
    <sheet name="12 Jun 2023" sheetId="41" state="hidden" r:id="rId64"/>
    <sheet name="5 June 2023" sheetId="40" state="hidden" r:id="rId65"/>
    <sheet name="29 May 2023" sheetId="39" state="hidden" r:id="rId66"/>
    <sheet name="22 May 2023" sheetId="38" state="hidden" r:id="rId67"/>
    <sheet name="15 May 2023" sheetId="37" state="hidden" r:id="rId68"/>
    <sheet name="8 May 2023" sheetId="35" state="hidden" r:id="rId69"/>
    <sheet name="1 May 2023" sheetId="34" state="hidden" r:id="rId70"/>
    <sheet name="24 Apr 2023" sheetId="33" state="hidden" r:id="rId71"/>
    <sheet name="17 Apr 2023" sheetId="32" state="hidden" r:id="rId72"/>
    <sheet name="10 Apr 2023" sheetId="31" state="hidden" r:id="rId73"/>
    <sheet name="3 Apr 2023" sheetId="30" state="hidden" r:id="rId74"/>
    <sheet name="27 March 2023" sheetId="29" state="hidden" r:id="rId75"/>
    <sheet name="20 March 2023" sheetId="28" state="hidden" r:id="rId76"/>
    <sheet name="13 March 2023" sheetId="27" state="hidden" r:id="rId77"/>
    <sheet name="6 March 2023" sheetId="26" state="hidden" r:id="rId78"/>
    <sheet name="27 Feb 2023" sheetId="25" state="hidden" r:id="rId79"/>
    <sheet name="20 Feb 2023" sheetId="24" state="hidden" r:id="rId80"/>
    <sheet name="6 Feb 2023" sheetId="22" state="hidden" r:id="rId81"/>
    <sheet name="13 Feb 2023 " sheetId="23" state="hidden" r:id="rId82"/>
    <sheet name="30 Jan 2023" sheetId="21" state="hidden" r:id="rId83"/>
    <sheet name="23 Jan 2023" sheetId="20" state="hidden" r:id="rId84"/>
    <sheet name="16 Jan 2023" sheetId="19" state="hidden" r:id="rId85"/>
    <sheet name="9 Jan 2023" sheetId="17" state="hidden" r:id="rId86"/>
    <sheet name="19 Dec 2022" sheetId="16" state="hidden" r:id="rId87"/>
    <sheet name="12 Dec 2022" sheetId="15" state="hidden" r:id="rId88"/>
    <sheet name="5 Dec 2022" sheetId="14" state="hidden" r:id="rId89"/>
    <sheet name="28 Nov 2022" sheetId="13" state="hidden" r:id="rId90"/>
    <sheet name="21 Nov 2022" sheetId="12" state="hidden" r:id="rId91"/>
    <sheet name="14 Nov 2022" sheetId="11" state="hidden" r:id="rId92"/>
    <sheet name="7 Nov 2022" sheetId="10" state="hidden" r:id="rId93"/>
    <sheet name="31 Oct 2022" sheetId="9" state="hidden" r:id="rId94"/>
    <sheet name="24 Oct 2022" sheetId="8" state="hidden" r:id="rId95"/>
    <sheet name="17 Oct 2022" sheetId="7" state="hidden" r:id="rId96"/>
    <sheet name="10 Oct 2022" sheetId="6" state="hidden" r:id="rId97"/>
    <sheet name="3 Oct 2022" sheetId="5" state="hidden" r:id="rId98"/>
    <sheet name="26 Sep 2022" sheetId="4" state="hidden" r:id="rId99"/>
    <sheet name="20 May 2024 " sheetId="92" state="hidden" r:id="rId100"/>
    <sheet name="27 May 2024 " sheetId="93" state="hidden" r:id="rId101"/>
    <sheet name="1 June 2024" sheetId="128" state="hidden" r:id="rId102"/>
    <sheet name="3 June 2024 " sheetId="94" state="hidden" r:id="rId103"/>
    <sheet name="10 June 2024 " sheetId="95" state="hidden" r:id="rId104"/>
    <sheet name="17 June 2024  " sheetId="96" state="hidden" r:id="rId105"/>
    <sheet name="24 June 2024 " sheetId="97" state="hidden" r:id="rId106"/>
    <sheet name="1 July 2024 " sheetId="98" state="hidden" r:id="rId107"/>
    <sheet name="8 July 2024  " sheetId="99" state="hidden" r:id="rId108"/>
    <sheet name="15 July 2024  " sheetId="100" state="hidden" r:id="rId109"/>
    <sheet name="22 July 2024  " sheetId="101" state="hidden" r:id="rId110"/>
    <sheet name="29 July 2024  " sheetId="102" state="hidden" r:id="rId111"/>
    <sheet name="1 August 2024" sheetId="129" state="hidden" r:id="rId112"/>
    <sheet name="5 August 2024  " sheetId="103" state="hidden" r:id="rId113"/>
    <sheet name="12 August 2024  " sheetId="104" state="hidden" r:id="rId114"/>
    <sheet name="19 August 2024" sheetId="105" state="hidden" r:id="rId115"/>
    <sheet name="26 August 2024" sheetId="106" state="hidden" r:id="rId116"/>
    <sheet name="1 September 2024" sheetId="130" state="hidden" r:id="rId117"/>
    <sheet name="2 September 2024 " sheetId="107" state="hidden" r:id="rId118"/>
    <sheet name="9 September 2024  " sheetId="108" state="hidden" r:id="rId119"/>
    <sheet name="16 September 2024   " sheetId="109" state="hidden" r:id="rId120"/>
    <sheet name="23 September 2024    " sheetId="110" state="hidden" r:id="rId121"/>
    <sheet name="30 September 2024    " sheetId="111" state="hidden" r:id="rId122"/>
    <sheet name="1 October 2024" sheetId="132" r:id="rId123"/>
    <sheet name="7 October 2024 " sheetId="112" r:id="rId124"/>
  </sheets>
  <definedNames>
    <definedName name="_xlnm._FilterDatabase" localSheetId="69" hidden="1">'1 May 2023'!$F$11:$F$18</definedName>
    <definedName name="_xlnm._FilterDatabase" localSheetId="72" hidden="1">'10 Apr 2023'!$F$11:$F$18</definedName>
    <definedName name="_xlnm._FilterDatabase" localSheetId="59" hidden="1">'10 July 2023'!$F$11:$F$24</definedName>
    <definedName name="_xlnm._FilterDatabase" localSheetId="50" hidden="1">'11 Sept 2023'!$F$10:$F$23</definedName>
    <definedName name="_xlnm._FilterDatabase" localSheetId="63" hidden="1">'12 Jun 2023'!$F$11:$F$24</definedName>
    <definedName name="_xlnm._FilterDatabase" localSheetId="81" hidden="1">'13 Feb 2023 '!$F$11:$F$18</definedName>
    <definedName name="_xlnm._FilterDatabase" localSheetId="76" hidden="1">'13 March 2023'!$F$11:$F$18</definedName>
    <definedName name="_xlnm._FilterDatabase" localSheetId="41" hidden="1">'13 Nov 2023'!$M$5:$O$22</definedName>
    <definedName name="_xlnm._FilterDatabase" localSheetId="54" hidden="1">'14 Aug 2023'!$F$11:$F$24</definedName>
    <definedName name="_xlnm._FilterDatabase" localSheetId="67" hidden="1">'15 May 2023'!$F$11:$F$18</definedName>
    <definedName name="_xlnm._FilterDatabase" localSheetId="45" hidden="1">'16 Oct 2023'!$F$9:$F$22</definedName>
    <definedName name="_xlnm._FilterDatabase" localSheetId="71" hidden="1">'17 Apr 2023'!$F$11:$F$18</definedName>
    <definedName name="_xlnm._FilterDatabase" localSheetId="58" hidden="1">'17 July 2023'!$F$11:$F$24</definedName>
    <definedName name="_xlnm._FilterDatabase" localSheetId="104" hidden="1">'17 June 2024  '!$B$1:$O$44</definedName>
    <definedName name="_xlnm._FilterDatabase" localSheetId="49" hidden="1">'18 Sept 2023'!$F$10:$F$23</definedName>
    <definedName name="_xlnm._FilterDatabase" localSheetId="62" hidden="1">'19 Jun 2023'!$F$11:$F$24</definedName>
    <definedName name="_xlnm._FilterDatabase" localSheetId="47" hidden="1">'2 Oct 2023'!$F$10:$F$23</definedName>
    <definedName name="_xlnm._FilterDatabase" localSheetId="79" hidden="1">'20 Feb 2023'!$F$11:$F$18</definedName>
    <definedName name="_xlnm._FilterDatabase" localSheetId="75" hidden="1">'20 March 2023'!$F$11:$F$18</definedName>
    <definedName name="_xlnm._FilterDatabase" localSheetId="53" hidden="1">'21 Aug 2023'!$F$11:$F$24</definedName>
    <definedName name="_xlnm._FilterDatabase" localSheetId="66" hidden="1">'22 May 2023'!$F$11:$F$18</definedName>
    <definedName name="_xlnm._FilterDatabase" localSheetId="44" hidden="1">'23 Oct 2023'!$F$9:$F$22</definedName>
    <definedName name="_xlnm._FilterDatabase" localSheetId="70" hidden="1">'24 Apr 2023'!$F$11:$F$18</definedName>
    <definedName name="_xlnm._FilterDatabase" localSheetId="57" hidden="1">'24 July 2023'!$F$11:$F$24</definedName>
    <definedName name="_xlnm._FilterDatabase" localSheetId="48" hidden="1">'25 Sept 2023'!$F$10:$F$23</definedName>
    <definedName name="_xlnm._FilterDatabase" localSheetId="61" hidden="1">'26 Jun 2023'!$F$11:$F$24</definedName>
    <definedName name="_xlnm._FilterDatabase" localSheetId="78" hidden="1">'27 Feb 2023'!$F$11:$F$18</definedName>
    <definedName name="_xlnm._FilterDatabase" localSheetId="74" hidden="1">'27 March 2023'!$F$11:$F$18</definedName>
    <definedName name="_xlnm._FilterDatabase" localSheetId="52" hidden="1">'28 Aug 2023'!$F$10:$F$23</definedName>
    <definedName name="_xlnm._FilterDatabase" localSheetId="65" hidden="1">'29 May 2023'!$F$11:$F$18</definedName>
    <definedName name="_xlnm._FilterDatabase" localSheetId="73" hidden="1">'3 Apr 2023'!$F$11:$F$18</definedName>
    <definedName name="_xlnm._FilterDatabase" localSheetId="60" hidden="1">'3 July 2023'!$F$11:$F$24</definedName>
    <definedName name="_xlnm._FilterDatabase" localSheetId="43" hidden="1">'30 Oct 2023'!$F$9:$F$22</definedName>
    <definedName name="_xlnm._FilterDatabase" localSheetId="56" hidden="1">'31 July 2023'!$F$11:$F$24</definedName>
    <definedName name="_xlnm._FilterDatabase" localSheetId="51" hidden="1">'4 Sept 2023'!$F$10:$F$23</definedName>
    <definedName name="_xlnm._FilterDatabase" localSheetId="64" hidden="1">'5 June 2023'!$F$11:$F$24</definedName>
    <definedName name="_xlnm._FilterDatabase" localSheetId="80" hidden="1">'6 Feb 2023'!$F$11:$F$18</definedName>
    <definedName name="_xlnm._FilterDatabase" localSheetId="77" hidden="1">'6 March 2023'!$F$11:$F$18</definedName>
    <definedName name="_xlnm._FilterDatabase" localSheetId="42" hidden="1">'6 Nov 2023'!$B$5:$K$37</definedName>
    <definedName name="_xlnm._FilterDatabase" localSheetId="55" hidden="1">'7 Aug 2023'!$F$11:$F$24</definedName>
    <definedName name="_xlnm._FilterDatabase" localSheetId="68" hidden="1">'8 May 2023'!$F$11:$F$18</definedName>
    <definedName name="_xlnm._FilterDatabase" localSheetId="46" hidden="1">'9 Oct 2023'!$F$9:$F$22</definedName>
    <definedName name="_xlnm._FilterDatabase" localSheetId="118" hidden="1">'9 September 2024  '!$H$14:$H$14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28" i="132" l="1" a="1"/>
  <c r="L28" i="132"/>
  <c r="L27" i="132" a="1"/>
  <c r="L27" i="132"/>
  <c r="L26" i="132" a="1"/>
  <c r="L26" i="132"/>
  <c r="L25" i="132" a="1"/>
  <c r="L25" i="132"/>
  <c r="L24" i="132" a="1"/>
  <c r="L24" i="132"/>
  <c r="L23" i="132" a="1"/>
  <c r="L23" i="132"/>
  <c r="L22" i="132" a="1"/>
  <c r="L22" i="132"/>
  <c r="L21" i="132" a="1"/>
  <c r="L21" i="132"/>
  <c r="L20" i="132" a="1"/>
  <c r="L20" i="132"/>
  <c r="L19" i="132" a="1"/>
  <c r="L19" i="132"/>
  <c r="L18" i="132" a="1"/>
  <c r="L18" i="132"/>
  <c r="L17" i="132" a="1"/>
  <c r="L17" i="132"/>
  <c r="L16" i="132" a="1"/>
  <c r="L16" i="132"/>
  <c r="L15" i="132" a="1"/>
  <c r="L15" i="132"/>
  <c r="L14" i="132" a="1"/>
  <c r="L14" i="132"/>
  <c r="L13" i="132" a="1"/>
  <c r="L13" i="132"/>
  <c r="L12" i="132" a="1"/>
  <c r="L12" i="132"/>
  <c r="L11" i="132" a="1"/>
  <c r="L11" i="132"/>
  <c r="L10" i="132" a="1"/>
  <c r="L10" i="132"/>
  <c r="L9" i="132" a="1"/>
  <c r="L9" i="132"/>
  <c r="L8" i="132" a="1"/>
  <c r="L8" i="132"/>
  <c r="L7" i="132" a="1"/>
  <c r="L7" i="132"/>
  <c r="L29" i="112" a="1"/>
  <c r="L29" i="112"/>
  <c r="L28" i="112" a="1"/>
  <c r="L28" i="112"/>
  <c r="L27" i="112" a="1"/>
  <c r="L27" i="112"/>
  <c r="L26" i="112" a="1"/>
  <c r="L26" i="112"/>
  <c r="L25" i="112" a="1"/>
  <c r="L25" i="112"/>
  <c r="L24" i="112" a="1"/>
  <c r="L24" i="112"/>
  <c r="L23" i="112" a="1"/>
  <c r="L23" i="112"/>
  <c r="L22" i="112" a="1"/>
  <c r="L22" i="112"/>
  <c r="L21" i="112" a="1"/>
  <c r="L21" i="112"/>
  <c r="L20" i="112" a="1"/>
  <c r="L20" i="112"/>
  <c r="L19" i="112" a="1"/>
  <c r="L19" i="112"/>
  <c r="L18" i="112" a="1"/>
  <c r="L18" i="112"/>
  <c r="L17" i="112" a="1"/>
  <c r="L17" i="112"/>
  <c r="L16" i="112" a="1"/>
  <c r="L16" i="112"/>
  <c r="L15" i="112" a="1"/>
  <c r="L15" i="112"/>
  <c r="L14" i="112" a="1"/>
  <c r="L14" i="112"/>
  <c r="L13" i="112" a="1"/>
  <c r="L13" i="112"/>
  <c r="L12" i="112" a="1"/>
  <c r="L12" i="112"/>
  <c r="L11" i="112" a="1"/>
  <c r="L11" i="112"/>
  <c r="L10" i="112" a="1"/>
  <c r="L10" i="112"/>
  <c r="L9" i="112" a="1"/>
  <c r="L9" i="112"/>
  <c r="L8" i="112" a="1"/>
  <c r="L8" i="112"/>
  <c r="L7" i="112" a="1"/>
  <c r="L7" i="112"/>
  <c r="L6" i="112" a="1"/>
  <c r="L6" i="112"/>
  <c r="N6" i="112"/>
  <c r="N7" i="112"/>
  <c r="N8" i="112"/>
  <c r="N9" i="112"/>
  <c r="N10" i="112"/>
  <c r="N11" i="112"/>
  <c r="N12" i="112"/>
  <c r="N13" i="112"/>
  <c r="N14" i="112"/>
  <c r="N15" i="112"/>
  <c r="N16" i="112"/>
  <c r="N17" i="112"/>
  <c r="N18" i="112"/>
  <c r="N19" i="112"/>
  <c r="N20" i="112"/>
  <c r="N21" i="112"/>
  <c r="N22" i="112"/>
  <c r="N23" i="112"/>
  <c r="N24" i="112"/>
  <c r="N25" i="112"/>
  <c r="N26" i="112"/>
  <c r="N27" i="112"/>
  <c r="N28" i="112"/>
  <c r="P18" i="111"/>
  <c r="P7" i="130"/>
  <c r="P7" i="111"/>
  <c r="P8" i="111"/>
  <c r="P9" i="111"/>
  <c r="P10" i="111"/>
  <c r="P11" i="111"/>
  <c r="P12" i="111"/>
  <c r="P13" i="111"/>
  <c r="P14" i="111"/>
  <c r="P15" i="111"/>
  <c r="P16" i="111"/>
  <c r="P17" i="111"/>
  <c r="P19" i="111"/>
  <c r="P20" i="111"/>
  <c r="P21" i="111"/>
  <c r="P22" i="111"/>
  <c r="P23" i="111"/>
  <c r="P24" i="111"/>
  <c r="P25" i="111"/>
  <c r="P26" i="111"/>
  <c r="P27" i="111"/>
  <c r="P28" i="111"/>
  <c r="P29" i="111"/>
  <c r="P6" i="111"/>
  <c r="N11" i="111"/>
  <c r="N6" i="111"/>
  <c r="N7" i="111"/>
  <c r="N8" i="111"/>
  <c r="N9" i="111"/>
  <c r="N10" i="111"/>
  <c r="N12" i="111"/>
  <c r="N13" i="111"/>
  <c r="N14" i="111"/>
  <c r="N15" i="111"/>
  <c r="N16" i="111"/>
  <c r="N17" i="111"/>
  <c r="N18" i="111"/>
  <c r="N19" i="111"/>
  <c r="N20" i="111"/>
  <c r="N21" i="111"/>
  <c r="N22" i="111"/>
  <c r="N23" i="111"/>
  <c r="N24" i="111"/>
  <c r="N25" i="111"/>
  <c r="N26" i="111"/>
  <c r="N27" i="111"/>
  <c r="N28" i="111"/>
  <c r="N29" i="111"/>
  <c r="N7" i="132"/>
  <c r="N8" i="132"/>
  <c r="N9" i="132"/>
  <c r="N10" i="132"/>
  <c r="N11" i="132"/>
  <c r="N12" i="132"/>
  <c r="N13" i="132"/>
  <c r="N14" i="132"/>
  <c r="N15" i="132"/>
  <c r="N16" i="132"/>
  <c r="N17" i="132"/>
  <c r="N18" i="132"/>
  <c r="N19" i="132"/>
  <c r="N20" i="132"/>
  <c r="N21" i="132"/>
  <c r="N22" i="132"/>
  <c r="N23" i="132"/>
  <c r="N24" i="132"/>
  <c r="N25" i="132"/>
  <c r="N26" i="132"/>
  <c r="N27" i="132"/>
  <c r="N28" i="132"/>
  <c r="L6" i="132" a="1"/>
  <c r="L6" i="132"/>
  <c r="N6" i="132"/>
  <c r="N27" i="110"/>
  <c r="L29" i="110" a="1"/>
  <c r="L29" i="110"/>
  <c r="L28" i="110" a="1"/>
  <c r="L28" i="110"/>
  <c r="L27" i="110" a="1"/>
  <c r="L27" i="110"/>
  <c r="L26" i="110" a="1"/>
  <c r="L26" i="110"/>
  <c r="L25" i="110" a="1"/>
  <c r="L25" i="110"/>
  <c r="L24" i="110" a="1"/>
  <c r="L24" i="110"/>
  <c r="L23" i="110" a="1"/>
  <c r="L23" i="110"/>
  <c r="L22" i="110" a="1"/>
  <c r="L22" i="110"/>
  <c r="L21" i="110" a="1"/>
  <c r="L21" i="110"/>
  <c r="L20" i="110" a="1"/>
  <c r="L20" i="110"/>
  <c r="L19" i="110" a="1"/>
  <c r="L19" i="110"/>
  <c r="L18" i="110" a="1"/>
  <c r="L18" i="110"/>
  <c r="L17" i="110" a="1"/>
  <c r="L17" i="110"/>
  <c r="L16" i="110" a="1"/>
  <c r="L16" i="110"/>
  <c r="L15" i="110" a="1"/>
  <c r="L15" i="110"/>
  <c r="L14" i="110" a="1"/>
  <c r="L14" i="110"/>
  <c r="L13" i="110" a="1"/>
  <c r="L13" i="110"/>
  <c r="L12" i="110" a="1"/>
  <c r="L12" i="110"/>
  <c r="L11" i="110" a="1"/>
  <c r="L11" i="110"/>
  <c r="L10" i="110" a="1"/>
  <c r="L10" i="110"/>
  <c r="L9" i="110" a="1"/>
  <c r="L9" i="110"/>
  <c r="L8" i="110" a="1"/>
  <c r="L8" i="110"/>
  <c r="L7" i="110" a="1"/>
  <c r="L7" i="110"/>
  <c r="L6" i="110" a="1"/>
  <c r="L6" i="110"/>
  <c r="N6" i="110"/>
  <c r="N7" i="110"/>
  <c r="N8" i="110"/>
  <c r="N9" i="110"/>
  <c r="N10" i="110"/>
  <c r="N11" i="110"/>
  <c r="N12" i="110"/>
  <c r="N13" i="110"/>
  <c r="N14" i="110"/>
  <c r="N15" i="110"/>
  <c r="N16" i="110"/>
  <c r="N17" i="110"/>
  <c r="N18" i="110"/>
  <c r="N19" i="110"/>
  <c r="N20" i="110"/>
  <c r="N21" i="110"/>
  <c r="N22" i="110"/>
  <c r="N23" i="110"/>
  <c r="N24" i="110"/>
  <c r="N25" i="110"/>
  <c r="N26" i="110"/>
  <c r="N28" i="110"/>
  <c r="N29" i="110"/>
  <c r="N15" i="109"/>
  <c r="N6" i="109"/>
  <c r="N7" i="109"/>
  <c r="N8" i="109"/>
  <c r="N9" i="109"/>
  <c r="N10" i="109"/>
  <c r="N11" i="109"/>
  <c r="N12" i="109"/>
  <c r="N13" i="109"/>
  <c r="N14" i="109"/>
  <c r="N16" i="109"/>
  <c r="N17" i="109"/>
  <c r="N18" i="109"/>
  <c r="N19" i="109"/>
  <c r="N20" i="109"/>
  <c r="N21" i="109"/>
  <c r="N22" i="109"/>
  <c r="N23" i="109"/>
  <c r="N24" i="109"/>
  <c r="N25" i="109"/>
  <c r="N26" i="109"/>
  <c r="N27" i="109"/>
  <c r="N28" i="109"/>
  <c r="N29" i="109"/>
  <c r="L7" i="108" a="1"/>
  <c r="L7" i="108"/>
  <c r="L8" i="108" a="1"/>
  <c r="L8" i="108"/>
  <c r="L9" i="108" a="1"/>
  <c r="L9" i="108"/>
  <c r="L10" i="108" a="1"/>
  <c r="L10" i="108"/>
  <c r="L11" i="108" a="1"/>
  <c r="L11" i="108"/>
  <c r="L12" i="108" a="1"/>
  <c r="L12" i="108"/>
  <c r="L13" i="108" a="1"/>
  <c r="L13" i="108"/>
  <c r="L14" i="108" a="1"/>
  <c r="L14" i="108"/>
  <c r="L15" i="108" a="1"/>
  <c r="L15" i="108"/>
  <c r="L16" i="108" a="1"/>
  <c r="L16" i="108"/>
  <c r="L17" i="108" a="1"/>
  <c r="L17" i="108"/>
  <c r="L18" i="108" a="1"/>
  <c r="L18" i="108"/>
  <c r="L19" i="108" a="1"/>
  <c r="L19" i="108"/>
  <c r="L20" i="108" a="1"/>
  <c r="L20" i="108"/>
  <c r="L21" i="108" a="1"/>
  <c r="L21" i="108"/>
  <c r="L22" i="108" a="1"/>
  <c r="L22" i="108"/>
  <c r="L23" i="108" a="1"/>
  <c r="L23" i="108"/>
  <c r="L24" i="108" a="1"/>
  <c r="L24" i="108"/>
  <c r="L25" i="108" a="1"/>
  <c r="L25" i="108"/>
  <c r="L26" i="108" a="1"/>
  <c r="L26" i="108"/>
  <c r="L27" i="108" a="1"/>
  <c r="L27" i="108"/>
  <c r="L28" i="108" a="1"/>
  <c r="L28" i="108"/>
  <c r="L29" i="108" a="1"/>
  <c r="L29" i="108"/>
  <c r="N29" i="108"/>
  <c r="L32" i="108" a="1"/>
  <c r="L32" i="108"/>
  <c r="N28" i="108"/>
  <c r="L31" i="108" a="1"/>
  <c r="L31" i="108"/>
  <c r="N27" i="108"/>
  <c r="L30" i="108" a="1"/>
  <c r="L30" i="108"/>
  <c r="N26" i="108"/>
  <c r="N25" i="108"/>
  <c r="N24" i="108"/>
  <c r="N23" i="108"/>
  <c r="N22" i="108"/>
  <c r="N21" i="108"/>
  <c r="N20" i="108"/>
  <c r="N19" i="108"/>
  <c r="N18" i="108"/>
  <c r="N17" i="108"/>
  <c r="N16" i="108"/>
  <c r="N15" i="108"/>
  <c r="N14" i="108"/>
  <c r="N13" i="108"/>
  <c r="N12" i="108"/>
  <c r="N11" i="108"/>
  <c r="N10" i="108"/>
  <c r="N9" i="108"/>
  <c r="N8" i="108"/>
  <c r="N7" i="108"/>
  <c r="N6" i="108"/>
  <c r="L6" i="108" a="1"/>
  <c r="L6" i="108"/>
  <c r="L32" i="107" a="1"/>
  <c r="L32" i="107"/>
  <c r="L31" i="107" a="1"/>
  <c r="L31" i="107"/>
  <c r="L30" i="107" a="1"/>
  <c r="L30" i="107"/>
  <c r="L29" i="107" a="1"/>
  <c r="L29" i="107"/>
  <c r="L28" i="107" a="1"/>
  <c r="L28" i="107"/>
  <c r="L27" i="107" a="1"/>
  <c r="L27" i="107"/>
  <c r="L26" i="107" a="1"/>
  <c r="L26" i="107"/>
  <c r="L25" i="107" a="1"/>
  <c r="L25" i="107"/>
  <c r="L24" i="107" a="1"/>
  <c r="L24" i="107"/>
  <c r="L23" i="107" a="1"/>
  <c r="L23" i="107"/>
  <c r="L22" i="107" a="1"/>
  <c r="L22" i="107"/>
  <c r="L21" i="107" a="1"/>
  <c r="L21" i="107"/>
  <c r="L20" i="107" a="1"/>
  <c r="L20" i="107"/>
  <c r="L19" i="107" a="1"/>
  <c r="L19" i="107"/>
  <c r="L18" i="107" a="1"/>
  <c r="L18" i="107"/>
  <c r="L17" i="107" a="1"/>
  <c r="L17" i="107"/>
  <c r="L16" i="107" a="1"/>
  <c r="L16" i="107"/>
  <c r="L15" i="107" a="1"/>
  <c r="L15" i="107"/>
  <c r="L14" i="107" a="1"/>
  <c r="L14" i="107"/>
  <c r="L13" i="107" a="1"/>
  <c r="L13" i="107"/>
  <c r="L12" i="107" a="1"/>
  <c r="L12" i="107"/>
  <c r="L11" i="107" a="1"/>
  <c r="L11" i="107"/>
  <c r="L10" i="107" a="1"/>
  <c r="L10" i="107"/>
  <c r="L9" i="107" a="1"/>
  <c r="L9" i="107"/>
  <c r="L8" i="107" a="1"/>
  <c r="L8" i="107"/>
  <c r="L7" i="107" a="1"/>
  <c r="L7" i="107"/>
  <c r="L6" i="107" a="1"/>
  <c r="L6" i="107"/>
  <c r="N6" i="107"/>
  <c r="N7" i="107"/>
  <c r="N8" i="107"/>
  <c r="N9" i="107"/>
  <c r="N10" i="107"/>
  <c r="N11" i="107"/>
  <c r="N12" i="107"/>
  <c r="N13" i="107"/>
  <c r="N14" i="107"/>
  <c r="N15" i="107"/>
  <c r="N16" i="107"/>
  <c r="N17" i="107"/>
  <c r="N18" i="107"/>
  <c r="N19" i="107"/>
  <c r="N20" i="107"/>
  <c r="N21" i="107"/>
  <c r="N22" i="107"/>
  <c r="N23" i="107"/>
  <c r="N24" i="107"/>
  <c r="N25" i="107"/>
  <c r="N26" i="107"/>
  <c r="N27" i="107"/>
  <c r="N28" i="107"/>
  <c r="N29" i="107"/>
  <c r="N30" i="107"/>
  <c r="N31" i="107"/>
  <c r="N32" i="107"/>
  <c r="P24" i="105"/>
  <c r="P25" i="105"/>
  <c r="P26" i="105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N31" i="105"/>
  <c r="N30" i="105"/>
  <c r="P31" i="105"/>
  <c r="P30" i="105"/>
  <c r="N29" i="105"/>
  <c r="Q29" i="106"/>
  <c r="N28" i="105"/>
  <c r="P29" i="105"/>
  <c r="N27" i="105"/>
  <c r="N26" i="105"/>
  <c r="P27" i="105"/>
  <c r="N25" i="105"/>
  <c r="N24" i="105"/>
  <c r="N23" i="105"/>
  <c r="N22" i="105"/>
  <c r="P23" i="105"/>
  <c r="N21" i="105"/>
  <c r="N20" i="105"/>
  <c r="P20" i="105"/>
  <c r="N19" i="105"/>
  <c r="N18" i="105"/>
  <c r="P18" i="105"/>
  <c r="N17" i="105"/>
  <c r="N16" i="105"/>
  <c r="P17" i="105"/>
  <c r="P16" i="105"/>
  <c r="N15" i="105"/>
  <c r="N14" i="105"/>
  <c r="P15" i="105"/>
  <c r="P14" i="105"/>
  <c r="N12" i="105"/>
  <c r="P12" i="105"/>
  <c r="N11" i="105"/>
  <c r="N10" i="105"/>
  <c r="P10" i="105"/>
  <c r="N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P17" i="106"/>
  <c r="N31" i="106"/>
  <c r="N30" i="106"/>
  <c r="P31" i="106"/>
  <c r="N29" i="106"/>
  <c r="N28" i="106"/>
  <c r="N27" i="106"/>
  <c r="N26" i="106"/>
  <c r="P27" i="106"/>
  <c r="N25" i="106"/>
  <c r="N24" i="106"/>
  <c r="P24" i="106"/>
  <c r="N23" i="106"/>
  <c r="N22" i="106"/>
  <c r="N21" i="106"/>
  <c r="N15" i="106"/>
  <c r="N14" i="106"/>
  <c r="P15" i="106"/>
  <c r="N13" i="106"/>
  <c r="N18" i="106"/>
  <c r="P19" i="106"/>
  <c r="N20" i="106"/>
  <c r="P21" i="106"/>
  <c r="N19" i="106"/>
  <c r="N17" i="106"/>
  <c r="N12" i="106"/>
  <c r="P13" i="106"/>
  <c r="N11" i="106"/>
  <c r="N10" i="106"/>
  <c r="P11" i="106"/>
  <c r="N9" i="106"/>
  <c r="N8" i="106"/>
  <c r="N7" i="106"/>
  <c r="P7" i="106"/>
  <c r="Q34" i="129"/>
  <c r="Q33" i="129"/>
  <c r="N17" i="129"/>
  <c r="N24" i="129"/>
  <c r="Q24" i="106"/>
  <c r="N11" i="129"/>
  <c r="Q32" i="129"/>
  <c r="Q32" i="103"/>
  <c r="N11" i="103"/>
  <c r="Q11" i="106"/>
  <c r="N32" i="103"/>
  <c r="Q32" i="106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Q18" i="106"/>
  <c r="N19" i="104"/>
  <c r="N20" i="104"/>
  <c r="N21" i="104"/>
  <c r="N22" i="104"/>
  <c r="N23" i="104"/>
  <c r="N24" i="104"/>
  <c r="N25" i="104"/>
  <c r="N26" i="104"/>
  <c r="N27" i="104"/>
  <c r="N28" i="104"/>
  <c r="Q28" i="106"/>
  <c r="N29" i="104"/>
  <c r="N30" i="104"/>
  <c r="N31" i="104"/>
  <c r="Q31" i="106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P32" i="103"/>
  <c r="R32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P32" i="129"/>
  <c r="R32" i="129"/>
  <c r="N7" i="129"/>
  <c r="N8" i="129"/>
  <c r="N9" i="129"/>
  <c r="N10" i="129"/>
  <c r="Q10" i="106"/>
  <c r="N12" i="129"/>
  <c r="N13" i="129"/>
  <c r="Q13" i="106"/>
  <c r="N14" i="129"/>
  <c r="Q14" i="106"/>
  <c r="N15" i="129"/>
  <c r="N16" i="129"/>
  <c r="Q16" i="106"/>
  <c r="N18" i="129"/>
  <c r="N19" i="129"/>
  <c r="Q19" i="106"/>
  <c r="N20" i="129"/>
  <c r="Q20" i="106"/>
  <c r="N21" i="129"/>
  <c r="N22" i="129"/>
  <c r="Q22" i="106"/>
  <c r="N23" i="129"/>
  <c r="Q23" i="106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Q25" i="106"/>
  <c r="Q9" i="106"/>
  <c r="P22" i="106"/>
  <c r="P9" i="106"/>
  <c r="P23" i="106"/>
  <c r="P30" i="106"/>
  <c r="P26" i="106"/>
  <c r="Q27" i="106"/>
  <c r="Q6" i="106"/>
  <c r="Q8" i="106"/>
  <c r="Q17" i="106"/>
  <c r="Q15" i="106"/>
  <c r="Q21" i="106"/>
  <c r="P6" i="106"/>
  <c r="P20" i="106"/>
  <c r="P16" i="106"/>
  <c r="P18" i="106"/>
  <c r="P28" i="106"/>
  <c r="P8" i="106"/>
  <c r="P14" i="106"/>
  <c r="P10" i="106"/>
  <c r="P12" i="106"/>
  <c r="Q26" i="106"/>
  <c r="P29" i="106"/>
  <c r="Q7" i="106"/>
  <c r="P22" i="105"/>
  <c r="P25" i="106"/>
  <c r="P11" i="105"/>
  <c r="P9" i="105"/>
  <c r="Q12" i="106"/>
  <c r="Q30" i="106"/>
  <c r="P13" i="105"/>
  <c r="P21" i="105"/>
  <c r="P19" i="105"/>
  <c r="P28" i="105"/>
  <c r="P7" i="132"/>
  <c r="P8" i="132"/>
  <c r="P9" i="132"/>
  <c r="P10" i="132"/>
  <c r="P11" i="132"/>
  <c r="P12" i="132"/>
  <c r="P13" i="132"/>
  <c r="P14" i="132"/>
  <c r="P15" i="132"/>
  <c r="P16" i="132"/>
  <c r="P17" i="132"/>
  <c r="P18" i="132"/>
  <c r="P19" i="132"/>
  <c r="P20" i="132"/>
  <c r="P21" i="132"/>
  <c r="P22" i="132"/>
  <c r="P23" i="132"/>
  <c r="P24" i="132"/>
  <c r="P25" i="132"/>
  <c r="P26" i="132"/>
  <c r="P27" i="132"/>
  <c r="P28" i="132"/>
  <c r="P6" i="132"/>
  <c r="Q6" i="132"/>
  <c r="Q7" i="132"/>
  <c r="Q8" i="132"/>
  <c r="Q9" i="132"/>
  <c r="Q10" i="132"/>
  <c r="Q11" i="132"/>
  <c r="Q12" i="132"/>
  <c r="Q13" i="132"/>
  <c r="Q14" i="132"/>
  <c r="Q15" i="132"/>
  <c r="Q16" i="132"/>
  <c r="Q17" i="132"/>
  <c r="Q18" i="132"/>
  <c r="Q19" i="132"/>
  <c r="Q20" i="132"/>
  <c r="Q21" i="132"/>
  <c r="Q22" i="132"/>
  <c r="Q23" i="132"/>
  <c r="Q24" i="132"/>
  <c r="Q25" i="132"/>
  <c r="Q26" i="132"/>
  <c r="Q27" i="132"/>
  <c r="Q22" i="110"/>
  <c r="P16" i="110"/>
  <c r="Q18" i="108"/>
  <c r="Q20" i="108"/>
  <c r="P28" i="107"/>
  <c r="P17" i="108"/>
  <c r="P10" i="110"/>
  <c r="Q17" i="107"/>
  <c r="P25" i="108"/>
  <c r="P7" i="107"/>
  <c r="Q10" i="110"/>
  <c r="Q13" i="110"/>
  <c r="P15" i="110"/>
  <c r="P8" i="107"/>
  <c r="Q19" i="108"/>
  <c r="P28" i="108"/>
  <c r="Q20" i="110"/>
  <c r="P23" i="107"/>
  <c r="Q18" i="107"/>
  <c r="Q6" i="108"/>
  <c r="Q9" i="110"/>
  <c r="P22" i="108"/>
  <c r="Q21" i="108"/>
  <c r="P20" i="110"/>
  <c r="P15" i="108"/>
  <c r="Q27" i="110"/>
  <c r="P26" i="108"/>
  <c r="Q26" i="108"/>
  <c r="P12" i="107"/>
  <c r="Q16" i="110"/>
  <c r="Q15" i="108"/>
  <c r="P11" i="107"/>
  <c r="Q21" i="110"/>
  <c r="Q12" i="107"/>
  <c r="Q24" i="108"/>
  <c r="P16" i="107"/>
  <c r="Q11" i="107"/>
  <c r="P12" i="108"/>
  <c r="P24" i="108"/>
  <c r="P9" i="108"/>
  <c r="Q13" i="107"/>
  <c r="Q12" i="108"/>
  <c r="P19" i="108"/>
  <c r="P10" i="108"/>
  <c r="Q8" i="110"/>
  <c r="Q29" i="107"/>
  <c r="Q31" i="107"/>
  <c r="P14" i="110"/>
  <c r="Q11" i="110"/>
  <c r="P16" i="108"/>
  <c r="P19" i="110"/>
  <c r="Q15" i="110"/>
  <c r="P9" i="107"/>
  <c r="P14" i="108"/>
  <c r="Q20" i="107"/>
  <c r="Q27" i="107"/>
  <c r="Q12" i="110"/>
  <c r="P17" i="110"/>
  <c r="P7" i="110"/>
  <c r="P11" i="108"/>
  <c r="Q23" i="110"/>
  <c r="Q7" i="107"/>
  <c r="P8" i="108"/>
  <c r="Q6" i="107"/>
  <c r="P25" i="110"/>
  <c r="Q13" i="108"/>
  <c r="P26" i="110"/>
  <c r="P31" i="107"/>
  <c r="P17" i="107"/>
  <c r="P10" i="107"/>
  <c r="Q28" i="107"/>
  <c r="P9" i="110"/>
  <c r="Q17" i="110"/>
  <c r="P21" i="107"/>
  <c r="P13" i="110"/>
  <c r="Q14" i="108"/>
  <c r="Q25" i="110"/>
  <c r="Q23" i="107"/>
  <c r="P18" i="108"/>
  <c r="Q25" i="108"/>
  <c r="P22" i="110"/>
  <c r="Q11" i="108"/>
  <c r="Q19" i="107"/>
  <c r="P7" i="108"/>
  <c r="Q10" i="108"/>
  <c r="Q21" i="107"/>
  <c r="Q7" i="110"/>
  <c r="Q28" i="108"/>
  <c r="Q24" i="110"/>
  <c r="P27" i="107"/>
  <c r="P25" i="107"/>
  <c r="Q16" i="107"/>
  <c r="Q16" i="108"/>
  <c r="Q14" i="110"/>
  <c r="Q24" i="107"/>
  <c r="P19" i="107"/>
  <c r="Q8" i="108"/>
  <c r="Q22" i="108"/>
  <c r="P6" i="110"/>
  <c r="P23" i="110"/>
  <c r="Q10" i="107"/>
  <c r="P13" i="107"/>
  <c r="Q17" i="108"/>
  <c r="P27" i="110"/>
  <c r="P15" i="107"/>
  <c r="P6" i="107"/>
  <c r="P18" i="107"/>
  <c r="Q28" i="110"/>
  <c r="P24" i="107"/>
  <c r="Q7" i="108"/>
  <c r="P20" i="107"/>
  <c r="P24" i="110"/>
  <c r="P13" i="108"/>
  <c r="P29" i="107"/>
  <c r="Q18" i="110"/>
  <c r="Q9" i="108"/>
  <c r="Q9" i="107"/>
  <c r="P8" i="110"/>
  <c r="P20" i="108"/>
  <c r="Q6" i="110"/>
  <c r="Q26" i="110"/>
  <c r="P11" i="110"/>
  <c r="Q22" i="107"/>
  <c r="P6" i="108"/>
  <c r="P14" i="107"/>
  <c r="Q14" i="107"/>
  <c r="P28" i="110"/>
  <c r="Q19" i="110"/>
  <c r="P18" i="110"/>
  <c r="P12" i="110"/>
  <c r="P22" i="107"/>
  <c r="Q25" i="107"/>
  <c r="P21" i="110"/>
  <c r="Q15" i="107"/>
  <c r="P21" i="108"/>
  <c r="Q8" i="107"/>
  <c r="P28" i="112"/>
  <c r="Q27" i="112"/>
  <c r="P27" i="112"/>
  <c r="Q26" i="112"/>
  <c r="P26" i="112"/>
  <c r="Q25" i="112"/>
  <c r="P25" i="112"/>
  <c r="Q24" i="112"/>
  <c r="P24" i="112"/>
  <c r="Q23" i="112"/>
  <c r="P23" i="112"/>
  <c r="Q22" i="112"/>
  <c r="P22" i="112"/>
  <c r="Q21" i="112"/>
  <c r="P21" i="112"/>
  <c r="Q20" i="112"/>
  <c r="P20" i="112"/>
  <c r="Q19" i="112"/>
  <c r="P19" i="112"/>
  <c r="Q18" i="112"/>
  <c r="P18" i="112"/>
  <c r="Q17" i="112"/>
  <c r="P17" i="112"/>
  <c r="Q16" i="112"/>
  <c r="P16" i="112"/>
  <c r="Q15" i="112"/>
  <c r="P15" i="112"/>
  <c r="Q14" i="112"/>
  <c r="P14" i="112"/>
  <c r="Q13" i="112"/>
  <c r="P13" i="112"/>
  <c r="Q12" i="112"/>
  <c r="P12" i="112"/>
  <c r="Q11" i="112"/>
  <c r="P11" i="112"/>
  <c r="Q10" i="112"/>
  <c r="P10" i="112"/>
  <c r="Q9" i="112"/>
  <c r="P9" i="112"/>
  <c r="Q8" i="112"/>
  <c r="P8" i="112"/>
  <c r="Q7" i="112"/>
  <c r="P7" i="112"/>
  <c r="Q6" i="112"/>
  <c r="P6" i="11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<sst xmlns="http://schemas.openxmlformats.org/spreadsheetml/2006/main" count="28071" uniqueCount="2599">
  <si>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</si>
  <si>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</si>
  <si>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</si>
  <si>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</si>
  <si>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</si>
  <si>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</si>
  <si>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</si>
  <si>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</si>
  <si>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</si>
  <si>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</si>
  <si>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</si>
  <si>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</si>
  <si>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</si>
  <si>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</si>
  <si>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</si>
  <si>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</si>
  <si>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</si>
  <si>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</si>
  <si>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</si>
  <si>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</si>
  <si>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</si>
  <si>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</si>
  <si>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</si>
  <si>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</si>
  <si>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</si>
  <si>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</si>
  <si>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</si>
  <si>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</si>
  <si>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</si>
  <si>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</si>
  <si>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</si>
  <si>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</si>
  <si>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</si>
  <si>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</si>
  <si>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</si>
  <si>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</si>
  <si>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</si>
  <si>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</si>
  <si>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</si>
  <si>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</si>
  <si>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</si>
  <si>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</si>
  <si>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</si>
  <si>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</si>
  <si>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</si>
  <si>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</si>
  <si>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</si>
  <si>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</si>
  <si>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</si>
  <si>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</si>
  <si>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</si>
  <si>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</si>
  <si>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</si>
  <si>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</si>
  <si>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</si>
  <si>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</si>
  <si>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</si>
  <si>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</si>
  <si>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</si>
  <si>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</si>
  <si>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</si>
  <si>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</si>
  <si>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</si>
  <si>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</si>
  <si>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</si>
  <si>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</si>
  <si>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</si>
  <si>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</si>
  <si>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</si>
  <si>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</si>
  <si>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</si>
  <si>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</si>
  <si>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</si>
  <si>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</si>
  <si>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</si>
  <si>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Another Easter Egg: Wassup you found me ;)</t>
  </si>
  <si>
    <t>Nothing much here...</t>
  </si>
  <si>
    <t>:)</t>
  </si>
  <si>
    <t>Easter Egg : Me when DJ Session Start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</si>
  <si>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</si>
  <si>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</si>
  <si>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</si>
  <si>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</si>
  <si>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</si>
  <si>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</si>
  <si>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</si>
  <si>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</si>
  <si>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</si>
  <si>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</si>
  <si>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</si>
  <si>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</si>
  <si>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</si>
  <si>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</si>
  <si>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</si>
  <si>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</si>
  <si>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</si>
  <si>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</si>
  <si>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</si>
  <si>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</si>
  <si>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</si>
  <si>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</si>
  <si>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</si>
  <si>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</si>
  <si>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</si>
  <si>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</si>
  <si>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</si>
  <si>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</si>
  <si>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</si>
  <si>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</si>
  <si>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</si>
  <si>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</si>
  <si>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</si>
  <si>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</si>
  <si>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</si>
  <si>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</si>
  <si>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</si>
  <si>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</si>
  <si>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</si>
  <si>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</si>
  <si>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</si>
  <si>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</si>
  <si>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</si>
  <si>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</si>
  <si>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</si>
  <si>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</si>
  <si>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</si>
  <si>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</si>
  <si>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</si>
  <si>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</si>
  <si>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</si>
  <si>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</si>
  <si>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</si>
  <si>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</si>
  <si>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</si>
  <si>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</si>
  <si>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</si>
  <si>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</si>
  <si>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</si>
  <si>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</si>
  <si>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</si>
  <si>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</si>
  <si>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</si>
  <si>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</si>
  <si>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</si>
  <si>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</si>
  <si>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</si>
  <si>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</si>
  <si>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</si>
  <si>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</si>
  <si>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</si>
  <si>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</si>
  <si>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</si>
  <si>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</si>
  <si>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</si>
  <si>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</si>
  <si>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</si>
  <si>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</si>
  <si>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</si>
  <si>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</si>
  <si>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</si>
  <si>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</si>
  <si>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</si>
  <si>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</si>
  <si>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</si>
  <si>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</si>
  <si>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</si>
  <si>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</si>
  <si>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</si>
  <si>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</si>
  <si>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</si>
  <si>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</si>
  <si>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</si>
  <si>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</si>
  <si>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</si>
  <si>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</si>
  <si>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</si>
  <si>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</si>
  <si>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</si>
  <si>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</si>
  <si>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</si>
  <si>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</si>
  <si>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</si>
  <si>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</si>
  <si>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</si>
  <si>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</si>
  <si>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</si>
  <si>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</si>
  <si>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</si>
  <si>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</si>
  <si>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</si>
  <si>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</si>
  <si>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</si>
  <si>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</si>
  <si>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</si>
  <si>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</si>
  <si>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</si>
  <si>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</si>
  <si>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</si>
  <si>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</si>
  <si>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</si>
  <si>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</si>
  <si>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</si>
  <si>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</si>
  <si>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</si>
  <si>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</si>
  <si>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</si>
  <si>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</si>
  <si>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</si>
  <si>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</si>
  <si>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</si>
  <si>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</si>
  <si>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</si>
  <si>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</si>
  <si>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</si>
  <si>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</si>
  <si>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</si>
  <si>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</si>
  <si>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</si>
  <si>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</si>
  <si>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</si>
  <si>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</si>
  <si>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</si>
  <si>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</si>
  <si>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</si>
  <si>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</si>
  <si>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</si>
  <si>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</si>
  <si>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</si>
  <si>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</si>
  <si>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</si>
  <si>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</si>
  <si>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</si>
  <si>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</si>
  <si>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</si>
  <si>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</si>
  <si>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</si>
  <si>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</si>
  <si>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</si>
  <si>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</si>
  <si>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</si>
  <si>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</si>
  <si>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</si>
  <si>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</si>
  <si>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</si>
  <si>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</si>
  <si>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</si>
  <si>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</si>
  <si>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</si>
  <si>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</si>
  <si>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</si>
  <si>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</si>
  <si>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</si>
  <si>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</si>
  <si>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</si>
  <si>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</si>
  <si>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</si>
  <si>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</si>
  <si>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</si>
  <si>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</si>
  <si>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</si>
  <si>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</si>
  <si>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</si>
  <si>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</si>
  <si>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</si>
  <si>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</si>
  <si>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</si>
  <si>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</si>
  <si>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</si>
  <si>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</si>
  <si>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</si>
  <si>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</si>
  <si>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</si>
  <si>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</si>
  <si>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</si>
  <si>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</si>
  <si>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</si>
  <si>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</si>
  <si>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</si>
  <si>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</si>
  <si>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</si>
  <si>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</si>
  <si>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</si>
  <si>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</si>
  <si>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</si>
  <si>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</si>
  <si>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</si>
  <si>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</si>
  <si>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</si>
  <si>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</si>
  <si>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</si>
  <si>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</si>
  <si>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</si>
  <si>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</si>
  <si>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</si>
  <si>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</si>
  <si>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</si>
  <si>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</si>
  <si>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</si>
  <si>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</si>
  <si>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</si>
  <si>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</si>
  <si>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</si>
  <si>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</si>
  <si>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</si>
  <si>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</si>
  <si>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</si>
  <si>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</si>
  <si>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</si>
  <si>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</si>
  <si>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</si>
  <si>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</si>
  <si>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</si>
  <si>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</si>
  <si>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</si>
  <si>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</si>
  <si>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</si>
  <si>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</si>
  <si>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</si>
  <si>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</si>
  <si>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</si>
  <si>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</si>
  <si>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</si>
  <si>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</si>
  <si>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</si>
  <si>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</si>
  <si>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</si>
  <si>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</si>
  <si>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</si>
  <si>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</si>
  <si>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</si>
  <si>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</si>
  <si>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</si>
  <si>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</si>
  <si>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</si>
  <si>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</si>
  <si>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</si>
  <si>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</si>
  <si>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</si>
  <si>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</si>
  <si>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</si>
  <si>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</si>
  <si>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</si>
  <si>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</si>
  <si>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</si>
  <si>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</si>
  <si>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</si>
  <si>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</si>
  <si>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</si>
  <si>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</si>
  <si>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</si>
  <si>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</si>
  <si>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</si>
  <si>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</si>
  <si>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</si>
  <si>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</si>
  <si>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</si>
  <si>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</si>
  <si>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</si>
  <si>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</si>
  <si>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</si>
  <si>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</si>
  <si>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</si>
  <si>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</si>
  <si>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</si>
  <si>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</si>
  <si>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</si>
  <si>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</si>
  <si>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</si>
  <si>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</si>
  <si>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</si>
  <si>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</si>
  <si>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</si>
  <si>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</si>
  <si>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</si>
  <si>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</si>
  <si>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</si>
  <si>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</si>
  <si>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</si>
  <si>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</si>
  <si>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</si>
  <si>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</si>
  <si>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</si>
  <si>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</si>
  <si>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</si>
  <si>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</si>
  <si>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</si>
  <si>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</si>
  <si>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</si>
  <si>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</si>
  <si>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</si>
  <si>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</si>
  <si>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</si>
  <si>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</si>
  <si>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</si>
  <si>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</si>
  <si>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</si>
  <si>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</si>
  <si>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</si>
  <si>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</si>
  <si>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</si>
  <si>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</si>
  <si>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</si>
  <si>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</si>
  <si>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</si>
  <si>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</si>
  <si>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</si>
  <si>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</si>
  <si>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</si>
  <si>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</si>
  <si>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</si>
  <si>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</si>
  <si>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</si>
  <si>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</si>
  <si>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</si>
  <si>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</si>
  <si>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</si>
  <si>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</si>
  <si>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</si>
  <si>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</si>
  <si>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</si>
  <si>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</si>
  <si>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</si>
  <si>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</si>
  <si>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</si>
  <si>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</si>
  <si>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</si>
  <si>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</si>
  <si>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</si>
  <si>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</si>
  <si>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</si>
  <si>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</si>
  <si>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</si>
  <si>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</si>
  <si>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</si>
  <si>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</si>
  <si>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</si>
  <si>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</si>
  <si>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</si>
  <si>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</si>
  <si>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</si>
  <si>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</si>
  <si>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</si>
  <si>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</si>
  <si>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</si>
  <si>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</si>
  <si>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</si>
  <si>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</si>
  <si>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</si>
  <si>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</si>
  <si>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</si>
  <si>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</si>
  <si>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</si>
  <si>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</si>
  <si>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</si>
  <si>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</si>
  <si>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</si>
  <si>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</si>
  <si>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</si>
  <si>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</si>
  <si>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</si>
  <si>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</si>
  <si>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</si>
  <si>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</si>
  <si>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</si>
  <si>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</si>
  <si>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</si>
  <si>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</si>
  <si>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</si>
  <si>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</si>
  <si>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</si>
  <si>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</si>
  <si>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</si>
  <si>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</si>
  <si>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</si>
  <si>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</si>
  <si>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</si>
  <si>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</si>
  <si>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</si>
  <si>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</si>
  <si>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</si>
  <si>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</si>
  <si>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</si>
  <si>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</si>
  <si>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</si>
  <si>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</si>
  <si>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</si>
  <si>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</si>
  <si>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</si>
  <si>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</si>
  <si>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</si>
  <si>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</si>
  <si>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</si>
  <si>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</si>
  <si>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</si>
  <si>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</si>
  <si>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</si>
  <si>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</si>
  <si>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</si>
  <si>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</si>
  <si>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</si>
  <si>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</si>
  <si>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</si>
  <si>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</si>
  <si>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</si>
  <si>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</si>
  <si>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</si>
  <si>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</si>
  <si>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</si>
  <si>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</si>
  <si>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</si>
  <si>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</si>
  <si>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</si>
  <si>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</si>
  <si>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</si>
  <si>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</si>
  <si>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</si>
  <si>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</si>
  <si>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</si>
  <si>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</si>
  <si>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</si>
  <si>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</si>
  <si>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</si>
  <si>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</si>
  <si>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</si>
  <si>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</si>
  <si>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</si>
  <si>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</si>
  <si>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</si>
  <si>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</si>
  <si>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</si>
  <si>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</si>
  <si>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</si>
  <si>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</si>
  <si>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</si>
  <si>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</si>
  <si>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</si>
  <si>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</si>
  <si>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</si>
  <si>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</si>
  <si>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</si>
  <si>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</si>
  <si>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</si>
  <si>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</si>
  <si>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</si>
  <si>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</si>
  <si>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</si>
  <si>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</si>
  <si>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</si>
  <si>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</si>
  <si>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</si>
  <si>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</si>
  <si>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</si>
  <si>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</si>
  <si>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</si>
  <si>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</si>
  <si>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</si>
  <si>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</si>
  <si>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</si>
  <si>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</si>
  <si>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</si>
  <si>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</si>
  <si>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</si>
  <si>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</si>
  <si>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</si>
  <si>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</si>
  <si>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</si>
  <si>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</si>
  <si>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</si>
  <si>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</si>
  <si>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</si>
  <si>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</si>
  <si>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</si>
  <si>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</si>
  <si>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</si>
  <si>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</si>
  <si>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</si>
  <si>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</si>
  <si>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</si>
  <si>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</si>
  <si>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</si>
  <si>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</si>
  <si>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</si>
  <si>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</si>
  <si>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</si>
  <si>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</si>
  <si>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</si>
  <si>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</si>
  <si>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</si>
  <si>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</si>
  <si>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</si>
  <si>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</si>
  <si>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</si>
  <si>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</si>
  <si>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</si>
  <si>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</si>
  <si>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</si>
  <si>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</si>
  <si>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</si>
  <si>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</si>
  <si>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</si>
  <si>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</si>
  <si>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</si>
  <si>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</si>
  <si>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</si>
  <si>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</si>
  <si>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</si>
  <si>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</si>
  <si>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</si>
  <si>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</si>
  <si>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</si>
  <si>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</si>
  <si>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</si>
  <si>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</si>
  <si>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</si>
  <si>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</si>
  <si>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</si>
  <si>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</si>
  <si>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</si>
  <si>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</si>
  <si>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</si>
  <si>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</si>
  <si>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</si>
  <si>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</si>
  <si>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</si>
  <si>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</si>
  <si>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</si>
  <si>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</si>
  <si>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</si>
  <si>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</si>
  <si>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</si>
  <si>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</si>
  <si>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</si>
  <si>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</si>
  <si>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</si>
  <si>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</si>
  <si>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</si>
  <si>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</si>
  <si>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</si>
  <si>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</si>
  <si>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</si>
  <si>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</si>
  <si>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</si>
  <si>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</si>
  <si>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</si>
  <si>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</si>
  <si>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</si>
  <si>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</si>
  <si>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</si>
  <si>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</si>
  <si>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</si>
  <si>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</si>
  <si>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</si>
  <si>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</si>
  <si>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</si>
  <si>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</si>
  <si>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</si>
  <si>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</si>
  <si>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</si>
  <si>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</si>
  <si>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</si>
  <si>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</si>
  <si>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</si>
  <si>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</si>
  <si>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</si>
  <si>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</si>
  <si>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</si>
  <si>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</si>
  <si>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</si>
  <si>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</si>
  <si>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</si>
  <si>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</si>
  <si>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</si>
  <si>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</si>
  <si>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</si>
  <si>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</si>
  <si>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</si>
  <si>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</si>
  <si>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</si>
  <si>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</si>
  <si>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</si>
  <si>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</si>
  <si>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</si>
  <si>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</si>
  <si>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</si>
  <si>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</si>
  <si>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</si>
  <si>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</si>
  <si>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</si>
  <si>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</si>
  <si>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</si>
  <si>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</si>
  <si>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</si>
  <si>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</si>
  <si>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</si>
  <si>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</si>
  <si>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</si>
  <si>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</si>
  <si>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</si>
  <si>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</si>
  <si>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</si>
  <si>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</si>
  <si>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</si>
  <si>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</si>
  <si>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</si>
  <si>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</si>
  <si>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</si>
  <si>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</si>
  <si>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</si>
  <si>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</si>
  <si>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</si>
  <si>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</si>
  <si>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</si>
  <si>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</si>
  <si>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</si>
  <si>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</si>
  <si>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</si>
  <si>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</si>
  <si>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</si>
  <si>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</si>
  <si>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</si>
  <si>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</si>
  <si>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</si>
  <si>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</si>
  <si>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</si>
  <si>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</si>
  <si>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</si>
  <si>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</si>
  <si>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</si>
  <si>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</si>
  <si>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</si>
  <si>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</si>
  <si>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</si>
  <si>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</si>
  <si>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</si>
  <si>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</si>
  <si>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</si>
  <si>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</si>
  <si>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</si>
  <si>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</si>
  <si>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</si>
  <si>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</si>
  <si>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</si>
  <si>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</si>
  <si>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</si>
  <si>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</si>
  <si>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</si>
  <si>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</si>
  <si>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</si>
  <si>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</si>
  <si>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</si>
  <si>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</si>
  <si>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</si>
  <si>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</si>
  <si>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</si>
  <si>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</si>
  <si>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</si>
  <si>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</si>
  <si>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</si>
  <si>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</si>
  <si>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</si>
  <si>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</si>
  <si>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</si>
  <si>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</si>
  <si>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</si>
  <si>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</si>
  <si>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</si>
  <si>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</si>
  <si>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</si>
  <si>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</si>
  <si>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</si>
  <si>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</si>
  <si>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</si>
  <si>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</si>
  <si>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</si>
  <si>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</si>
  <si>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</si>
  <si>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</si>
  <si>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</si>
  <si>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</si>
  <si>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</si>
  <si>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</si>
  <si>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</si>
  <si>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</si>
  <si>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</si>
  <si>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</si>
  <si>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</si>
  <si>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</si>
  <si>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</si>
  <si>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</si>
  <si>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</si>
  <si>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</si>
  <si>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</si>
  <si>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</si>
  <si>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</si>
  <si>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</si>
  <si>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</si>
  <si>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</si>
  <si>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</si>
  <si>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</si>
  <si>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</si>
  <si>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</si>
  <si>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</si>
  <si>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</si>
  <si>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</si>
  <si>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</si>
  <si>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</si>
  <si>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</si>
  <si>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</si>
  <si>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</si>
  <si>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</si>
  <si>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</si>
  <si>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</si>
  <si>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</si>
  <si>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</si>
  <si>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</si>
  <si>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</si>
  <si>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</si>
  <si>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</si>
  <si>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</si>
  <si>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</si>
  <si>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</si>
  <si>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</si>
  <si>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</si>
  <si>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</si>
  <si>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</si>
  <si>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</si>
  <si>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</si>
  <si>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</si>
  <si>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</si>
  <si>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</si>
  <si>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</si>
  <si>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</si>
  <si>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</si>
  <si>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</si>
  <si>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</si>
  <si>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</si>
  <si>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</si>
  <si>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</si>
  <si>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</si>
  <si>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</si>
  <si>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</si>
  <si>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</si>
  <si>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</si>
  <si>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</si>
  <si>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</si>
  <si>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</si>
  <si>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</si>
  <si>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</si>
  <si>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</si>
  <si>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</si>
  <si>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</si>
  <si>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</si>
  <si>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</si>
  <si>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</si>
  <si>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</si>
  <si>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</si>
  <si>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</si>
  <si>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</si>
  <si>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</si>
  <si>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</si>
  <si>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</si>
  <si>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</si>
  <si>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</si>
  <si>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</si>
  <si>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</si>
  <si>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</si>
  <si>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</si>
  <si>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</si>
  <si>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</si>
  <si>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</si>
  <si>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</si>
  <si>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</si>
  <si>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</si>
  <si>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</si>
  <si>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</si>
  <si>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</si>
  <si>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</si>
  <si>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</si>
  <si>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</si>
  <si>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</si>
  <si>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</si>
  <si>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</si>
  <si>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</si>
  <si>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</si>
  <si>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</si>
  <si>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</si>
  <si>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</si>
  <si>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</si>
  <si>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</si>
  <si>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</si>
  <si>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</si>
  <si>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</si>
  <si>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</si>
  <si>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</si>
  <si>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</si>
  <si>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</si>
  <si>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</si>
  <si>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</si>
  <si>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</si>
  <si>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</si>
  <si>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</si>
  <si>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</si>
  <si>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</si>
  <si>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</si>
  <si>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</si>
  <si>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</si>
  <si>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</si>
  <si>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</si>
  <si>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</si>
  <si>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</si>
  <si>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</si>
  <si>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</si>
  <si>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</si>
  <si>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</si>
  <si>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</si>
  <si>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</si>
  <si>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</si>
  <si>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</si>
  <si>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</si>
  <si>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</si>
  <si>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</si>
  <si>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</si>
  <si>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</si>
  <si>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</si>
  <si>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</si>
  <si>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</si>
  <si>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</si>
  <si>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</si>
  <si>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</si>
  <si>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</si>
  <si>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</si>
  <si>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</si>
  <si>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</si>
  <si>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</si>
  <si>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</si>
  <si>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</si>
  <si>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</si>
  <si>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</si>
  <si>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</si>
  <si>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</si>
  <si>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</si>
  <si>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</si>
  <si>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</si>
  <si>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</si>
  <si>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</si>
  <si>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</si>
  <si>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</si>
  <si>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</si>
  <si>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</si>
  <si>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</si>
  <si>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</si>
  <si>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</si>
  <si>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</si>
  <si>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</si>
  <si>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</si>
  <si>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</si>
  <si>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</si>
  <si>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</si>
  <si>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</si>
  <si>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</si>
  <si>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</si>
  <si>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</si>
  <si>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</si>
  <si>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</si>
  <si>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</si>
  <si>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</si>
  <si>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</si>
  <si>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</si>
  <si>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</si>
  <si>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</si>
  <si>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</si>
  <si>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</si>
  <si>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</si>
  <si>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</si>
  <si>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</si>
  <si>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</si>
  <si>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</si>
  <si>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</si>
  <si>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</si>
  <si>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</si>
  <si>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</si>
  <si>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</si>
  <si>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</si>
  <si>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</si>
  <si>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</si>
  <si>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</si>
  <si>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</si>
  <si>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</si>
  <si>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</si>
  <si>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</si>
  <si>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</si>
  <si>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</si>
  <si>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</si>
  <si>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</si>
  <si>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</si>
  <si>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</si>
  <si>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</si>
  <si>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</si>
  <si>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</si>
  <si>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</si>
  <si>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</si>
  <si>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</si>
  <si>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</si>
  <si>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</si>
  <si>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</si>
  <si>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</si>
  <si>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</si>
  <si>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</si>
  <si>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</si>
  <si>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</si>
  <si>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</si>
  <si>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</si>
  <si>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</si>
  <si>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</si>
  <si>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</si>
  <si>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</si>
  <si>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</si>
  <si>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</si>
  <si>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</si>
  <si>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</si>
  <si>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</si>
  <si>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</si>
  <si>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</si>
  <si>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</si>
  <si>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</si>
  <si>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</si>
  <si>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</si>
  <si>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</si>
  <si>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</si>
  <si>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</si>
  <si>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</si>
  <si>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</si>
  <si>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</si>
  <si>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</si>
  <si>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</si>
  <si>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</si>
  <si>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</si>
  <si>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</si>
  <si>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</si>
  <si>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</si>
  <si>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</si>
  <si>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</si>
  <si>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</si>
  <si>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</si>
  <si>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</si>
  <si>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</si>
  <si>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</si>
  <si>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</si>
  <si>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</si>
  <si>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</si>
  <si>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</si>
  <si>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</si>
  <si>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</si>
  <si>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</si>
  <si>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</si>
  <si>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</si>
  <si>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</si>
  <si>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</si>
  <si>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</si>
  <si>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</si>
  <si>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</si>
  <si>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</si>
  <si>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</si>
  <si>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</si>
  <si>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</si>
  <si>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</si>
  <si>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</si>
  <si>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</si>
  <si>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</si>
  <si>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</si>
  <si>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</si>
  <si>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</si>
  <si>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</si>
  <si>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</si>
  <si>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</si>
  <si>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</si>
  <si>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</si>
  <si>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</si>
  <si>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</si>
  <si>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</si>
  <si>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</si>
  <si>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</si>
  <si>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</si>
  <si>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</si>
  <si>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</si>
  <si>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</si>
  <si>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</si>
  <si>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</si>
  <si>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</si>
  <si>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</si>
  <si>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</si>
  <si>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</si>
  <si>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</si>
  <si>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</si>
  <si>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</si>
  <si>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</si>
  <si>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</si>
  <si>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</si>
  <si>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</si>
  <si>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</si>
  <si>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</si>
  <si>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</si>
  <si>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</si>
  <si>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</si>
  <si>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</si>
  <si>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</si>
  <si>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</si>
  <si>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</si>
  <si>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</si>
  <si>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</si>
  <si>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</si>
  <si>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</si>
  <si>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</si>
  <si>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</si>
  <si>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</si>
  <si>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</si>
  <si>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</si>
  <si>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</si>
  <si>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</si>
  <si>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</si>
  <si>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</si>
  <si>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</si>
  <si>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</si>
  <si>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</si>
  <si>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</si>
  <si>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</si>
  <si>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</si>
  <si>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</si>
  <si>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</si>
  <si>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</si>
  <si>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</si>
  <si>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</si>
  <si>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</si>
  <si>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</si>
  <si>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</si>
  <si>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</si>
  <si>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</si>
  <si>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</si>
  <si>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</si>
  <si>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</si>
  <si>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</si>
  <si>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</si>
  <si>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</si>
  <si>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</si>
  <si>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</si>
  <si>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</si>
  <si>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</si>
  <si>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</si>
  <si>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</si>
  <si>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</si>
  <si>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</si>
  <si>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</si>
  <si>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</si>
  <si>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</si>
  <si>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</si>
  <si>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</si>
  <si>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</si>
  <si>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</si>
  <si>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</si>
  <si>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</si>
  <si>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</si>
  <si>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</si>
  <si>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</si>
  <si>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</si>
  <si>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</si>
  <si>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</si>
  <si>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</si>
  <si>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</si>
  <si>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</si>
  <si>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</si>
  <si>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</si>
  <si>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</si>
  <si>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</si>
  <si>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</si>
  <si>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</si>
  <si>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</si>
  <si>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</si>
  <si>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</si>
  <si>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</si>
  <si>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</si>
  <si>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</si>
  <si>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</si>
  <si>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</si>
  <si>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</si>
  <si>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</si>
  <si>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</si>
  <si>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</si>
  <si>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</si>
  <si>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</si>
  <si>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</si>
  <si>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</si>
  <si>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</si>
  <si>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</si>
  <si>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</si>
  <si>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</si>
  <si>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</si>
  <si>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</si>
  <si>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</si>
  <si>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</si>
  <si>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</si>
  <si>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</si>
  <si>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</si>
  <si>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</si>
  <si>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</si>
  <si>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</si>
  <si>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</si>
  <si>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</si>
  <si>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</si>
  <si>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</si>
  <si>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</si>
  <si>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</si>
  <si>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</si>
  <si>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</si>
  <si>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</si>
  <si>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</si>
  <si>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</si>
  <si>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</si>
  <si>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</si>
  <si>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</si>
  <si>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</si>
  <si>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</si>
  <si>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</si>
  <si>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</si>
  <si>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</si>
  <si>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</si>
  <si>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</si>
  <si>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</si>
  <si>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</si>
  <si>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</si>
  <si>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</si>
  <si>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</si>
  <si>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</si>
  <si>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</si>
  <si>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</si>
  <si>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</si>
  <si>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</si>
  <si>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</si>
  <si>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</si>
  <si>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</si>
  <si>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</si>
  <si>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</si>
  <si>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</si>
  <si>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</si>
  <si>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</si>
  <si>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</si>
  <si>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</si>
  <si>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</si>
  <si>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</si>
  <si>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</si>
  <si>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</si>
  <si>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</si>
  <si>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</si>
  <si>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</si>
  <si>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</si>
  <si>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</si>
  <si>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</si>
  <si>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</si>
  <si>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</si>
  <si>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</si>
  <si>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</si>
  <si>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</si>
  <si>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</si>
  <si>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</si>
  <si>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</si>
  <si>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</si>
  <si>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</si>
  <si>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</si>
  <si>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</si>
  <si>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</si>
  <si>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</si>
  <si>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</si>
  <si>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</si>
  <si>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</si>
  <si>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</si>
  <si>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</si>
  <si>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</si>
  <si>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</si>
  <si>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</si>
  <si>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</si>
  <si>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</si>
  <si>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</si>
  <si>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</si>
  <si>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</si>
  <si>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</si>
  <si>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</si>
  <si>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</si>
  <si>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</si>
  <si>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</si>
  <si>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</si>
  <si>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</si>
  <si>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</si>
  <si>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</si>
  <si>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</si>
  <si>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</si>
  <si>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</si>
  <si>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</si>
  <si>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</si>
  <si>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</si>
  <si>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</si>
  <si>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</si>
  <si>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</si>
  <si>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</si>
  <si>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</si>
  <si>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</si>
  <si>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</si>
  <si>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</si>
  <si>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</si>
  <si>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</si>
  <si>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</si>
  <si>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</si>
  <si>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</si>
  <si>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</si>
  <si>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</si>
  <si>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</si>
  <si>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</si>
  <si>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</si>
  <si>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</si>
  <si>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</si>
  <si>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</si>
  <si>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</si>
  <si>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</si>
  <si>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</si>
  <si>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</si>
  <si>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</si>
  <si>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</si>
  <si>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</si>
  <si>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</si>
  <si>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</si>
  <si>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</si>
  <si>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</si>
  <si>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</si>
  <si>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</si>
  <si>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</si>
  <si>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</si>
  <si>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</si>
  <si>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</si>
  <si>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</si>
  <si>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</si>
  <si>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</si>
  <si>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</si>
  <si>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</si>
  <si>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</si>
  <si>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</si>
  <si>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</si>
  <si>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</si>
  <si>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</si>
  <si>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</si>
  <si>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</si>
  <si>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</si>
  <si>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</si>
  <si>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</si>
  <si>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</si>
  <si>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</si>
  <si>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</si>
  <si>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</si>
  <si>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</si>
  <si>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</si>
  <si>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</si>
  <si>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</si>
  <si>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</si>
  <si>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</si>
  <si>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</si>
  <si>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</si>
  <si>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</si>
  <si>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</si>
  <si>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</si>
  <si>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</si>
  <si>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</si>
  <si>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</si>
  <si>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</si>
  <si>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</si>
  <si>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</si>
  <si>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</si>
  <si>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</si>
  <si>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</si>
  <si>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</si>
  <si>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</si>
  <si>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</si>
  <si>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</si>
  <si>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</si>
  <si>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</si>
  <si>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</si>
  <si>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</si>
  <si>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</si>
  <si>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</si>
  <si>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</si>
  <si>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</si>
  <si>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</si>
  <si>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</si>
  <si>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</si>
  <si>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</si>
  <si>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</si>
  <si>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</si>
  <si>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</si>
  <si>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</si>
  <si>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</si>
  <si>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</si>
  <si>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</si>
  <si>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</si>
  <si>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</si>
  <si>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</si>
  <si>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</si>
  <si>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</si>
  <si>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</si>
  <si>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</si>
  <si>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</si>
  <si>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</si>
  <si>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</si>
  <si>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</si>
  <si>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</si>
  <si>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</si>
  <si>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</si>
  <si>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</si>
  <si>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</si>
  <si>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</si>
  <si>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</si>
  <si>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</si>
  <si>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</si>
  <si>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</si>
  <si>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</si>
  <si>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</si>
  <si>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</si>
  <si>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</si>
  <si>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</si>
  <si>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</si>
  <si>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</si>
  <si>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</si>
  <si>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</si>
  <si>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</si>
  <si>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</si>
  <si>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</si>
  <si>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</si>
  <si>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</si>
  <si>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</si>
  <si>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</si>
  <si>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</si>
  <si>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</si>
  <si>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</si>
  <si>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</si>
  <si>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</si>
  <si>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</si>
  <si>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</si>
  <si>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</si>
  <si>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</si>
  <si>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</si>
  <si>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</si>
  <si>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</si>
  <si>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</si>
  <si>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</si>
  <si>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</si>
  <si>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</si>
  <si>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</si>
  <si>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</si>
  <si>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</si>
  <si>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</si>
  <si>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</si>
  <si>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</si>
  <si>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</si>
  <si>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</si>
  <si>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</si>
  <si>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</si>
  <si>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</si>
  <si>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</si>
  <si>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</si>
  <si>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</si>
  <si>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</si>
  <si>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</si>
  <si>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</si>
  <si>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</si>
  <si>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</si>
  <si>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</si>
  <si>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</si>
  <si>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</si>
  <si>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</si>
  <si>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</si>
  <si>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</si>
  <si>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</si>
  <si>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</si>
  <si>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</si>
  <si>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</si>
  <si>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</si>
  <si>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</si>
  <si>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</si>
  <si>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</si>
  <si>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</si>
  <si>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</si>
  <si>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</si>
  <si>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</si>
  <si>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</si>
  <si>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</si>
  <si>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</si>
  <si>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</si>
  <si>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</si>
  <si>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</si>
  <si>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</si>
  <si>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</si>
  <si>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</si>
  <si>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</si>
  <si>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</si>
  <si>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</si>
  <si>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</si>
  <si>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</si>
  <si>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</si>
  <si>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</si>
  <si>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</si>
  <si>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</si>
  <si>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</si>
  <si>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</si>
  <si>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</si>
  <si>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</si>
  <si>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</si>
  <si>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</si>
  <si>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</si>
  <si>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</si>
  <si>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</si>
  <si>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</si>
  <si>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</si>
  <si>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</si>
  <si>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</si>
  <si>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</si>
  <si>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</si>
  <si>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</si>
  <si>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</si>
  <si>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</si>
  <si>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</si>
  <si>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</si>
  <si>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</si>
  <si>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</si>
  <si>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</si>
  <si>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</si>
  <si>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</si>
  <si>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</si>
  <si>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</si>
  <si>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</si>
  <si>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</si>
  <si>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</si>
  <si>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</si>
  <si>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</si>
  <si>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</si>
  <si>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</si>
  <si>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</si>
  <si>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</si>
  <si>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</si>
  <si>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</si>
  <si>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</si>
  <si>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</si>
  <si>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</si>
  <si>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</si>
  <si>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</si>
  <si>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</si>
  <si>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</si>
  <si>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</si>
  <si>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</si>
  <si>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</si>
  <si>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</si>
  <si>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</si>
  <si>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</si>
  <si>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</si>
  <si>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</si>
  <si>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</si>
  <si>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</si>
  <si>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</si>
  <si>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</si>
  <si>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</si>
  <si>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</si>
  <si>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</si>
  <si>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</si>
  <si>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</si>
  <si>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</si>
  <si>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</si>
  <si>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</si>
  <si>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</si>
  <si>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</si>
  <si>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</si>
  <si>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</si>
  <si>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</si>
  <si>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</si>
  <si>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</si>
  <si>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</si>
  <si>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</si>
  <si>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</si>
  <si>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</si>
  <si>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</si>
  <si>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</si>
  <si>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</si>
  <si>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</si>
  <si>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</si>
  <si>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</si>
  <si>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</si>
  <si>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</si>
  <si>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</si>
  <si>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</si>
  <si>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</si>
  <si>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</si>
  <si>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</si>
  <si>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</si>
  <si>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</si>
  <si>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</si>
  <si>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</si>
  <si>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</si>
  <si>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</si>
  <si>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</si>
  <si>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</si>
  <si>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</si>
  <si>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</si>
  <si>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</si>
  <si>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</si>
  <si>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</si>
  <si>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</si>
  <si>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</si>
  <si>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</si>
  <si>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</si>
  <si>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</si>
  <si>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</si>
  <si>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</si>
  <si>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</si>
  <si>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</si>
  <si>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</si>
  <si>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</si>
  <si>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</si>
  <si>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</si>
  <si>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</si>
  <si>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</si>
  <si>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</si>
  <si>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</si>
  <si>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</si>
  <si>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</si>
  <si>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</si>
  <si>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</si>
  <si>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</si>
  <si>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</si>
  <si>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</si>
  <si>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</si>
  <si>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</si>
  <si>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</si>
  <si>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</si>
  <si>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</si>
  <si>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</si>
  <si>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</si>
  <si>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</si>
  <si>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</si>
  <si>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</si>
  <si>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</si>
  <si>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</si>
  <si>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</si>
  <si>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</si>
  <si>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</si>
  <si>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</si>
  <si>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</si>
  <si>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</si>
  <si>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</si>
  <si>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</si>
  <si>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</si>
  <si>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</si>
  <si>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</si>
  <si>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</si>
  <si>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</si>
  <si>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</si>
  <si>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</si>
  <si>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</si>
  <si>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</si>
  <si>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</si>
  <si>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</si>
  <si>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</si>
  <si>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</si>
  <si>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</si>
  <si>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</si>
  <si>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</si>
  <si>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</si>
  <si>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</si>
  <si>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</si>
  <si>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</si>
  <si>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</si>
  <si>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</si>
  <si>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</si>
  <si>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</si>
  <si>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</si>
  <si>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</si>
  <si>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</si>
  <si>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</si>
  <si>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</si>
  <si>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</si>
  <si>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</si>
  <si>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</si>
  <si>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</si>
  <si>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</si>
  <si>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</si>
  <si>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</si>
  <si>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</si>
  <si>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</si>
  <si>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</si>
  <si>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</si>
  <si>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</si>
  <si>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</si>
  <si>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</si>
  <si>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</si>
  <si>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</si>
  <si>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</si>
  <si>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</si>
  <si>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</si>
  <si>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</si>
  <si>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</si>
  <si>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</si>
  <si>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</si>
  <si>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</si>
  <si>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</si>
  <si>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</si>
  <si>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</si>
  <si>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</si>
  <si>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</si>
  <si>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</si>
  <si>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</si>
  <si>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</si>
  <si>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</si>
  <si>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</si>
  <si>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</si>
  <si>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</si>
  <si>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</si>
  <si>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</si>
  <si>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</si>
  <si>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</si>
  <si>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</si>
  <si>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</si>
  <si>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</si>
  <si>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</si>
  <si>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</si>
  <si>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</si>
  <si>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</si>
  <si>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</si>
  <si>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</si>
  <si>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</si>
  <si>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</si>
  <si>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</si>
  <si>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</si>
  <si>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</si>
  <si>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</si>
  <si>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</si>
  <si>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</si>
  <si>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</si>
  <si>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</si>
  <si>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</si>
  <si>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</si>
  <si>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</si>
  <si>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</si>
  <si>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</si>
  <si>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</si>
  <si>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</si>
  <si>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</si>
  <si>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</si>
  <si>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</si>
  <si>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</si>
  <si>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</si>
  <si>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</si>
  <si>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</si>
  <si>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</si>
  <si>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</si>
  <si>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</si>
  <si>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</si>
  <si>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</si>
  <si>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</si>
  <si>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</si>
  <si>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</si>
  <si>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</si>
  <si>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</si>
  <si>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</si>
  <si>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</si>
  <si>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</si>
  <si>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</si>
  <si>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</si>
  <si>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</si>
  <si>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</si>
  <si>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</si>
  <si>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</si>
  <si>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</si>
  <si>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</si>
  <si>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</si>
  <si>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</si>
  <si>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</si>
  <si>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</si>
  <si>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</si>
  <si>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</si>
  <si>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</si>
  <si>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</si>
  <si>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</si>
  <si>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</si>
  <si>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</si>
  <si>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</si>
  <si>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</si>
  <si>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</si>
  <si>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</si>
  <si>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</si>
  <si>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</si>
  <si>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</si>
  <si>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</si>
  <si>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</si>
  <si>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</si>
  <si>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</si>
  <si>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</si>
  <si>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</si>
  <si>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</si>
  <si>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</si>
  <si>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</si>
  <si>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</si>
  <si>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</si>
  <si>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</si>
  <si>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</si>
  <si>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</si>
  <si>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</si>
  <si>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</si>
  <si>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</si>
  <si>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</si>
  <si>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</si>
  <si>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</si>
  <si>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</si>
  <si>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</si>
  <si>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</si>
  <si>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</si>
  <si>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</si>
  <si>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</si>
  <si>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</si>
  <si>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</si>
  <si>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</si>
  <si>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</si>
  <si>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</si>
  <si>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</si>
  <si>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</si>
  <si>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</si>
  <si>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</si>
  <si>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</si>
  <si>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</si>
  <si>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</si>
  <si>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</si>
  <si>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</si>
  <si>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</si>
  <si>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</si>
  <si>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</si>
  <si>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</si>
  <si>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</si>
  <si>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</si>
  <si>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</si>
  <si>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</si>
  <si>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</si>
  <si>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</si>
  <si>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</si>
  <si>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</si>
  <si>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</si>
  <si>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</si>
  <si>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</si>
  <si>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</si>
  <si>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</si>
  <si>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</si>
  <si>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</si>
  <si>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</si>
  <si>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</si>
  <si>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</si>
  <si>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</si>
  <si>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</si>
  <si>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</si>
  <si>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</si>
  <si>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</si>
  <si>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</si>
  <si>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</si>
  <si>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</si>
  <si>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</si>
  <si>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</si>
  <si>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</si>
  <si>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</si>
  <si>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</si>
  <si>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</si>
  <si>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</si>
  <si>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</si>
  <si>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</si>
  <si>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</si>
  <si>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</si>
  <si>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</si>
  <si>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</si>
  <si>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</si>
  <si>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</si>
  <si>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</si>
  <si>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</si>
  <si>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</si>
  <si>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</si>
  <si>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</si>
  <si>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</si>
  <si>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</si>
  <si>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</si>
  <si>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</si>
  <si>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</si>
  <si>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</si>
  <si>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</si>
  <si>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</si>
  <si>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</si>
  <si>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</si>
  <si>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</si>
  <si>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</si>
  <si>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</si>
  <si>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</si>
  <si>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</si>
  <si>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</si>
  <si>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</si>
  <si>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</si>
  <si>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</si>
  <si>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</si>
  <si>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</si>
  <si>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</si>
  <si>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</si>
  <si>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</si>
  <si>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</si>
  <si>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</si>
  <si>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</si>
  <si>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</si>
  <si>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</si>
  <si>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</si>
  <si>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</si>
  <si>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</si>
  <si>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</si>
  <si>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</si>
  <si>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</si>
  <si>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</si>
  <si>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</si>
  <si>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</si>
  <si>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</si>
  <si>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</si>
  <si>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</si>
  <si>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</si>
  <si>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</si>
  <si>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</si>
  <si>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</si>
  <si>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</si>
  <si>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</si>
  <si>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</si>
  <si>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</si>
  <si>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</si>
  <si>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</si>
  <si>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</si>
  <si>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</si>
  <si>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</si>
  <si>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</si>
  <si>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</si>
  <si>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</si>
  <si>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</si>
  <si>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</si>
  <si>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</si>
  <si>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</si>
  <si>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</si>
  <si>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</si>
  <si>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</si>
  <si>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</si>
  <si>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</si>
  <si>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</si>
  <si>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</si>
  <si>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</si>
  <si>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</si>
  <si>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</si>
  <si>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</si>
  <si>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</si>
  <si>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</si>
  <si>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</si>
  <si>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</si>
  <si>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</si>
  <si>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</si>
  <si>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</si>
  <si>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</si>
  <si>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</si>
  <si>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</si>
  <si>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</si>
  <si>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</si>
  <si>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</si>
  <si>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</si>
  <si>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</si>
  <si>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</si>
  <si>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</si>
  <si>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</si>
  <si>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</si>
  <si>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</si>
  <si>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</si>
  <si>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</si>
  <si>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</si>
  <si>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</si>
  <si>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</si>
  <si>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</si>
  <si>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</si>
  <si>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</si>
  <si>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</si>
  <si>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</si>
  <si>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</si>
  <si>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</si>
  <si>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</si>
  <si>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</si>
  <si>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</si>
  <si>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</si>
  <si>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</si>
  <si>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</si>
  <si>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</si>
  <si>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</si>
  <si>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</si>
  <si>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</si>
  <si>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</si>
  <si>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</si>
  <si>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</si>
  <si>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</si>
  <si>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</si>
  <si>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</si>
  <si>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</si>
  <si>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</si>
  <si>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</si>
  <si>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</si>
  <si>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</si>
  <si>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</si>
  <si>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</si>
  <si>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</si>
  <si>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</si>
  <si>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</si>
  <si>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</si>
  <si>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</si>
  <si>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</si>
  <si>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</si>
  <si>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</si>
  <si>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</si>
  <si>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</si>
  <si>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</si>
  <si>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</si>
  <si>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</si>
  <si>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</si>
  <si>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</si>
  <si>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</si>
  <si>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</si>
  <si>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</si>
  <si>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</si>
  <si>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</si>
  <si>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</si>
  <si>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</si>
  <si>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</si>
  <si>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</si>
  <si>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</si>
  <si>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</si>
  <si>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</si>
  <si>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</si>
  <si>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</si>
  <si>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</si>
  <si>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</si>
  <si>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</si>
  <si>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</si>
  <si>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</si>
  <si>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</si>
  <si>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</si>
  <si>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</si>
  <si>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</si>
  <si>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</si>
  <si>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</si>
  <si>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</si>
  <si>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</si>
  <si>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</si>
  <si>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</si>
  <si>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</si>
  <si>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</si>
  <si>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</si>
  <si>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</si>
  <si>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</si>
  <si>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</si>
  <si>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</si>
  <si>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</si>
  <si>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</si>
  <si>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</si>
  <si>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</si>
  <si>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</si>
  <si>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</si>
  <si>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</si>
  <si>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</si>
  <si>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</si>
  <si>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</si>
  <si>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</si>
  <si>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</si>
  <si>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</si>
  <si>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</si>
  <si>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</si>
  <si>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</si>
  <si>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</si>
  <si>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</si>
  <si>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</si>
  <si>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</si>
  <si>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</si>
  <si>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</si>
  <si>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</si>
  <si>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</si>
  <si>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</si>
  <si>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</si>
  <si>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</si>
  <si>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</si>
  <si>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</si>
  <si>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</si>
  <si>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</si>
  <si>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</si>
  <si>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</si>
  <si>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</si>
  <si>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</si>
  <si>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</si>
  <si>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</si>
  <si>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</si>
  <si>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</si>
  <si>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</si>
  <si>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</si>
  <si>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</si>
  <si>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</si>
  <si>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</si>
  <si>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</si>
  <si>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</si>
  <si>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</si>
  <si>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</si>
  <si>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</si>
  <si>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</si>
  <si>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</si>
  <si>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</si>
  <si>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</si>
  <si>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</si>
  <si>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</si>
  <si>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</si>
  <si>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</si>
  <si>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</si>
  <si>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</si>
  <si>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</si>
  <si>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</si>
  <si>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</si>
  <si>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</si>
  <si>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</si>
  <si>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</si>
  <si>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</si>
  <si>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</si>
  <si>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</si>
  <si>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</si>
  <si>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</si>
  <si>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</si>
  <si>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</si>
  <si>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</si>
  <si>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</si>
  <si>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</si>
  <si>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</si>
  <si>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</si>
  <si>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</si>
  <si>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</si>
  <si>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</si>
  <si>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</si>
  <si>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</si>
  <si>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</si>
  <si>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</si>
  <si>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</si>
  <si>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</si>
  <si>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</si>
  <si>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</si>
  <si>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</si>
  <si>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</si>
  <si>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</si>
  <si>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</si>
  <si>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</si>
  <si>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</si>
  <si>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</si>
  <si>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</si>
  <si>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</si>
  <si>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</si>
  <si>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</si>
  <si>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</si>
  <si>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</si>
  <si>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</si>
  <si>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</si>
  <si>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</si>
  <si>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</si>
  <si>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</si>
  <si>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</si>
  <si>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</si>
  <si>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</si>
  <si>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</si>
  <si>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</si>
  <si>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</si>
  <si>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</si>
  <si>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</si>
  <si>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</si>
  <si>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</si>
  <si>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</si>
  <si>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</si>
  <si>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</si>
  <si>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</si>
  <si>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</si>
  <si>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</si>
  <si>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</si>
  <si>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</si>
  <si>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</si>
  <si>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</si>
  <si>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</si>
  <si>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</si>
  <si>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</si>
  <si>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</si>
  <si>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</si>
  <si>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</si>
  <si>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</si>
  <si>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</si>
  <si>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</si>
  <si>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</si>
  <si>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</si>
  <si>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</si>
  <si>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</si>
  <si>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</si>
  <si>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</si>
  <si>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</si>
  <si>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</si>
  <si>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</si>
  <si>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</si>
  <si>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</si>
  <si>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</si>
  <si>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</si>
  <si>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</si>
  <si>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</si>
  <si>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</si>
  <si>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</si>
  <si>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</si>
  <si>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</si>
  <si>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</si>
  <si>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</si>
  <si>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</si>
  <si>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</si>
  <si>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</si>
  <si>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</si>
  <si>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</si>
  <si>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</si>
  <si>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</si>
  <si>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</si>
  <si>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</si>
  <si>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</si>
  <si>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</si>
  <si>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</si>
  <si>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</si>
  <si>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</si>
  <si>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</si>
  <si>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</si>
  <si>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</si>
  <si>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</si>
  <si>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</si>
  <si>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</si>
  <si>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</si>
  <si>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</si>
  <si>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</si>
  <si>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</si>
  <si>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</si>
  <si>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</si>
  <si>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</si>
  <si>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</si>
  <si>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</si>
  <si>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</si>
  <si>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</si>
  <si>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</si>
  <si>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</si>
  <si>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</si>
  <si>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</si>
  <si>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</si>
  <si>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</si>
  <si>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</si>
  <si>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</si>
  <si>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</si>
  <si>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Ming,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</si>
  <si>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</si>
  <si>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</si>
  <si>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</si>
  <si>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</si>
  <si>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</si>
  <si>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</si>
  <si>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</si>
  <si>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</si>
  <si>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YZ, Rahhulann ,Ivan</t>
  </si>
  <si>
    <t>YZ, Rahhulann,Heng</t>
  </si>
  <si>
    <t>Marlon , Rahhulann</t>
  </si>
  <si>
    <t>Lucas, Alex</t>
  </si>
  <si>
    <t>Marlon,Lucas, Phay, Alex</t>
  </si>
  <si>
    <t>Lucas, Marlon,Phay</t>
  </si>
  <si>
    <t>YZ, Rahhulann, Ivan</t>
  </si>
  <si>
    <t>YZ,Lucas</t>
  </si>
  <si>
    <t>YZ, Rahhulann, Alex</t>
  </si>
  <si>
    <t>YZ,Lucas, Marlon,Phay</t>
  </si>
  <si>
    <t>YZ, Zi Ming</t>
  </si>
  <si>
    <t xml:space="preserve">YZ,Rahhulann </t>
  </si>
  <si>
    <t>YZ,Suki,Alex</t>
  </si>
  <si>
    <t>YZ,Ivan,Suki</t>
  </si>
  <si>
    <t>YZ,Lucas, Alex</t>
  </si>
  <si>
    <t>YZ,Phay, Marlon, Alex</t>
  </si>
  <si>
    <t>YZ,Phay</t>
  </si>
  <si>
    <t>YZ,Ivan,Alex</t>
  </si>
  <si>
    <t xml:space="preserve">YZ, Alex,Ivan </t>
  </si>
  <si>
    <t>YZ, Alex, Marlon</t>
  </si>
  <si>
    <t>YZ, Alex,Phay</t>
  </si>
  <si>
    <t>QiAn,Ivan,Alex</t>
  </si>
  <si>
    <t>YZ,Ivan, Alex</t>
  </si>
  <si>
    <t>YZ,QiAn, Rahhulann</t>
  </si>
  <si>
    <t>YZ,Phay, Alex</t>
  </si>
  <si>
    <t>YZ, Rahhulann,Ivan, Marlon</t>
  </si>
  <si>
    <t>YZ,Heng, Alex,Phay</t>
  </si>
  <si>
    <t>YZ, Rahhulann, Alex, Marlon</t>
  </si>
  <si>
    <t>YZ,QiAn,Ivan</t>
  </si>
  <si>
    <t>YZ, Rahhulann, Marlon,Phay</t>
  </si>
  <si>
    <t>YZ,Suki,Phay</t>
  </si>
  <si>
    <t>QiAn,Suki,Ivan</t>
  </si>
  <si>
    <t>Rahhulann, Marlon, Alex,Phay</t>
  </si>
  <si>
    <t>Jia Leong,Suki</t>
  </si>
  <si>
    <t>YZ,QiAn,Suki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</si>
  <si>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</si>
  <si>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</si>
  <si>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</si>
  <si>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</si>
  <si>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</si>
  <si>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</si>
  <si>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</si>
  <si>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</si>
  <si>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</si>
  <si>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</si>
  <si>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</si>
  <si>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YZ,Phay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</si>
  <si>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</si>
  <si>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</si>
  <si>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</si>
  <si>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</si>
  <si>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</si>
  <si>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</si>
  <si>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</si>
  <si>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</si>
  <si>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YZ,Phay,Heng</t>
  </si>
  <si>
    <t>YZ,Suki</t>
  </si>
  <si>
    <t>Wei Yen,Heng,Phay</t>
  </si>
  <si>
    <t>Rahhulann ,Ivan</t>
  </si>
  <si>
    <t>Suki, Alex</t>
  </si>
  <si>
    <t>YZ, Wei Yen,Phay</t>
  </si>
  <si>
    <t>YZ,Heng,Phay</t>
  </si>
  <si>
    <t>Suki, Phay</t>
  </si>
  <si>
    <t>YZ,Heng,Phay,Ivan</t>
  </si>
  <si>
    <t xml:space="preserve">Vanness, Marlon </t>
  </si>
  <si>
    <t xml:space="preserve">Alex,Ivan </t>
  </si>
  <si>
    <t xml:space="preserve">YZ,Phay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</si>
  <si>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</si>
  <si>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</si>
  <si>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</si>
  <si>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</si>
  <si>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</si>
  <si>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</si>
  <si>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</si>
  <si>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</si>
  <si>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</si>
  <si>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</si>
  <si>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</si>
  <si>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</si>
  <si>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</si>
  <si>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</si>
  <si>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</si>
  <si>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</si>
  <si>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</si>
  <si>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</si>
  <si>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>Ivan, Alex, YZ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</si>
  <si>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</si>
  <si>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</si>
  <si>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</si>
  <si>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</si>
  <si>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</si>
  <si>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</si>
  <si>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</si>
  <si>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</si>
  <si>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</si>
  <si>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Suki, Alex, YZ</t>
  </si>
  <si>
    <t>Tai Wei, YZ, Alex</t>
  </si>
  <si>
    <t>Tai Wei,Suki</t>
  </si>
  <si>
    <t>Suki,Ivan</t>
  </si>
  <si>
    <t>Rahhulann ,Phay,Ivan</t>
  </si>
  <si>
    <t>YZ,Ivan</t>
  </si>
  <si>
    <t>YZ, Tai Wei, Alex, Ivan</t>
  </si>
  <si>
    <t>YZ, Alex, Ivan</t>
  </si>
  <si>
    <t>sick</t>
  </si>
  <si>
    <t>YZ,Ivan, Marlon</t>
  </si>
  <si>
    <r>
      <rPr>
        <sz val="12"/>
        <color rgb="FF000000"/>
        <rFont val="Calibri"/>
        <scheme val="minor"/>
      </rPr>
      <t>Rahhulann,</t>
    </r>
    <r>
      <rPr>
        <sz val="12"/>
        <color rgb="FF0070C0"/>
        <rFont val="Calibri"/>
        <scheme val="minor"/>
      </rPr>
      <t xml:space="preserve"> Alex</t>
    </r>
  </si>
  <si>
    <t>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</si>
  <si>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</si>
  <si>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</si>
  <si>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</si>
  <si>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</si>
  <si>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</si>
  <si>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</si>
  <si>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Marlon &amp; Alex</t>
  </si>
  <si>
    <t xml:space="preserve">Marlon &amp; Lucas 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</si>
  <si>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</si>
  <si>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</si>
  <si>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</si>
  <si>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</si>
  <si>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</si>
  <si>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</si>
  <si>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>Ivan, Marlon</t>
  </si>
  <si>
    <t xml:space="preserve">Marlon, Ivan </t>
  </si>
  <si>
    <t xml:space="preserve">Ivan,  Rahhulann </t>
  </si>
  <si>
    <t>QiAn,Suki, Ivan</t>
  </si>
  <si>
    <t xml:space="preserve">Lucas,Suki,Ivan </t>
  </si>
  <si>
    <t>Lucas,Suki</t>
  </si>
  <si>
    <t>Marlon, Vijay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</si>
  <si>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</si>
  <si>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</si>
  <si>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</si>
  <si>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</si>
  <si>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</si>
  <si>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</si>
  <si>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 xml:space="preserve">Heng </t>
  </si>
  <si>
    <t>Heng,Suki</t>
  </si>
  <si>
    <t>Heng, Alex, Ivan</t>
  </si>
  <si>
    <t>Heng, Vijay, Alex</t>
  </si>
  <si>
    <t>Rahhulann,Suki</t>
  </si>
  <si>
    <t>Heng, Alex,Suki</t>
  </si>
  <si>
    <t>Rahhulann,Suki,</t>
  </si>
  <si>
    <t>boss</t>
  </si>
  <si>
    <t>Heng, Alex, Ivan, Suki, Marlon, Zi Ming</t>
  </si>
  <si>
    <t>QiAn, Suki, Marlon,Ivan, Zi Ming, Heng</t>
  </si>
  <si>
    <t xml:space="preserve"> Rahhulann, Vanness</t>
  </si>
  <si>
    <t>QiAn, Suki, Marlon,Ivan, Zi Ming</t>
  </si>
  <si>
    <t xml:space="preserve">Vanness, Rahhulann </t>
  </si>
  <si>
    <t>2/9/2024 - 8/9/2024</t>
  </si>
  <si>
    <t>Penalty Amount (RM)</t>
  </si>
  <si>
    <t>Vijay &amp; Zi Ming</t>
  </si>
  <si>
    <t>final exam</t>
  </si>
  <si>
    <t>Vijay, Zi Ming</t>
  </si>
  <si>
    <t>Heng, Zi Ming</t>
  </si>
  <si>
    <t>Marlon, Zi Ming</t>
  </si>
  <si>
    <t>Ivan ,Suki</t>
  </si>
  <si>
    <t>Tai Wei, Zi Ming</t>
  </si>
  <si>
    <t>Lucas, Marlon</t>
  </si>
  <si>
    <t>Ivan,Suki, Vijay</t>
  </si>
  <si>
    <t>sukipt project + competition</t>
  </si>
  <si>
    <t>Marlon,Lucas,Ivan</t>
  </si>
  <si>
    <t>Zi Ming, Tai Wei</t>
  </si>
  <si>
    <t>Wei Jun,QiAn, Marlon</t>
  </si>
  <si>
    <t>Tai Wei, Marlon</t>
  </si>
  <si>
    <t>Wei Jun,QiAn, Alex</t>
  </si>
  <si>
    <t>assignment</t>
  </si>
  <si>
    <t>Vijay, Ivan</t>
  </si>
  <si>
    <t>Wei Jun,QiAn,Heng</t>
  </si>
  <si>
    <t>Ivan,Heng, Vijay</t>
  </si>
  <si>
    <t>Phay, Vijay</t>
  </si>
  <si>
    <t>Heng, Vijay</t>
  </si>
  <si>
    <t>9/9/2024 - 15/9/2024</t>
  </si>
  <si>
    <t>Jonathan, Alex</t>
  </si>
  <si>
    <t>not in kl</t>
  </si>
  <si>
    <t>Marlon,Lucas</t>
  </si>
  <si>
    <t xml:space="preserve">Jonathan </t>
  </si>
  <si>
    <t xml:space="preserve">Marlon, Jonathan </t>
  </si>
  <si>
    <t xml:space="preserve">Jonathan,QiAn </t>
  </si>
  <si>
    <t>Wei Jun, Marlon</t>
  </si>
  <si>
    <t>Marlon, Jonathan</t>
  </si>
  <si>
    <t>Suki, QiAn</t>
  </si>
  <si>
    <t>Suki, QiAn, Alex</t>
  </si>
  <si>
    <t>Marlon, Lucas,Ivan</t>
  </si>
  <si>
    <t>Zi Ming, Ivan</t>
  </si>
  <si>
    <t>Marlon, Zi Ming, Ivan</t>
  </si>
  <si>
    <t xml:space="preserve">Wei Jun,Heng </t>
  </si>
  <si>
    <t>Suki,Ivan, Alex</t>
  </si>
  <si>
    <t>QiAn,Suki, Alex</t>
  </si>
  <si>
    <t>16/9/2024 - 22/9/2024</t>
  </si>
  <si>
    <t>hometown</t>
  </si>
  <si>
    <t>Jonathan, Wei Yen</t>
  </si>
  <si>
    <t>Jonathan, Wei Jun</t>
  </si>
  <si>
    <t>Wei Yen, Suki, Zi Ming</t>
  </si>
  <si>
    <t>Suki, Zi Ming, Wei Yen</t>
  </si>
  <si>
    <t>Wei Jun,Suki, Alex</t>
  </si>
  <si>
    <t xml:space="preserve"> Jonathan, Wei Jun </t>
  </si>
  <si>
    <t>Jia Leong, Vijay, Vanness, Ivan</t>
  </si>
  <si>
    <t xml:space="preserve">Wei Jun </t>
  </si>
  <si>
    <t>Jia Leong, Vijay, Vanness</t>
  </si>
  <si>
    <t>Wei Yen, Alex,Ivan</t>
  </si>
  <si>
    <t>Wei Yen, Alex,Suki</t>
  </si>
  <si>
    <t>Vijay,Ivan</t>
  </si>
  <si>
    <t>Wei Yen, Jia Leong, Alex</t>
  </si>
  <si>
    <t>Jia Leong, Wei Jun</t>
  </si>
  <si>
    <t>Wei Yen, Jia Leong</t>
  </si>
  <si>
    <t>Ivan, Jonathan</t>
  </si>
  <si>
    <t>Jonathan, Vijay, Jia Leong, Ivan, Vanness</t>
  </si>
  <si>
    <t>Jonathan, Vijay, Jia Leong, Vanness</t>
  </si>
  <si>
    <t>23/9/2024 - 29/9/2024</t>
  </si>
  <si>
    <t>back to ipoh</t>
  </si>
  <si>
    <t>Marlon, Jia Leong, Vanness</t>
  </si>
  <si>
    <t>Suki, Jonathan</t>
  </si>
  <si>
    <t xml:space="preserve">Ivan, Wei Jun </t>
  </si>
  <si>
    <t>Phay, Jonathan</t>
  </si>
  <si>
    <t>Wei Jun, Marlon, Jonathan</t>
  </si>
  <si>
    <t xml:space="preserve">Phay, Jonathan </t>
  </si>
  <si>
    <t>Ivan, Wei Jun,Phay</t>
  </si>
  <si>
    <t>Wei Jun , Ivan</t>
  </si>
  <si>
    <t xml:space="preserve">Wei Jun, Marlon, Jonathan </t>
  </si>
  <si>
    <t xml:space="preserve">Zi Ming, Wei Jun </t>
  </si>
  <si>
    <t>Zi Ming, Marlon, Jonathan</t>
  </si>
  <si>
    <t>QiAn, Vanness</t>
  </si>
  <si>
    <t>QiAn,Suki, Vanness</t>
  </si>
  <si>
    <t>Zi Ming,QiAn</t>
  </si>
  <si>
    <t>QiAn,Phay, Vanness</t>
  </si>
  <si>
    <t>Phay, Ivan,Suki</t>
  </si>
  <si>
    <t>QiAn, Ivan</t>
  </si>
  <si>
    <t>assginment</t>
  </si>
  <si>
    <t>Heng, Wei Yen, Ivan,Suki</t>
  </si>
  <si>
    <t>Phay,Suki, Vanness</t>
  </si>
  <si>
    <t>Heng, Wei Yen, Ivan</t>
  </si>
  <si>
    <t>Ivan,Heng,Phay</t>
  </si>
  <si>
    <t>Marlon,Ivan,Heng</t>
  </si>
  <si>
    <t>Suki, Vanness</t>
  </si>
  <si>
    <t>Heng, Wei Yen, Jia Leong, Ivan</t>
  </si>
  <si>
    <t>Phay, Marlon,Heng</t>
  </si>
  <si>
    <t>Vijay,Ivan, Jia Leong</t>
  </si>
  <si>
    <t>Heng,Phay, Wei Yen, Jia Leong</t>
  </si>
  <si>
    <t>30/9/2024 - 6/10/2024</t>
  </si>
  <si>
    <t xml:space="preserve">Jia Leong, Jonathan </t>
  </si>
  <si>
    <t>Heng,Phay, Vijay</t>
  </si>
  <si>
    <t>Suki, Heng</t>
  </si>
  <si>
    <t>Suki, Heng, Vijay</t>
  </si>
  <si>
    <t xml:space="preserve">Suki, Heng, Vijay, Wei Jun </t>
  </si>
  <si>
    <t xml:space="preserve">Heng, Jonathan, Vijay,Suki, Wei Jun </t>
  </si>
  <si>
    <t xml:space="preserve">Jonathan, Vijay,Heng,Suki, Wei Jun </t>
  </si>
  <si>
    <t>Heng, Jonathan, Vijay,Suki, Wei Jun</t>
  </si>
  <si>
    <t>Heng,Phay, Vijay, Jonathan, Suki, Wei Jun</t>
  </si>
  <si>
    <t>Ivan, Wei Jun, Vanness</t>
  </si>
  <si>
    <t>Ivan, Alex, Jia Leong</t>
  </si>
  <si>
    <t xml:space="preserve">Jonathan, </t>
  </si>
  <si>
    <t>Wei Yen, Jonathan</t>
  </si>
  <si>
    <t>Ivan, Alex, YB</t>
  </si>
  <si>
    <t>Wei Jun,Ivan, Alex, Jia Leong, Jonathan</t>
  </si>
  <si>
    <t xml:space="preserve">Jonathan,  </t>
  </si>
  <si>
    <t xml:space="preserve">Jonathan, Ivan </t>
  </si>
  <si>
    <t>Jonathan,Phay</t>
  </si>
  <si>
    <t>Vijay,Phay, Jonathan</t>
  </si>
  <si>
    <t>Wei Jun,Ivan,QiAn, Alex, Jonathan</t>
  </si>
  <si>
    <t>Ivan, Vijay</t>
  </si>
  <si>
    <t>Vijay, Jonathan</t>
  </si>
  <si>
    <t>Ivan,QiAn, Alex, Wei Jun , Jonathan</t>
  </si>
  <si>
    <t>Ivan,QiAn, Alex, Wei Jun, Jonathan</t>
  </si>
  <si>
    <t>Wei Jun, Vanness</t>
  </si>
  <si>
    <t>Ivan, Alex,Phay</t>
  </si>
  <si>
    <t>Ivan,QiAn, Alex, Vijay, Jonathan</t>
  </si>
  <si>
    <t>Phay, Ivan, Vijay</t>
  </si>
  <si>
    <t>Ivan,Phay, Jonathan</t>
  </si>
  <si>
    <t>Wei Yen, Ivan, Alex,Phay</t>
  </si>
  <si>
    <t>YZ, Ivan, Alex, Vijay, Jonathan,Phay</t>
  </si>
  <si>
    <t>Ivan,Phay, Heng, Jonathan, Vijay</t>
  </si>
  <si>
    <t>Wei Yen,Phay, Alex</t>
  </si>
  <si>
    <t>Ivan,Phay, Heng, Vijay</t>
  </si>
  <si>
    <t>YZ, Alex, Vijay, Jonathan,Phay</t>
  </si>
  <si>
    <t>Wei Yen,Phay</t>
  </si>
  <si>
    <t>YZ, Ivan, Vijay, Jonathan,Phay</t>
  </si>
  <si>
    <t>Ivan, Vijay,Phay</t>
  </si>
  <si>
    <t>QiAn, Ivan, Vanness</t>
  </si>
  <si>
    <t>YZ, Ivan, Vijay,Phay</t>
  </si>
  <si>
    <t>QiAn, Ivan, Wei Jun, Vanness</t>
  </si>
  <si>
    <t>Wei Jun, Wei Yen, Alex</t>
  </si>
  <si>
    <t>Ivan,QiAn, Jonathan</t>
  </si>
  <si>
    <t>Suki, Ivan, Vijay, Wei Jun</t>
  </si>
  <si>
    <t>Wei Jun, Wei Yen, Alex,QiAn</t>
  </si>
  <si>
    <t>Ivan,QiAn ,Wei Jun, Vijay, Jonathan</t>
  </si>
  <si>
    <t>Suki, Ivan, Vijay, Wei Yen</t>
  </si>
  <si>
    <t>Ivan,Phay, Heng,  Vijay</t>
  </si>
  <si>
    <t>Wei Jun, Alex, Ivan,QiAn</t>
  </si>
  <si>
    <t>Ivan,QiAn, Wei Jun, Vijay, Jonathan</t>
  </si>
  <si>
    <t xml:space="preserve">Suki, Ivan, Vijay,QiAn, Wei Jun </t>
  </si>
  <si>
    <t>YZ,  Ivan, Marlon,QiAn, Wei Jun, Vijay, Jonathan</t>
  </si>
  <si>
    <t xml:space="preserve">Ivan,QiAn,Suki, Wei Yen, Wei Jun </t>
  </si>
  <si>
    <t>Wei Jun, Alex,QiAn</t>
  </si>
  <si>
    <t>Ivan,Phay, Heng, Jonathan, Vijay,QiAn, Wei Jun, Jia Leong</t>
  </si>
  <si>
    <t xml:space="preserve">Alex, Ivan,QiAn, Wei Jun </t>
  </si>
  <si>
    <t>YZ,  Marlon, Wei Jun, Vijay,Jonathan</t>
  </si>
  <si>
    <t>Suki, Wei Yen</t>
  </si>
  <si>
    <t xml:space="preserve"> Jonathan, Vijay,QiAn, Wei Yen, Wei Jun, Jia Leong</t>
  </si>
  <si>
    <t xml:space="preserve">Alex, Ivan </t>
  </si>
  <si>
    <t>Wei Jun,Vijay,QiAn,Ivan,Wei Yen,Jonathan</t>
  </si>
  <si>
    <t>Ivan, QiAn, Wei Yen, Vanness, Vijay, Jonathan, Tai Wei, Suki, Wei Jun</t>
  </si>
  <si>
    <t>Ivan,Phay, Heng, Jonathan, Vijay,QiAn, Wei Yen, Wei Jun , Jia Leong</t>
  </si>
  <si>
    <t>Ivan,Phay, Heng, Jonathan, QiAn, Wei Yen, Wei Jun, Jia Leong</t>
  </si>
  <si>
    <t xml:space="preserve">QiAn, Ivan, Wei Jun </t>
  </si>
  <si>
    <t xml:space="preserve">Ivan,Phay, Heng, Jonathan, Vijay,QiAn, Wei Yen, Wei Jun, Jia Leong </t>
  </si>
  <si>
    <t>Wei Jun,Vijay,QiAn,Ivan,Wei Yen</t>
  </si>
  <si>
    <t>Ivan, QiAn, Wei Yen, Vanness, Vijay, Jonathan, Tai Wei, Wei Jun</t>
  </si>
  <si>
    <t>Ivan,Phay, Heng, Jonathan, Vijay,QiAn, Wei Yen, Jia Leong</t>
  </si>
  <si>
    <t>7/10/2024 - 13/10/2024</t>
  </si>
  <si>
    <t>Wei Yen,QiAn</t>
  </si>
  <si>
    <t>QiAn.Suki</t>
  </si>
  <si>
    <t>QiAn, Marlon</t>
  </si>
  <si>
    <t>Lucas, Wei Jun</t>
  </si>
  <si>
    <t>Zi Ming, Vijay</t>
  </si>
  <si>
    <t>Vijay,Suki</t>
  </si>
  <si>
    <t>Zi Ming,QiAn, Vijay</t>
  </si>
  <si>
    <t>Marlon, Jonathan, Vijay</t>
  </si>
  <si>
    <t>Wei Yen, Zi Ming, Vijay</t>
  </si>
  <si>
    <t>Lucas, Marlon, Vijay</t>
  </si>
  <si>
    <t xml:space="preserve">training </t>
  </si>
  <si>
    <t>Lucas, Zi Ming, Vijay</t>
  </si>
  <si>
    <t>Lucas, Vijay</t>
  </si>
  <si>
    <t>QiAn , Alex, Vijay</t>
  </si>
  <si>
    <t>Jonathan,QiAn, Vijay</t>
  </si>
  <si>
    <t>Wei Jun,QiAn , Alex, Vijay</t>
  </si>
  <si>
    <t>Alex, YZ, Vijay</t>
  </si>
  <si>
    <t>Alex, YZ, Wei Jun, Vijay</t>
  </si>
  <si>
    <t>Alex, Jonathan, Vijay</t>
  </si>
  <si>
    <t>Jia Leong, Wei Yen,Suki, QiAn</t>
  </si>
  <si>
    <t>Jia Leong, Wei Yen, Marlon,Heng</t>
  </si>
  <si>
    <t>Tai Wei, Heng</t>
  </si>
  <si>
    <t>Jia Leong, Wei Yen,Heng,Suki,QiAn</t>
  </si>
  <si>
    <t>Jia Leong, Wei Yen,Heng,Suki,QiAN, Marlon</t>
  </si>
  <si>
    <t>Shaun, Foo, Maxwell, Michael, Ivan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</si>
</sst>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6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  <font>
      <sz val="12"/>
      <color rgb="FF0070C0"/>
      <name val="Calibri"/>
    </font>
    <font>
      <sz val="12"/>
      <color rgb="FF0070C0"/>
      <name val="Calibri"/>
      <family val="2"/>
      <scheme val="minor"/>
    </font>
    <font>
      <sz val="12"/>
      <name val="Calibri"/>
    </font>
  </fonts>
  <fills count="37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</borders>
  <cellStyleXfs count="1">
    <xf numFmtId="0" fontId="0" fillId="0" borderId="0"/>
  </cellStyleXfs>
  <cellXfs count="853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14" fontId="53" fillId="0" borderId="13" xfId="0" applyNumberFormat="1" applyFont="1" applyBorder="1" applyAlignment="1">
      <alignment horizontal="left" vertical="center"/>
    </xf>
    <xf numFmtId="0" fontId="54" fillId="15" borderId="56" xfId="0" applyFont="1" applyFill="1" applyBorder="1"/>
    <xf numFmtId="14" fontId="53" fillId="15" borderId="59" xfId="0" applyNumberFormat="1" applyFont="1" applyFill="1" applyBorder="1" applyAlignment="1">
      <alignment horizontal="left" vertical="center"/>
    </xf>
    <xf numFmtId="14" fontId="53" fillId="15" borderId="40" xfId="0" applyNumberFormat="1" applyFont="1" applyFill="1" applyBorder="1" applyAlignment="1">
      <alignment horizontal="left" vertical="top"/>
    </xf>
    <xf numFmtId="0" fontId="53" fillId="15" borderId="40" xfId="0" applyFont="1" applyFill="1" applyBorder="1" applyAlignment="1">
      <alignment horizontal="left" vertical="top"/>
    </xf>
    <xf numFmtId="0" fontId="53" fillId="7" borderId="40" xfId="0" applyFont="1" applyFill="1" applyBorder="1" applyAlignment="1">
      <alignment horizontal="left" vertical="top"/>
    </xf>
    <xf numFmtId="0" fontId="54" fillId="21" borderId="79" xfId="0" applyFont="1" applyFill="1" applyBorder="1"/>
    <xf numFmtId="0" fontId="53" fillId="15" borderId="59" xfId="0" applyFont="1" applyFill="1" applyBorder="1" applyAlignment="1">
      <alignment horizontal="left" vertical="center"/>
    </xf>
    <xf numFmtId="0" fontId="53" fillId="7" borderId="41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/>
    </xf>
    <xf numFmtId="0" fontId="54" fillId="32" borderId="79" xfId="0" applyFont="1" applyFill="1" applyBorder="1" applyAlignment="1">
      <alignment horizontal="left"/>
    </xf>
    <xf numFmtId="0" fontId="53" fillId="7" borderId="40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 vertical="center"/>
    </xf>
    <xf numFmtId="0" fontId="54" fillId="31" borderId="56" xfId="0" applyFont="1" applyFill="1" applyBorder="1" applyAlignment="1">
      <alignment horizontal="left" vertical="center"/>
    </xf>
    <xf numFmtId="0" fontId="53" fillId="15" borderId="40" xfId="0" applyFont="1" applyFill="1" applyBorder="1" applyAlignment="1">
      <alignment horizontal="left" vertical="center"/>
    </xf>
    <xf numFmtId="14" fontId="22" fillId="0" borderId="13" xfId="0" applyNumberFormat="1" applyFont="1" applyBorder="1" applyAlignment="1" applyProtection="1">
      <alignment horizontal="center" vertical="center"/>
      <protection locked="0"/>
    </xf>
    <xf numFmtId="14" fontId="22" fillId="15" borderId="40" xfId="0" applyNumberFormat="1" applyFont="1" applyFill="1" applyBorder="1" applyAlignment="1" applyProtection="1">
      <alignment horizontal="center" vertical="center"/>
      <protection locked="0"/>
    </xf>
    <xf numFmtId="0" fontId="0" fillId="7" borderId="40" xfId="0" applyFill="1" applyBorder="1" applyAlignment="1" applyProtection="1">
      <alignment horizontal="center" vertical="center"/>
      <protection locked="0"/>
    </xf>
    <xf numFmtId="0" fontId="34" fillId="21" borderId="79" xfId="0" applyFont="1" applyFill="1" applyBorder="1" applyAlignment="1" applyProtection="1">
      <alignment horizontal="left"/>
      <protection locked="0"/>
    </xf>
    <xf numFmtId="0" fontId="23" fillId="0" borderId="13" xfId="0" applyFont="1" applyBorder="1" applyAlignment="1" applyProtection="1">
      <alignment horizontal="left" vertical="center"/>
      <protection locked="0"/>
    </xf>
    <xf numFmtId="0" fontId="34" fillId="21" borderId="57" xfId="0" applyFont="1" applyFill="1" applyBorder="1" applyAlignment="1" applyProtection="1">
      <alignment horizontal="left"/>
      <protection locked="0"/>
    </xf>
    <xf numFmtId="0" fontId="23" fillId="15" borderId="40" xfId="0" applyFont="1" applyFill="1" applyBorder="1" applyAlignment="1" applyProtection="1">
      <alignment horizontal="left" vertical="top"/>
      <protection locked="0"/>
    </xf>
    <xf numFmtId="0" fontId="23" fillId="7" borderId="40" xfId="0" applyFont="1" applyFill="1" applyBorder="1" applyAlignment="1" applyProtection="1">
      <alignment horizontal="left" vertical="top"/>
      <protection locked="0"/>
    </xf>
    <xf numFmtId="0" fontId="31" fillId="31" borderId="79" xfId="0" applyFont="1" applyFill="1" applyBorder="1" applyAlignment="1" applyProtection="1">
      <alignment horizontal="left" vertical="center"/>
      <protection locked="0"/>
    </xf>
    <xf numFmtId="0" fontId="23" fillId="32" borderId="13" xfId="0" applyFont="1" applyFill="1" applyBorder="1" applyAlignment="1" applyProtection="1">
      <alignment horizontal="left" vertical="center"/>
      <protection locked="0"/>
    </xf>
    <xf numFmtId="0" fontId="23" fillId="15" borderId="62" xfId="0" applyFont="1" applyFill="1" applyBorder="1" applyAlignment="1" applyProtection="1">
      <alignment horizontal="left" vertical="center"/>
      <protection locked="0"/>
    </xf>
    <xf numFmtId="0" fontId="34" fillId="15" borderId="56" xfId="0" applyFont="1" applyFill="1" applyBorder="1" applyAlignment="1" applyProtection="1">
      <alignment horizontal="left"/>
      <protection locked="0"/>
    </xf>
    <xf numFmtId="0" fontId="23" fillId="15" borderId="59" xfId="0" applyFont="1" applyFill="1" applyBorder="1" applyAlignment="1" applyProtection="1">
      <alignment horizontal="left" vertical="center"/>
      <protection locked="0"/>
    </xf>
    <xf numFmtId="0" fontId="23" fillId="7" borderId="40" xfId="0" applyFont="1" applyFill="1" applyBorder="1" applyAlignment="1" applyProtection="1">
      <alignment horizontal="left" vertical="center"/>
      <protection locked="0"/>
    </xf>
    <xf numFmtId="0" fontId="23" fillId="15" borderId="40" xfId="0" applyFont="1" applyFill="1" applyBorder="1" applyAlignment="1" applyProtection="1">
      <alignment horizontal="left" vertical="center"/>
      <protection locked="0"/>
    </xf>
    <xf numFmtId="0" fontId="23" fillId="15" borderId="41" xfId="0" applyFont="1" applyFill="1" applyBorder="1" applyAlignment="1" applyProtection="1">
      <alignment horizontal="left" vertical="center"/>
      <protection locked="0"/>
    </xf>
    <xf numFmtId="0" fontId="23" fillId="7" borderId="62" xfId="0" applyFont="1" applyFill="1" applyBorder="1" applyAlignment="1" applyProtection="1">
      <alignment horizontal="left" vertical="center"/>
      <protection locked="0"/>
    </xf>
    <xf numFmtId="0" fontId="23" fillId="7" borderId="41" xfId="0" applyFont="1" applyFill="1" applyBorder="1" applyAlignment="1" applyProtection="1">
      <alignment horizontal="left" vertical="center"/>
      <protection locked="0"/>
    </xf>
    <xf numFmtId="0" fontId="23" fillId="7" borderId="59" xfId="0" applyFont="1" applyFill="1" applyBorder="1" applyAlignment="1" applyProtection="1">
      <alignment horizontal="left" vertical="center"/>
      <protection locked="0"/>
    </xf>
    <xf numFmtId="0" fontId="34" fillId="15" borderId="40" xfId="0" applyFont="1" applyFill="1" applyBorder="1" applyAlignment="1" applyProtection="1">
      <alignment horizontal="left"/>
      <protection locked="0"/>
    </xf>
    <xf numFmtId="0" fontId="23" fillId="7" borderId="15" xfId="0" applyFont="1" applyFill="1" applyBorder="1" applyAlignment="1" applyProtection="1">
      <alignment horizontal="left" vertical="center"/>
      <protection locked="0"/>
    </xf>
    <xf numFmtId="0" fontId="26" fillId="7" borderId="40" xfId="0" applyFont="1" applyFill="1" applyBorder="1" applyAlignment="1" applyProtection="1">
      <alignment horizontal="left"/>
      <protection locked="0"/>
    </xf>
    <xf numFmtId="0" fontId="26" fillId="7" borderId="62" xfId="0" applyFont="1" applyFill="1" applyBorder="1" applyAlignment="1" applyProtection="1">
      <alignment horizontal="left"/>
      <protection locked="0"/>
    </xf>
    <xf numFmtId="0" fontId="26" fillId="15" borderId="40" xfId="0" applyFont="1" applyFill="1" applyBorder="1" applyAlignment="1" applyProtection="1">
      <alignment horizontal="left"/>
      <protection locked="0"/>
    </xf>
    <xf numFmtId="0" fontId="19" fillId="0" borderId="75" xfId="0" applyFont="1" applyBorder="1" applyAlignment="1" applyProtection="1">
      <alignment horizontal="center" vertical="center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19" fillId="0" borderId="115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33" xfId="0" applyFont="1" applyBorder="1" applyAlignment="1" applyProtection="1">
      <alignment horizontal="center" vertical="center"/>
      <protection locked="0"/>
    </xf>
    <xf numFmtId="14" fontId="19" fillId="0" borderId="13" xfId="0" applyNumberFormat="1" applyFont="1" applyBorder="1" applyAlignment="1">
      <alignment vertical="center"/>
    </xf>
    <xf numFmtId="14" fontId="23" fillId="32" borderId="13" xfId="0" applyNumberFormat="1" applyFont="1" applyFill="1" applyBorder="1" applyAlignment="1">
      <alignment horizontal="left" vertical="center"/>
    </xf>
    <xf numFmtId="14" fontId="19" fillId="36" borderId="67" xfId="0" applyNumberFormat="1" applyFont="1" applyFill="1" applyBorder="1" applyAlignment="1">
      <alignment horizontal="center" vertical="center"/>
    </xf>
    <xf numFmtId="2" fontId="23" fillId="0" borderId="125" xfId="0" applyNumberFormat="1" applyFont="1" applyBorder="1" applyAlignment="1">
      <alignment horizontal="center" vertical="center"/>
    </xf>
    <xf numFmtId="2" fontId="23" fillId="0" borderId="126" xfId="0" applyNumberFormat="1" applyFont="1" applyBorder="1" applyAlignment="1">
      <alignment horizontal="center" vertical="center"/>
    </xf>
    <xf numFmtId="14" fontId="19" fillId="0" borderId="127" xfId="0" applyNumberFormat="1" applyFont="1" applyBorder="1" applyAlignment="1">
      <alignment horizontal="left" vertical="center"/>
    </xf>
    <xf numFmtId="0" fontId="19" fillId="0" borderId="106" xfId="0" applyFont="1" applyBorder="1" applyAlignment="1" applyProtection="1">
      <alignment horizontal="center" vertical="center"/>
      <protection locked="0"/>
    </xf>
    <xf numFmtId="0" fontId="28" fillId="0" borderId="125" xfId="0" applyFont="1" applyBorder="1" applyAlignment="1">
      <alignment horizontal="center" vertical="center"/>
    </xf>
    <xf numFmtId="0" fontId="28" fillId="0" borderId="126" xfId="0" applyFont="1" applyBorder="1" applyAlignment="1">
      <alignment horizontal="center" vertical="center"/>
    </xf>
    <xf numFmtId="0" fontId="28" fillId="0" borderId="127" xfId="0" applyFont="1" applyBorder="1" applyAlignment="1">
      <alignment horizontal="center" vertical="center"/>
    </xf>
    <xf numFmtId="14" fontId="19" fillId="36" borderId="68" xfId="0" applyNumberFormat="1" applyFont="1" applyFill="1" applyBorder="1" applyAlignment="1">
      <alignment horizontal="center" vertical="center"/>
    </xf>
    <xf numFmtId="2" fontId="23" fillId="0" borderId="128" xfId="0" applyNumberFormat="1" applyFont="1" applyBorder="1" applyAlignment="1">
      <alignment horizontal="center" vertical="center"/>
    </xf>
    <xf numFmtId="2" fontId="23" fillId="0" borderId="129" xfId="0" applyNumberFormat="1" applyFont="1" applyBorder="1" applyAlignment="1">
      <alignment horizontal="center" vertical="center"/>
    </xf>
    <xf numFmtId="14" fontId="19" fillId="0" borderId="130" xfId="0" applyNumberFormat="1" applyFont="1" applyBorder="1" applyAlignment="1">
      <alignment horizontal="left" vertical="center"/>
    </xf>
    <xf numFmtId="0" fontId="19" fillId="20" borderId="131" xfId="0" applyFont="1" applyFill="1" applyBorder="1" applyAlignment="1">
      <alignment horizontal="center" vertical="center"/>
    </xf>
    <xf numFmtId="0" fontId="28" fillId="0" borderId="8" xfId="0" applyFont="1" applyBorder="1" applyAlignment="1">
      <alignment horizontal="center" vertical="center"/>
    </xf>
    <xf numFmtId="0" fontId="28" fillId="0" borderId="39" xfId="0" applyFont="1" applyBorder="1" applyAlignment="1">
      <alignment horizontal="center" vertical="center"/>
    </xf>
    <xf numFmtId="0" fontId="28" fillId="0" borderId="132" xfId="0" applyFont="1" applyBorder="1" applyAlignment="1">
      <alignment horizontal="center" vertical="center"/>
    </xf>
    <xf numFmtId="14" fontId="19" fillId="18" borderId="67" xfId="0" applyNumberFormat="1" applyFont="1" applyFill="1" applyBorder="1" applyAlignment="1">
      <alignment horizontal="center" vertical="center"/>
    </xf>
    <xf numFmtId="0" fontId="19" fillId="20" borderId="68" xfId="0" applyFont="1" applyFill="1" applyBorder="1" applyAlignment="1">
      <alignment horizontal="center" vertical="center"/>
    </xf>
    <xf numFmtId="0" fontId="19" fillId="0" borderId="70" xfId="0" applyFont="1" applyBorder="1" applyAlignment="1" applyProtection="1">
      <alignment horizontal="center" vertical="center"/>
      <protection locked="0"/>
    </xf>
    <xf numFmtId="0" fontId="19" fillId="0" borderId="65" xfId="0" applyFont="1" applyBorder="1" applyAlignment="1" applyProtection="1">
      <alignment horizontal="center" vertical="center"/>
      <protection locked="0"/>
    </xf>
    <xf numFmtId="0" fontId="9" fillId="0" borderId="65" xfId="0" applyFont="1" applyBorder="1" applyAlignment="1" applyProtection="1">
      <alignment horizontal="center" vertical="center"/>
      <protection locked="0"/>
    </xf>
    <xf numFmtId="0" fontId="19" fillId="0" borderId="120" xfId="0" applyFont="1" applyBorder="1" applyAlignment="1" applyProtection="1">
      <alignment horizontal="center" vertical="center"/>
      <protection locked="0"/>
    </xf>
    <xf numFmtId="14" fontId="22" fillId="8" borderId="13" xfId="0" applyNumberFormat="1" applyFont="1" applyFill="1" applyBorder="1" applyAlignment="1">
      <alignment horizontal="center" vertical="center"/>
    </xf>
    <xf numFmtId="0" fontId="9" fillId="8" borderId="79" xfId="0" applyFont="1" applyFill="1" applyBorder="1"/>
    <xf numFmtId="0" fontId="9" fillId="8" borderId="57" xfId="0" applyFont="1" applyFill="1" applyBorder="1"/>
    <xf numFmtId="14" fontId="55" fillId="0" borderId="13" xfId="0" applyNumberFormat="1" applyFont="1" applyBorder="1" applyAlignment="1">
      <alignment horizontal="left" vertical="center"/>
    </xf>
    <xf numFmtId="0" fontId="28" fillId="0" borderId="133" xfId="0" applyFont="1" applyBorder="1" applyAlignment="1">
      <alignment horizontal="center" vertical="center"/>
    </xf>
    <xf numFmtId="0" fontId="9" fillId="15" borderId="122" xfId="0" applyFont="1" applyFill="1" applyBorder="1"/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524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xlsrvcdf"/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4</xdr:col>
      <xdr:colOff>538692</xdr:colOff>
      <xdr:row>84</xdr:row>
      <xdr:rowOff>47625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FEA551-3409-02B0-D1BD-970D113114B6}"/>
            </a:ext>
            <a:ext uri="{147F2762-F138-4A5C-976F-8EAC2B608ADB}">
              <a16:predDERef xmlns:a16="http://schemas.microsoft.com/office/drawing/2014/main" pred="{E38459FD-12B5-9167-C778-950266F2E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954000"/>
          <a:ext cx="3095625" cy="30956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69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811"/>
      <c r="H2" s="811"/>
      <c r="I2" s="811"/>
      <c r="J2" s="811"/>
      <c r="K2" s="811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816">
        <v>2024</v>
      </c>
      <c r="D4" s="817"/>
      <c r="E4" s="817"/>
      <c r="F4" s="817"/>
      <c r="G4" s="817"/>
      <c r="H4" s="817"/>
      <c r="I4" s="817"/>
      <c r="J4" s="817"/>
      <c r="K4" s="817"/>
      <c r="L4" s="817"/>
      <c r="M4" s="817"/>
      <c r="N4" s="817"/>
      <c r="O4" s="817"/>
      <c r="P4" s="817"/>
      <c r="Q4" s="817"/>
      <c r="R4" s="817"/>
      <c r="S4" s="817"/>
      <c r="T4" s="817"/>
      <c r="U4" s="817"/>
      <c r="V4" s="817"/>
      <c r="W4" s="817"/>
      <c r="X4" s="817"/>
      <c r="Y4" s="817"/>
      <c r="Z4" s="817"/>
      <c r="AA4" s="817"/>
      <c r="AB4" s="817"/>
      <c r="AC4" s="817"/>
      <c r="AD4" s="817"/>
      <c r="AE4" s="817"/>
      <c r="AF4" s="817"/>
      <c r="AG4" s="817"/>
      <c r="AH4" s="817"/>
      <c r="AI4" s="817"/>
      <c r="AJ4" s="817"/>
      <c r="AK4" s="817"/>
      <c r="AL4" s="817"/>
      <c r="AM4" s="817"/>
      <c r="AN4" s="817"/>
      <c r="AO4" s="817"/>
      <c r="AP4" s="817"/>
      <c r="AQ4" s="817"/>
      <c r="AR4" s="817"/>
      <c r="AS4" s="817"/>
      <c r="AT4" s="817"/>
      <c r="AU4" s="817"/>
      <c r="AV4" s="817"/>
      <c r="AW4" s="817"/>
      <c r="AX4" s="817"/>
      <c r="AY4" s="817"/>
      <c r="AZ4" s="817"/>
      <c r="BA4" s="817"/>
      <c r="BB4" s="817"/>
      <c r="BC4" s="818"/>
    </row>
    <row r="5" spans="1:55">
      <c r="A5" s="473"/>
      <c r="B5" s="474" t="s">
        <v>1</v>
      </c>
      <c r="C5" s="819" t="s">
        <v>2</v>
      </c>
      <c r="D5" s="819"/>
      <c r="E5" s="819"/>
      <c r="F5" s="819"/>
      <c r="G5" s="819"/>
      <c r="H5" s="819"/>
      <c r="I5" s="819"/>
      <c r="J5" s="819"/>
      <c r="K5" s="819"/>
      <c r="L5" s="819"/>
      <c r="M5" s="819"/>
      <c r="N5" s="819"/>
      <c r="O5" s="820"/>
      <c r="P5" s="821" t="s">
        <v>3</v>
      </c>
      <c r="Q5" s="821"/>
      <c r="R5" s="821"/>
      <c r="S5" s="821"/>
      <c r="T5" s="821"/>
      <c r="U5" s="821"/>
      <c r="V5" s="821"/>
      <c r="W5" s="821"/>
      <c r="X5" s="821"/>
      <c r="Y5" s="821"/>
      <c r="Z5" s="821"/>
      <c r="AA5" s="821"/>
      <c r="AB5" s="822"/>
      <c r="AC5" s="821" t="s">
        <v>4</v>
      </c>
      <c r="AD5" s="821"/>
      <c r="AE5" s="821"/>
      <c r="AF5" s="821"/>
      <c r="AG5" s="821"/>
      <c r="AH5" s="821"/>
      <c r="AI5" s="821"/>
      <c r="AJ5" s="821"/>
      <c r="AK5" s="821"/>
      <c r="AL5" s="821"/>
      <c r="AM5" s="821"/>
      <c r="AN5" s="821"/>
      <c r="AO5" s="822"/>
      <c r="AP5" s="821" t="s">
        <v>5</v>
      </c>
      <c r="AQ5" s="821"/>
      <c r="AR5" s="821"/>
      <c r="AS5" s="821"/>
      <c r="AT5" s="821"/>
      <c r="AU5" s="821"/>
      <c r="AV5" s="821"/>
      <c r="AW5" s="821"/>
      <c r="AX5" s="821"/>
      <c r="AY5" s="821"/>
      <c r="AZ5" s="821"/>
      <c r="BA5" s="821"/>
      <c r="BB5" s="822"/>
      <c r="BC5" s="485" t="s">
        <v>1</v>
      </c>
    </row>
    <row r="6" spans="1:55">
      <c r="A6" s="473"/>
      <c r="B6" s="475" t="s">
        <v>1</v>
      </c>
      <c r="C6" s="812" t="s">
        <v>6</v>
      </c>
      <c r="D6" s="812"/>
      <c r="E6" s="812"/>
      <c r="F6" s="812"/>
      <c r="G6" s="813"/>
      <c r="H6" s="814" t="s">
        <v>7</v>
      </c>
      <c r="I6" s="814"/>
      <c r="J6" s="814"/>
      <c r="K6" s="815"/>
      <c r="L6" s="814" t="s">
        <v>8</v>
      </c>
      <c r="M6" s="814"/>
      <c r="N6" s="814"/>
      <c r="O6" s="815"/>
      <c r="P6" s="814" t="s">
        <v>9</v>
      </c>
      <c r="Q6" s="814"/>
      <c r="R6" s="814"/>
      <c r="S6" s="814"/>
      <c r="T6" s="815"/>
      <c r="U6" s="814" t="s">
        <v>10</v>
      </c>
      <c r="V6" s="814"/>
      <c r="W6" s="814"/>
      <c r="X6" s="815"/>
      <c r="Y6" s="814" t="s">
        <v>11</v>
      </c>
      <c r="Z6" s="814"/>
      <c r="AA6" s="814"/>
      <c r="AB6" s="815"/>
      <c r="AC6" s="814" t="s">
        <v>12</v>
      </c>
      <c r="AD6" s="814"/>
      <c r="AE6" s="814"/>
      <c r="AF6" s="814"/>
      <c r="AG6" s="815"/>
      <c r="AH6" s="814" t="s">
        <v>13</v>
      </c>
      <c r="AI6" s="814"/>
      <c r="AJ6" s="814"/>
      <c r="AK6" s="815"/>
      <c r="AL6" s="814" t="s">
        <v>14</v>
      </c>
      <c r="AM6" s="814"/>
      <c r="AN6" s="814"/>
      <c r="AO6" s="814"/>
      <c r="AP6" s="815"/>
      <c r="AQ6" s="814" t="s">
        <v>15</v>
      </c>
      <c r="AR6" s="814"/>
      <c r="AS6" s="814"/>
      <c r="AT6" s="815"/>
      <c r="AU6" s="814" t="s">
        <v>16</v>
      </c>
      <c r="AV6" s="814"/>
      <c r="AW6" s="814"/>
      <c r="AX6" s="815"/>
      <c r="AY6" s="812" t="s">
        <v>17</v>
      </c>
      <c r="AZ6" s="812"/>
      <c r="BA6" s="812"/>
      <c r="BB6" s="812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514"/>
      <c r="V24" s="514"/>
      <c r="W24" s="514"/>
      <c r="X24" s="514"/>
      <c r="Y24" s="514"/>
      <c r="Z24" s="514"/>
      <c r="AA24" s="511" t="s">
        <v>1</v>
      </c>
      <c r="AB24" s="511" t="s">
        <v>1</v>
      </c>
      <c r="AC24" s="511" t="s">
        <v>1</v>
      </c>
      <c r="AD24" s="511" t="s">
        <v>1</v>
      </c>
      <c r="AE24" s="514"/>
      <c r="AF24" s="514"/>
      <c r="AG24" s="514"/>
      <c r="AH24" s="514"/>
      <c r="AI24" s="508"/>
      <c r="AJ24" s="508"/>
      <c r="AK24" s="508"/>
      <c r="AL24" s="508"/>
      <c r="AM24" s="508"/>
      <c r="AN24" s="514"/>
      <c r="AO24" s="514"/>
      <c r="AP24" s="514"/>
      <c r="AQ24" s="529" t="s">
        <v>1</v>
      </c>
      <c r="AR24" s="529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  <row r="69" spans="1:1">
      <c r="A69" t="s">
        <v>75</v>
      </c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6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823" t="s">
        <v>76</v>
      </c>
      <c r="B1" s="823"/>
      <c r="C1" s="24" t="s">
        <v>77</v>
      </c>
    </row>
    <row r="28" spans="1:1">
      <c r="A28" s="568"/>
    </row>
    <row r="68" spans="1:1">
      <c r="A68" s="24" t="s">
        <v>78</v>
      </c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81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23" priority="1">
      <formula>AND(ISNUMBER(N6), N6&gt;=5, NOT(ISBLANK(O6)))</formula>
    </cfRule>
    <cfRule type="expression" dxfId="522" priority="2">
      <formula>AND(ISNUMBER(N6), N6&gt;=5)</formula>
    </cfRule>
    <cfRule type="expression" dxfId="521" priority="3">
      <formula>AND(ISNUMBER(N6), N6&lt;5, NOT(ISBLANK(O6)))</formula>
    </cfRule>
    <cfRule type="expression" dxfId="520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145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146</v>
      </c>
      <c r="J5" s="223" t="s">
        <v>147</v>
      </c>
      <c r="K5" s="223" t="s">
        <v>148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9" priority="1">
      <formula>AND(ISNUMBER(N6), N6&gt;=5, NOT(ISBLANK(O6)))</formula>
    </cfRule>
    <cfRule type="expression" dxfId="518" priority="2">
      <formula>AND(ISNUMBER(N6), N6&gt;=5)</formula>
    </cfRule>
    <cfRule type="expression" dxfId="517" priority="3">
      <formula>AND(ISNUMBER(N6), N6&lt;5, NOT(ISBLANK(O6)))</formula>
    </cfRule>
    <cfRule type="expression" dxfId="516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149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150</v>
      </c>
      <c r="G5" s="223" t="s">
        <v>151</v>
      </c>
      <c r="H5" s="223" t="s">
        <v>152</v>
      </c>
      <c r="I5" s="223" t="s">
        <v>153</v>
      </c>
      <c r="J5" s="223" t="s">
        <v>154</v>
      </c>
      <c r="K5" s="223" t="s">
        <v>155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5" priority="1">
      <formula>AND(ISNUMBER(N6), N6&gt;=5, NOT(ISBLANK(O6)))</formula>
    </cfRule>
    <cfRule type="expression" dxfId="514" priority="2">
      <formula>AND(ISNUMBER(N6), N6&gt;=5)</formula>
    </cfRule>
    <cfRule type="expression" dxfId="513" priority="3">
      <formula>AND(ISNUMBER(N6), N6&lt;5, NOT(ISBLANK(O6)))</formula>
    </cfRule>
    <cfRule type="expression" dxfId="512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156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157</v>
      </c>
      <c r="G5" s="223" t="s">
        <v>158</v>
      </c>
      <c r="H5" s="223" t="s">
        <v>159</v>
      </c>
      <c r="I5" s="223" t="s">
        <v>160</v>
      </c>
      <c r="J5" s="223" t="s">
        <v>161</v>
      </c>
      <c r="K5" s="223" t="s">
        <v>162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  <row r="62" spans="2:15">
      <c r="D62" t="s">
        <v>163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1" priority="1">
      <formula>AND(ISNUMBER(N6), N6&gt;=5, NOT(ISBLANK(O6)))</formula>
    </cfRule>
    <cfRule type="expression" dxfId="510" priority="2">
      <formula>AND(ISNUMBER(N6), N6&gt;=5)</formula>
    </cfRule>
    <cfRule type="expression" dxfId="509" priority="3">
      <formula>AND(ISNUMBER(N6), N6&lt;5, NOT(ISBLANK(O6)))</formula>
    </cfRule>
    <cfRule type="expression" dxfId="508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164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7" priority="1">
      <formula>AND(ISNUMBER(N6), N6&gt;=5, NOT(ISBLANK(O6)))</formula>
    </cfRule>
    <cfRule type="expression" dxfId="506" priority="2">
      <formula>AND(ISNUMBER(N6), N6&gt;=5)</formula>
    </cfRule>
    <cfRule type="expression" dxfId="505" priority="3">
      <formula>AND(ISNUMBER(N6), N6&lt;5, NOT(ISBLANK(O6)))</formula>
    </cfRule>
    <cfRule type="expression" dxfId="504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170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3" priority="1">
      <formula>AND(ISNUMBER(N6), N6&gt;=5, NOT(ISBLANK(O6)))</formula>
    </cfRule>
    <cfRule type="expression" dxfId="502" priority="2">
      <formula>AND(ISNUMBER(N6), N6&gt;=5)</formula>
    </cfRule>
    <cfRule type="expression" dxfId="501" priority="3">
      <formula>AND(ISNUMBER(N6), N6&lt;5, NOT(ISBLANK(O6)))</formula>
    </cfRule>
    <cfRule type="expression" dxfId="500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171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172</v>
      </c>
      <c r="H5" s="223" t="s">
        <v>173</v>
      </c>
      <c r="I5" s="223" t="s">
        <v>174</v>
      </c>
      <c r="J5" s="223" t="s">
        <v>175</v>
      </c>
      <c r="K5" s="223" t="s">
        <v>176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9" priority="1">
      <formula>AND(ISNUMBER(N6), N6&gt;=5, NOT(ISBLANK(O6)))</formula>
    </cfRule>
    <cfRule type="expression" dxfId="498" priority="2">
      <formula>AND(ISNUMBER(N6), N6&gt;=5)</formula>
    </cfRule>
    <cfRule type="expression" dxfId="497" priority="3">
      <formula>AND(ISNUMBER(N6), N6&lt;5, NOT(ISBLANK(O6)))</formula>
    </cfRule>
    <cfRule type="expression" dxfId="496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177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178</v>
      </c>
      <c r="G5" s="223" t="s">
        <v>179</v>
      </c>
      <c r="H5" s="223" t="s">
        <v>180</v>
      </c>
      <c r="I5" s="223" t="s">
        <v>181</v>
      </c>
      <c r="J5" s="223" t="s">
        <v>182</v>
      </c>
      <c r="K5" s="223" t="s">
        <v>183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5" priority="1">
      <formula>AND(ISNUMBER(N6), N6&gt;=5, NOT(ISBLANK(O6)))</formula>
    </cfRule>
    <cfRule type="expression" dxfId="494" priority="2">
      <formula>AND(ISNUMBER(N6), N6&gt;=5)</formula>
    </cfRule>
    <cfRule type="expression" dxfId="493" priority="3">
      <formula>AND(ISNUMBER(N6), N6&lt;5, NOT(ISBLANK(O6)))</formula>
    </cfRule>
    <cfRule type="expression" dxfId="492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164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1" priority="1">
      <formula>AND(ISNUMBER(N6), N6&gt;=5, NOT(ISBLANK(O6)))</formula>
    </cfRule>
    <cfRule type="expression" dxfId="490" priority="2">
      <formula>AND(ISNUMBER(N6), N6&gt;=5)</formula>
    </cfRule>
    <cfRule type="expression" dxfId="489" priority="3">
      <formula>AND(ISNUMBER(N6), N6&lt;5, NOT(ISBLANK(O6)))</formula>
    </cfRule>
    <cfRule type="expression" dxfId="488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184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185</v>
      </c>
      <c r="G5" s="223" t="s">
        <v>186</v>
      </c>
      <c r="H5" s="223" t="s">
        <v>187</v>
      </c>
      <c r="I5" s="223" t="s">
        <v>188</v>
      </c>
      <c r="J5" s="223" t="s">
        <v>189</v>
      </c>
      <c r="K5" s="223" t="s">
        <v>190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7" priority="1">
      <formula>AND(ISNUMBER(N6), N6&gt;=5, NOT(ISBLANK(O6)))</formula>
    </cfRule>
    <cfRule type="expression" dxfId="486" priority="2">
      <formula>AND(ISNUMBER(N6), N6&gt;=5)</formula>
    </cfRule>
    <cfRule type="expression" dxfId="485" priority="3">
      <formula>AND(ISNUMBER(N6), N6&lt;5, NOT(ISBLANK(O6)))</formula>
    </cfRule>
    <cfRule type="expression" dxfId="484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191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192</v>
      </c>
      <c r="G5" s="223" t="s">
        <v>193</v>
      </c>
      <c r="H5" s="223" t="s">
        <v>194</v>
      </c>
      <c r="I5" s="223" t="s">
        <v>195</v>
      </c>
      <c r="J5" s="223" t="s">
        <v>196</v>
      </c>
      <c r="K5" s="223" t="s">
        <v>197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3" priority="1">
      <formula>AND(ISNUMBER(N6), N6&gt;=5, NOT(ISBLANK(O6)))</formula>
    </cfRule>
    <cfRule type="expression" dxfId="482" priority="2">
      <formula>AND(ISNUMBER(N6), N6&gt;=5)</formula>
    </cfRule>
    <cfRule type="expression" dxfId="481" priority="3">
      <formula>AND(ISNUMBER(N6), N6&lt;5, NOT(ISBLANK(O6)))</formula>
    </cfRule>
    <cfRule type="expression" dxfId="480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198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199</v>
      </c>
      <c r="G5" s="223" t="s">
        <v>200</v>
      </c>
      <c r="H5" s="223" t="s">
        <v>201</v>
      </c>
      <c r="I5" s="223">
        <v>45302</v>
      </c>
      <c r="J5" s="223">
        <v>45333</v>
      </c>
      <c r="K5" s="223">
        <v>45362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9" priority="1">
      <formula>AND(ISNUMBER(N6), N6&gt;=5, NOT(ISBLANK(O6)))</formula>
    </cfRule>
    <cfRule type="expression" dxfId="478" priority="2">
      <formula>AND(ISNUMBER(N6), N6&gt;=5)</formula>
    </cfRule>
    <cfRule type="expression" dxfId="477" priority="3">
      <formula>AND(ISNUMBER(N6), N6&lt;5, NOT(ISBLANK(O6)))</formula>
    </cfRule>
    <cfRule type="expression" dxfId="476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202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204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205</v>
      </c>
      <c r="F6" s="282" t="s">
        <v>205</v>
      </c>
      <c r="G6" s="282" t="s">
        <v>205</v>
      </c>
      <c r="H6" s="282" t="s">
        <v>205</v>
      </c>
      <c r="I6" s="282" t="s">
        <v>205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/>
      <c r="F12" s="515"/>
      <c r="G12" s="560"/>
      <c r="H12" s="515" t="s">
        <v>206</v>
      </c>
      <c r="I12" s="515" t="s">
        <v>206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207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/>
      <c r="F13" s="515"/>
      <c r="G13" s="560"/>
      <c r="H13" s="515" t="s">
        <v>206</v>
      </c>
      <c r="I13" s="515" t="s">
        <v>206</v>
      </c>
      <c r="J13" s="458" t="s">
        <v>207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/>
      <c r="F14" s="515"/>
      <c r="G14" s="560"/>
      <c r="H14" s="515" t="s">
        <v>54</v>
      </c>
      <c r="I14" s="515" t="s">
        <v>54</v>
      </c>
      <c r="J14" s="458" t="s">
        <v>207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/>
      <c r="F15" s="515"/>
      <c r="G15" s="560"/>
      <c r="H15" s="515" t="s">
        <v>54</v>
      </c>
      <c r="I15" s="515" t="s">
        <v>54</v>
      </c>
      <c r="J15" s="458" t="s">
        <v>207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/>
      <c r="F16" s="452"/>
      <c r="G16" s="560"/>
      <c r="H16" s="561" t="s">
        <v>208</v>
      </c>
      <c r="I16" s="515" t="s">
        <v>54</v>
      </c>
      <c r="J16" s="458" t="s">
        <v>207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/>
      <c r="F17" s="515"/>
      <c r="G17" s="560"/>
      <c r="H17" s="561" t="s">
        <v>208</v>
      </c>
      <c r="I17" s="515" t="s">
        <v>54</v>
      </c>
      <c r="J17" s="458" t="s">
        <v>207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/>
      <c r="F18" s="515"/>
      <c r="G18" s="308"/>
      <c r="H18" s="561" t="s">
        <v>208</v>
      </c>
      <c r="I18" s="515" t="s">
        <v>54</v>
      </c>
      <c r="J18" s="458" t="s">
        <v>207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/>
      <c r="F19" s="515"/>
      <c r="G19" s="308"/>
      <c r="H19" s="561" t="s">
        <v>208</v>
      </c>
      <c r="I19" s="452" t="s">
        <v>54</v>
      </c>
      <c r="J19" s="458" t="s">
        <v>207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/>
      <c r="F20" s="515"/>
      <c r="G20" s="308"/>
      <c r="H20" s="561" t="s">
        <v>208</v>
      </c>
      <c r="I20" s="452" t="s">
        <v>54</v>
      </c>
      <c r="J20" s="458" t="s">
        <v>207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/>
      <c r="F21" s="515"/>
      <c r="G21" s="308"/>
      <c r="H21" s="561" t="s">
        <v>209</v>
      </c>
      <c r="I21" s="452" t="s">
        <v>210</v>
      </c>
      <c r="J21" s="458" t="s">
        <v>207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11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/>
      <c r="F22" s="515"/>
      <c r="G22" s="308"/>
      <c r="H22" s="561" t="s">
        <v>209</v>
      </c>
      <c r="I22" s="452" t="s">
        <v>210</v>
      </c>
      <c r="J22" s="458" t="s">
        <v>207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/>
      <c r="F23" s="515"/>
      <c r="G23" s="308"/>
      <c r="H23" s="561" t="s">
        <v>211</v>
      </c>
      <c r="I23" s="452" t="s">
        <v>212</v>
      </c>
      <c r="J23" s="458" t="s">
        <v>207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109</v>
      </c>
      <c r="C24" s="217" t="s">
        <v>87</v>
      </c>
      <c r="D24" s="579" t="s">
        <v>111</v>
      </c>
      <c r="E24" s="515"/>
      <c r="F24" s="515"/>
      <c r="G24" s="308"/>
      <c r="H24" s="561" t="s">
        <v>213</v>
      </c>
      <c r="I24" s="452" t="s">
        <v>212</v>
      </c>
      <c r="J24" s="458" t="s">
        <v>207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/>
      <c r="F25" s="515"/>
      <c r="G25" s="308"/>
      <c r="H25" s="561" t="s">
        <v>213</v>
      </c>
      <c r="I25" s="575" t="s">
        <v>214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/>
      <c r="F26" s="515"/>
      <c r="G26" s="308"/>
      <c r="H26" s="561" t="s">
        <v>213</v>
      </c>
      <c r="I26" s="575" t="s">
        <v>214</v>
      </c>
      <c r="J26" s="458" t="s">
        <v>207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/>
      <c r="F27" s="452"/>
      <c r="G27" s="308"/>
      <c r="H27" s="561" t="s">
        <v>215</v>
      </c>
      <c r="I27" s="575" t="s">
        <v>214</v>
      </c>
      <c r="J27" s="458" t="s">
        <v>207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/>
      <c r="F28" s="452"/>
      <c r="G28" s="308"/>
      <c r="H28" s="561" t="s">
        <v>215</v>
      </c>
      <c r="I28" s="575" t="s">
        <v>214</v>
      </c>
      <c r="J28" s="458" t="s">
        <v>207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/>
      <c r="F29" s="452"/>
      <c r="G29" s="308"/>
      <c r="H29" s="561" t="s">
        <v>216</v>
      </c>
      <c r="I29" s="575" t="s">
        <v>217</v>
      </c>
      <c r="J29" s="458" t="s">
        <v>207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/>
      <c r="F30" s="452"/>
      <c r="G30" s="308"/>
      <c r="H30" s="561" t="s">
        <v>216</v>
      </c>
      <c r="I30" s="575" t="s">
        <v>217</v>
      </c>
      <c r="J30" s="458" t="s">
        <v>207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/>
      <c r="F31" s="452"/>
      <c r="G31" s="308"/>
      <c r="H31" s="561" t="s">
        <v>216</v>
      </c>
      <c r="I31" s="575" t="s">
        <v>217</v>
      </c>
      <c r="J31" s="458" t="s">
        <v>207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/>
      <c r="F32" s="452"/>
      <c r="G32" s="308"/>
      <c r="H32" s="561" t="s">
        <v>218</v>
      </c>
      <c r="I32" s="575" t="s">
        <v>217</v>
      </c>
      <c r="J32" s="458" t="s">
        <v>207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/>
      <c r="F33" s="452"/>
      <c r="G33" s="308"/>
      <c r="H33" s="561" t="s">
        <v>218</v>
      </c>
      <c r="I33" s="575" t="s">
        <v>110</v>
      </c>
      <c r="J33" s="458" t="s">
        <v>207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93"/>
      <c r="H34" s="538" t="s">
        <v>219</v>
      </c>
      <c r="I34" s="537" t="s">
        <v>220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594"/>
      <c r="H35" s="538" t="s">
        <v>219</v>
      </c>
      <c r="I35" s="537" t="s">
        <v>220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594"/>
      <c r="H36" s="538" t="s">
        <v>219</v>
      </c>
      <c r="I36" s="537" t="s">
        <v>220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595"/>
      <c r="H37" s="538" t="s">
        <v>221</v>
      </c>
      <c r="I37" s="537" t="s">
        <v>220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595"/>
      <c r="H38" s="538" t="s">
        <v>221</v>
      </c>
      <c r="I38" s="537" t="s">
        <v>220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595"/>
      <c r="H39" s="538" t="s">
        <v>219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595"/>
      <c r="H40" s="590" t="s">
        <v>219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595"/>
      <c r="H41" s="274" t="s">
        <v>222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309"/>
      <c r="H42" s="283" t="s">
        <v>222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223</v>
      </c>
      <c r="D46" s="255" t="s">
        <v>224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223</v>
      </c>
      <c r="D47" t="s">
        <v>225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226</v>
      </c>
    </row>
    <row r="56" spans="2:15">
      <c r="B56" s="387" t="s">
        <v>138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475" priority="1">
      <formula>MAX(FREQUENCY(IF(ISNUMBER(SEARCH(M6, $K$7:$K$44)), ROW($K$7:$K$44)), IF(ISNUMBER(SEARCH(M6, $K$7:$K$44))=FALSE, ROW($K$7:$K$44)))) &gt; 12</formula>
    </cfRule>
    <cfRule type="expression" dxfId="474" priority="2">
      <formula>MAX(FREQUENCY(IF(ISNUMBER(SEARCH(M6, $E$7:$E$44)), ROW($E$7:$E$44)), IF(ISNUMBER(SEARCH(M6, $E$7:$E$44))=FALSE, ROW($E$7:$E$44)))) &gt; 12</formula>
    </cfRule>
    <cfRule type="expression" dxfId="473" priority="3">
      <formula>MAX(FREQUENCY(IF(ISNUMBER(SEARCH(M6, $F$7:$F$44)), ROW($F$7:$F$44)), IF(ISNUMBER(SEARCH(M6, $F$7:$F$44))=FALSE, ROW($F$7:$F$44)))) &gt; 12</formula>
    </cfRule>
    <cfRule type="expression" dxfId="472" priority="4">
      <formula>MAX(FREQUENCY(IF(ISNUMBER(SEARCH(M6, $G$7:$G$44)), ROW($G$7:$G$44)), IF(ISNUMBER(SEARCH(M6, $G$7:$G$44))=FALSE, ROW($G$7:$G$44)))) &gt; 12</formula>
    </cfRule>
    <cfRule type="expression" dxfId="471" priority="5">
      <formula>MAX(FREQUENCY(IF(ISNUMBER(SEARCH(M6, $H$7:$H$44)), ROW($H$7:$H$44)), IF(ISNUMBER(SEARCH(M6, $H$7:$H$44))=FALSE, ROW($H$7:$H$44)))) &gt; 12</formula>
    </cfRule>
    <cfRule type="expression" dxfId="470" priority="6">
      <formula>MAX(FREQUENCY(IF(ISNUMBER(SEARCH(M6, $I$7:$I$44)), ROW($I$7:$I$44)), IF(ISNUMBER(SEARCH(M6, $I$7:$I$44))=FALSE, ROW($I$7:$I$44)))) &gt; 12</formula>
    </cfRule>
    <cfRule type="expression" dxfId="46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68" priority="15">
      <formula>AND(ISNUMBER(N6), N6&gt;=5, NOT(ISBLANK(O6)))</formula>
    </cfRule>
    <cfRule type="expression" dxfId="467" priority="16">
      <formula>AND(ISNUMBER(N6), N6&gt;=5)</formula>
    </cfRule>
    <cfRule type="expression" dxfId="466" priority="17">
      <formula>AND(ISNUMBER(N6), N6&lt;5, NOT(ISBLANK(O6)))</formula>
    </cfRule>
    <cfRule type="expression" dxfId="465" priority="18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227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204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228</v>
      </c>
      <c r="F12" s="515" t="s">
        <v>228</v>
      </c>
      <c r="G12" s="515" t="s">
        <v>228</v>
      </c>
      <c r="H12" s="515" t="s">
        <v>228</v>
      </c>
      <c r="I12" s="515" t="s">
        <v>228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207</v>
      </c>
      <c r="N12" s="326" cm="1">
        <f t="array" ref="N12">SUM(COUNTIFS(E7:K44, {"*Venus*","*Vaness*","*Vanness*"}))/2</f>
        <v>9.5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228</v>
      </c>
      <c r="F13" s="515" t="s">
        <v>228</v>
      </c>
      <c r="G13" s="515" t="s">
        <v>228</v>
      </c>
      <c r="H13" s="515" t="s">
        <v>228</v>
      </c>
      <c r="I13" s="515" t="s">
        <v>228</v>
      </c>
      <c r="J13" s="458" t="s">
        <v>207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228</v>
      </c>
      <c r="F14" s="515" t="s">
        <v>229</v>
      </c>
      <c r="G14" s="515" t="s">
        <v>57</v>
      </c>
      <c r="H14" s="515" t="s">
        <v>54</v>
      </c>
      <c r="I14" s="452" t="s">
        <v>57</v>
      </c>
      <c r="J14" s="458" t="s">
        <v>207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228</v>
      </c>
      <c r="F15" s="515" t="s">
        <v>230</v>
      </c>
      <c r="G15" s="515" t="s">
        <v>54</v>
      </c>
      <c r="H15" s="515" t="s">
        <v>54</v>
      </c>
      <c r="I15" s="452" t="s">
        <v>57</v>
      </c>
      <c r="J15" s="458" t="s">
        <v>207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228</v>
      </c>
      <c r="F16" s="515" t="s">
        <v>230</v>
      </c>
      <c r="G16" s="515" t="s">
        <v>231</v>
      </c>
      <c r="H16" s="515" t="s">
        <v>54</v>
      </c>
      <c r="I16" s="452" t="s">
        <v>57</v>
      </c>
      <c r="J16" s="458" t="s">
        <v>207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228</v>
      </c>
      <c r="F17" s="515" t="s">
        <v>230</v>
      </c>
      <c r="G17" s="515" t="s">
        <v>231</v>
      </c>
      <c r="H17" s="515" t="s">
        <v>54</v>
      </c>
      <c r="I17" s="452" t="s">
        <v>232</v>
      </c>
      <c r="J17" s="458" t="s">
        <v>207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54</v>
      </c>
      <c r="F18" s="515" t="s">
        <v>233</v>
      </c>
      <c r="G18" s="515" t="s">
        <v>231</v>
      </c>
      <c r="H18" s="561" t="s">
        <v>234</v>
      </c>
      <c r="I18" s="452" t="s">
        <v>232</v>
      </c>
      <c r="J18" s="458" t="s">
        <v>207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54</v>
      </c>
      <c r="F19" s="515" t="s">
        <v>233</v>
      </c>
      <c r="G19" s="515" t="s">
        <v>231</v>
      </c>
      <c r="H19" s="561" t="s">
        <v>235</v>
      </c>
      <c r="I19" s="452" t="s">
        <v>236</v>
      </c>
      <c r="J19" s="458" t="s">
        <v>207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237</v>
      </c>
      <c r="F20" s="515" t="s">
        <v>238</v>
      </c>
      <c r="G20" s="515" t="s">
        <v>231</v>
      </c>
      <c r="H20" s="561" t="s">
        <v>235</v>
      </c>
      <c r="I20" s="452" t="s">
        <v>236</v>
      </c>
      <c r="J20" s="458" t="s">
        <v>207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237</v>
      </c>
      <c r="F21" s="515" t="s">
        <v>233</v>
      </c>
      <c r="G21" s="515" t="s">
        <v>54</v>
      </c>
      <c r="H21" s="561" t="s">
        <v>239</v>
      </c>
      <c r="I21" s="452" t="s">
        <v>240</v>
      </c>
      <c r="J21" s="458" t="s">
        <v>207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237</v>
      </c>
      <c r="F22" s="515" t="s">
        <v>241</v>
      </c>
      <c r="G22" s="515" t="s">
        <v>54</v>
      </c>
      <c r="H22" s="561" t="s">
        <v>239</v>
      </c>
      <c r="I22" s="452" t="s">
        <v>242</v>
      </c>
      <c r="J22" s="458" t="s">
        <v>207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243</v>
      </c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66</v>
      </c>
      <c r="F23" s="515" t="s">
        <v>244</v>
      </c>
      <c r="G23" s="515" t="s">
        <v>54</v>
      </c>
      <c r="H23" s="561" t="s">
        <v>239</v>
      </c>
      <c r="I23" s="452" t="s">
        <v>242</v>
      </c>
      <c r="J23" s="458" t="s">
        <v>207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237</v>
      </c>
      <c r="F24" s="515" t="s">
        <v>244</v>
      </c>
      <c r="G24" s="515" t="s">
        <v>54</v>
      </c>
      <c r="H24" s="561" t="s">
        <v>245</v>
      </c>
      <c r="I24" s="452" t="s">
        <v>242</v>
      </c>
      <c r="J24" s="458" t="s">
        <v>207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246</v>
      </c>
      <c r="F25" s="515" t="s">
        <v>247</v>
      </c>
      <c r="G25" s="515" t="s">
        <v>248</v>
      </c>
      <c r="H25" s="561" t="s">
        <v>249</v>
      </c>
      <c r="I25" s="452" t="s">
        <v>242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248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246</v>
      </c>
      <c r="F26" s="515" t="s">
        <v>247</v>
      </c>
      <c r="G26" s="452" t="s">
        <v>231</v>
      </c>
      <c r="H26" s="561" t="s">
        <v>250</v>
      </c>
      <c r="I26" s="452" t="s">
        <v>251</v>
      </c>
      <c r="J26" s="458" t="s">
        <v>207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209</v>
      </c>
      <c r="F27" s="515" t="s">
        <v>252</v>
      </c>
      <c r="G27" s="452" t="s">
        <v>231</v>
      </c>
      <c r="H27" s="561" t="s">
        <v>250</v>
      </c>
      <c r="I27" s="452" t="s">
        <v>251</v>
      </c>
      <c r="J27" s="458" t="s">
        <v>207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209</v>
      </c>
      <c r="F28" s="515" t="s">
        <v>253</v>
      </c>
      <c r="G28" s="452" t="s">
        <v>54</v>
      </c>
      <c r="H28" s="561" t="s">
        <v>250</v>
      </c>
      <c r="I28" s="306" t="s">
        <v>254</v>
      </c>
      <c r="J28" s="458" t="s">
        <v>207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209</v>
      </c>
      <c r="F29" s="515" t="s">
        <v>209</v>
      </c>
      <c r="G29" s="452" t="s">
        <v>54</v>
      </c>
      <c r="H29" s="561" t="s">
        <v>255</v>
      </c>
      <c r="I29" s="306" t="s">
        <v>163</v>
      </c>
      <c r="J29" s="458" t="s">
        <v>207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209</v>
      </c>
      <c r="F30" s="515" t="s">
        <v>209</v>
      </c>
      <c r="G30" s="452" t="s">
        <v>54</v>
      </c>
      <c r="H30" s="561" t="s">
        <v>255</v>
      </c>
      <c r="I30" s="306" t="s">
        <v>163</v>
      </c>
      <c r="J30" s="458" t="s">
        <v>207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256</v>
      </c>
      <c r="F31" s="515" t="s">
        <v>209</v>
      </c>
      <c r="G31" s="452" t="s">
        <v>54</v>
      </c>
      <c r="H31" s="561" t="s">
        <v>255</v>
      </c>
      <c r="I31" s="306" t="s">
        <v>163</v>
      </c>
      <c r="J31" s="458" t="s">
        <v>207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256</v>
      </c>
      <c r="F32" s="515" t="s">
        <v>209</v>
      </c>
      <c r="G32" s="452" t="s">
        <v>54</v>
      </c>
      <c r="H32" s="561" t="s">
        <v>255</v>
      </c>
      <c r="I32" s="306" t="s">
        <v>163</v>
      </c>
      <c r="J32" s="458" t="s">
        <v>207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256</v>
      </c>
      <c r="F33" s="515" t="s">
        <v>209</v>
      </c>
      <c r="G33" s="452" t="s">
        <v>54</v>
      </c>
      <c r="H33" s="561" t="s">
        <v>257</v>
      </c>
      <c r="I33" s="306" t="s">
        <v>163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 t="s">
        <v>258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 t="s">
        <v>258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223</v>
      </c>
      <c r="D46" s="255" t="s">
        <v>224</v>
      </c>
      <c r="I46" s="199"/>
      <c r="M46" s="61"/>
      <c r="N46" s="62"/>
      <c r="O46" s="61"/>
    </row>
    <row r="47" spans="2:20">
      <c r="B47" s="570" t="s">
        <v>52</v>
      </c>
      <c r="C47" t="s">
        <v>223</v>
      </c>
      <c r="D47" t="s">
        <v>225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259</v>
      </c>
    </row>
    <row r="61" spans="2:15">
      <c r="D61" t="s">
        <v>144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464" priority="1">
      <formula>MAX(FREQUENCY(IF(ISNUMBER(SEARCH(M6, $K$7:$K$44)), ROW($K$7:$K$44)), IF(ISNUMBER(SEARCH(M6, $K$7:$K$44))=FALSE, ROW($K$7:$K$44)))) &gt; 12</formula>
    </cfRule>
    <cfRule type="expression" dxfId="463" priority="2">
      <formula>MAX(FREQUENCY(IF(ISNUMBER(SEARCH(M6, $E$7:$E$44)), ROW($E$7:$E$44)), IF(ISNUMBER(SEARCH(M6, $E$7:$E$44))=FALSE, ROW($E$7:$E$44)))) &gt; 12</formula>
    </cfRule>
    <cfRule type="expression" dxfId="462" priority="3">
      <formula>MAX(FREQUENCY(IF(ISNUMBER(SEARCH(M6, $F$7:$F$44)), ROW($F$7:$F$44)), IF(ISNUMBER(SEARCH(M6, $F$7:$F$44))=FALSE, ROW($F$7:$F$44)))) &gt; 12</formula>
    </cfRule>
    <cfRule type="expression" dxfId="461" priority="4">
      <formula>MAX(FREQUENCY(IF(ISNUMBER(SEARCH(M6, $G$7:$G$44)), ROW($G$7:$G$44)), IF(ISNUMBER(SEARCH(M6, $G$7:$G$44))=FALSE, ROW($G$7:$G$44)))) &gt; 12</formula>
    </cfRule>
    <cfRule type="expression" dxfId="460" priority="5">
      <formula>MAX(FREQUENCY(IF(ISNUMBER(SEARCH(M6, $H$7:$H$44)), ROW($H$7:$H$44)), IF(ISNUMBER(SEARCH(M6, $H$7:$H$44))=FALSE, ROW($H$7:$H$44)))) &gt; 12</formula>
    </cfRule>
    <cfRule type="expression" dxfId="459" priority="6">
      <formula>MAX(FREQUENCY(IF(ISNUMBER(SEARCH(M6, $I$7:$I$44)), ROW($I$7:$I$44)), IF(ISNUMBER(SEARCH(M6, $I$7:$I$44))=FALSE, ROW($I$7:$I$44)))) &gt; 12</formula>
    </cfRule>
    <cfRule type="expression" dxfId="458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57" priority="21">
      <formula>AND(ISNUMBER(N6), N6&gt;=5, NOT(ISBLANK(O6)))</formula>
    </cfRule>
    <cfRule type="expression" dxfId="456" priority="22">
      <formula>AND(ISNUMBER(N6), N6&gt;=5)</formula>
    </cfRule>
    <cfRule type="expression" dxfId="455" priority="23">
      <formula>AND(ISNUMBER(N6), N6&lt;5, NOT(ISBLANK(O6)))</formula>
    </cfRule>
    <cfRule type="expression" dxfId="454" priority="2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260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204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140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261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239</v>
      </c>
      <c r="F12" s="515" t="s">
        <v>239</v>
      </c>
      <c r="G12" s="515" t="s">
        <v>239</v>
      </c>
      <c r="H12" s="515" t="s">
        <v>239</v>
      </c>
      <c r="I12" s="515" t="s">
        <v>239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207</v>
      </c>
      <c r="N12" s="326" cm="1">
        <f t="array" ref="N12">SUM(COUNTIFS(E7:K44, {"*Venus*","*Vaness*","*Vanness*"}))/2</f>
        <v>21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67</v>
      </c>
      <c r="F13" s="515" t="s">
        <v>239</v>
      </c>
      <c r="G13" s="515" t="s">
        <v>239</v>
      </c>
      <c r="H13" s="515" t="s">
        <v>239</v>
      </c>
      <c r="I13" s="515" t="s">
        <v>239</v>
      </c>
      <c r="J13" s="583" t="s">
        <v>262</v>
      </c>
      <c r="K13" s="459" t="s">
        <v>207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208</v>
      </c>
      <c r="F14" s="515" t="s">
        <v>67</v>
      </c>
      <c r="G14" s="515" t="s">
        <v>263</v>
      </c>
      <c r="H14" s="585" t="s">
        <v>239</v>
      </c>
      <c r="I14" s="515" t="s">
        <v>239</v>
      </c>
      <c r="J14" s="583" t="s">
        <v>262</v>
      </c>
      <c r="K14" s="583" t="s">
        <v>262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208</v>
      </c>
      <c r="F15" s="515" t="s">
        <v>67</v>
      </c>
      <c r="G15" s="515" t="s">
        <v>263</v>
      </c>
      <c r="H15" s="585" t="s">
        <v>239</v>
      </c>
      <c r="I15" s="515" t="s">
        <v>239</v>
      </c>
      <c r="J15" s="583" t="s">
        <v>262</v>
      </c>
      <c r="K15" s="583" t="s">
        <v>262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208</v>
      </c>
      <c r="F16" s="452" t="s">
        <v>67</v>
      </c>
      <c r="G16" s="515" t="s">
        <v>263</v>
      </c>
      <c r="H16" s="585" t="s">
        <v>239</v>
      </c>
      <c r="I16" s="452" t="s">
        <v>65</v>
      </c>
      <c r="J16" s="583" t="s">
        <v>262</v>
      </c>
      <c r="K16" s="583" t="s">
        <v>262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208</v>
      </c>
      <c r="F17" s="515" t="s">
        <v>264</v>
      </c>
      <c r="G17" s="515" t="s">
        <v>263</v>
      </c>
      <c r="H17" s="585" t="s">
        <v>239</v>
      </c>
      <c r="I17" s="452" t="s">
        <v>65</v>
      </c>
      <c r="J17" s="583" t="s">
        <v>262</v>
      </c>
      <c r="K17" s="583" t="s">
        <v>262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54</v>
      </c>
      <c r="F18" s="515" t="s">
        <v>264</v>
      </c>
      <c r="G18" s="515" t="s">
        <v>265</v>
      </c>
      <c r="H18" s="585" t="s">
        <v>163</v>
      </c>
      <c r="I18" s="452" t="s">
        <v>266</v>
      </c>
      <c r="J18" s="583" t="s">
        <v>262</v>
      </c>
      <c r="K18" s="583" t="s">
        <v>262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267</v>
      </c>
      <c r="F19" s="515" t="s">
        <v>264</v>
      </c>
      <c r="G19" s="515" t="s">
        <v>263</v>
      </c>
      <c r="H19" s="585" t="s">
        <v>163</v>
      </c>
      <c r="I19" s="452" t="s">
        <v>266</v>
      </c>
      <c r="J19" s="583" t="s">
        <v>262</v>
      </c>
      <c r="K19" s="583" t="s">
        <v>262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267</v>
      </c>
      <c r="F20" s="515" t="s">
        <v>264</v>
      </c>
      <c r="G20" s="515" t="s">
        <v>263</v>
      </c>
      <c r="H20" s="585" t="s">
        <v>163</v>
      </c>
      <c r="I20" s="452" t="s">
        <v>266</v>
      </c>
      <c r="J20" s="583" t="s">
        <v>262</v>
      </c>
      <c r="K20" s="583" t="s">
        <v>262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268</v>
      </c>
      <c r="F21" s="515" t="s">
        <v>269</v>
      </c>
      <c r="G21" s="452" t="s">
        <v>263</v>
      </c>
      <c r="H21" s="585" t="s">
        <v>270</v>
      </c>
      <c r="I21" s="452" t="s">
        <v>271</v>
      </c>
      <c r="J21" s="583" t="s">
        <v>262</v>
      </c>
      <c r="K21" s="583" t="s">
        <v>262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272</v>
      </c>
      <c r="F22" s="515" t="s">
        <v>273</v>
      </c>
      <c r="G22" s="452" t="s">
        <v>274</v>
      </c>
      <c r="H22" s="585" t="s">
        <v>275</v>
      </c>
      <c r="I22" s="585" t="s">
        <v>276</v>
      </c>
      <c r="J22" s="583" t="s">
        <v>262</v>
      </c>
      <c r="K22" s="583" t="s">
        <v>262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272</v>
      </c>
      <c r="F23" s="515" t="s">
        <v>277</v>
      </c>
      <c r="G23" s="452" t="s">
        <v>274</v>
      </c>
      <c r="H23" s="585" t="s">
        <v>275</v>
      </c>
      <c r="I23" s="585" t="s">
        <v>276</v>
      </c>
      <c r="J23" s="583" t="s">
        <v>262</v>
      </c>
      <c r="K23" s="583" t="s">
        <v>262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278</v>
      </c>
      <c r="F24" s="515" t="s">
        <v>277</v>
      </c>
      <c r="G24" s="452" t="s">
        <v>279</v>
      </c>
      <c r="H24" s="585" t="s">
        <v>280</v>
      </c>
      <c r="I24" s="585" t="s">
        <v>276</v>
      </c>
      <c r="J24" s="583" t="s">
        <v>207</v>
      </c>
      <c r="K24" s="583" t="s">
        <v>262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278</v>
      </c>
      <c r="F25" s="515" t="s">
        <v>277</v>
      </c>
      <c r="G25" s="452" t="s">
        <v>279</v>
      </c>
      <c r="H25" s="585" t="s">
        <v>280</v>
      </c>
      <c r="I25" s="585" t="s">
        <v>281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248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278</v>
      </c>
      <c r="F26" s="515" t="s">
        <v>282</v>
      </c>
      <c r="G26" s="452" t="s">
        <v>283</v>
      </c>
      <c r="H26" s="585" t="s">
        <v>280</v>
      </c>
      <c r="I26" s="585" t="s">
        <v>284</v>
      </c>
      <c r="J26" s="583" t="s">
        <v>262</v>
      </c>
      <c r="K26" s="583" t="s">
        <v>207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285</v>
      </c>
      <c r="F27" s="515" t="s">
        <v>286</v>
      </c>
      <c r="G27" s="452" t="s">
        <v>287</v>
      </c>
      <c r="H27" s="585" t="s">
        <v>280</v>
      </c>
      <c r="I27" s="585" t="s">
        <v>288</v>
      </c>
      <c r="J27" s="583" t="s">
        <v>262</v>
      </c>
      <c r="K27" s="583" t="s">
        <v>262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285</v>
      </c>
      <c r="F28" s="515" t="s">
        <v>286</v>
      </c>
      <c r="G28" s="452" t="s">
        <v>287</v>
      </c>
      <c r="H28" s="585" t="s">
        <v>289</v>
      </c>
      <c r="I28" s="585" t="s">
        <v>288</v>
      </c>
      <c r="J28" s="459" t="s">
        <v>262</v>
      </c>
      <c r="K28" s="583" t="s">
        <v>262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290</v>
      </c>
      <c r="F29" s="515" t="s">
        <v>286</v>
      </c>
      <c r="G29" s="452" t="s">
        <v>291</v>
      </c>
      <c r="H29" s="585" t="s">
        <v>289</v>
      </c>
      <c r="I29" s="585" t="s">
        <v>292</v>
      </c>
      <c r="J29" s="459" t="s">
        <v>262</v>
      </c>
      <c r="K29" s="459" t="s">
        <v>262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290</v>
      </c>
      <c r="F30" s="452" t="s">
        <v>68</v>
      </c>
      <c r="G30" s="452" t="s">
        <v>293</v>
      </c>
      <c r="H30" s="585" t="s">
        <v>294</v>
      </c>
      <c r="I30" s="585" t="s">
        <v>292</v>
      </c>
      <c r="J30" s="459" t="s">
        <v>262</v>
      </c>
      <c r="K30" s="459" t="s">
        <v>207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295</v>
      </c>
      <c r="F31" s="452" t="s">
        <v>296</v>
      </c>
      <c r="G31" s="452" t="s">
        <v>293</v>
      </c>
      <c r="H31" s="585" t="s">
        <v>294</v>
      </c>
      <c r="I31" s="585" t="s">
        <v>292</v>
      </c>
      <c r="J31" s="459" t="s">
        <v>207</v>
      </c>
      <c r="K31" s="459" t="s">
        <v>207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297</v>
      </c>
      <c r="F32" s="452" t="s">
        <v>296</v>
      </c>
      <c r="G32" s="452" t="s">
        <v>298</v>
      </c>
      <c r="H32" s="585" t="s">
        <v>294</v>
      </c>
      <c r="I32" s="585" t="s">
        <v>292</v>
      </c>
      <c r="J32" s="459" t="s">
        <v>207</v>
      </c>
      <c r="K32" s="459" t="s">
        <v>207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299</v>
      </c>
      <c r="F33" s="452" t="s">
        <v>296</v>
      </c>
      <c r="G33" s="452" t="s">
        <v>300</v>
      </c>
      <c r="H33" s="585" t="s">
        <v>294</v>
      </c>
      <c r="I33" s="585" t="s">
        <v>292</v>
      </c>
      <c r="J33" s="583" t="s">
        <v>207</v>
      </c>
      <c r="K33" s="459" t="s">
        <v>207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 t="s">
        <v>301</v>
      </c>
      <c r="F34" s="586" t="s">
        <v>302</v>
      </c>
      <c r="G34" s="538" t="s">
        <v>300</v>
      </c>
      <c r="H34" s="538"/>
      <c r="I34" s="537" t="s">
        <v>110</v>
      </c>
      <c r="J34" s="583" t="s">
        <v>207</v>
      </c>
      <c r="K34" s="459" t="s">
        <v>207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 t="s">
        <v>301</v>
      </c>
      <c r="F35" s="586" t="s">
        <v>302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 t="s">
        <v>301</v>
      </c>
      <c r="F36" s="586" t="s">
        <v>302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44" t="s">
        <v>303</v>
      </c>
      <c r="F37" s="586" t="s">
        <v>302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44" t="s">
        <v>303</v>
      </c>
      <c r="F38" s="586" t="s">
        <v>302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223</v>
      </c>
      <c r="D46" s="255" t="s">
        <v>224</v>
      </c>
      <c r="I46" s="199"/>
      <c r="M46" s="61"/>
      <c r="N46" s="62"/>
      <c r="O46" s="61"/>
    </row>
    <row r="47" spans="2:20">
      <c r="B47" s="570" t="s">
        <v>52</v>
      </c>
      <c r="C47" t="s">
        <v>223</v>
      </c>
      <c r="D47" t="s">
        <v>225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133</v>
      </c>
      <c r="M51" s="61"/>
      <c r="N51" s="62"/>
      <c r="O51" s="61"/>
    </row>
    <row r="52" spans="2:15">
      <c r="B52" s="573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453" priority="1">
      <formula>MAX(FREQUENCY(IF(ISNUMBER(SEARCH(M6, $K$7:$K$44)), ROW($K$7:$K$44)), IF(ISNUMBER(SEARCH(M6, $K$7:$K$44))=FALSE, ROW($K$7:$K$44)))) &gt; 12</formula>
    </cfRule>
    <cfRule type="expression" dxfId="452" priority="2">
      <formula>MAX(FREQUENCY(IF(ISNUMBER(SEARCH(M6, $E$7:$E$44)), ROW($E$7:$E$44)), IF(ISNUMBER(SEARCH(M6, $E$7:$E$44))=FALSE, ROW($E$7:$E$44)))) &gt; 12</formula>
    </cfRule>
    <cfRule type="expression" dxfId="451" priority="3">
      <formula>MAX(FREQUENCY(IF(ISNUMBER(SEARCH(M6, $F$7:$F$44)), ROW($F$7:$F$44)), IF(ISNUMBER(SEARCH(M6, $F$7:$F$44))=FALSE, ROW($F$7:$F$44)))) &gt; 12</formula>
    </cfRule>
    <cfRule type="expression" dxfId="450" priority="4">
      <formula>MAX(FREQUENCY(IF(ISNUMBER(SEARCH(M6, $G$7:$G$44)), ROW($G$7:$G$44)), IF(ISNUMBER(SEARCH(M6, $G$7:$G$44))=FALSE, ROW($G$7:$G$44)))) &gt; 12</formula>
    </cfRule>
    <cfRule type="expression" dxfId="449" priority="5">
      <formula>MAX(FREQUENCY(IF(ISNUMBER(SEARCH(M6, $H$7:$H$44)), ROW($H$7:$H$44)), IF(ISNUMBER(SEARCH(M6, $H$7:$H$44))=FALSE, ROW($H$7:$H$44)))) &gt; 12</formula>
    </cfRule>
    <cfRule type="expression" dxfId="448" priority="6">
      <formula>MAX(FREQUENCY(IF(ISNUMBER(SEARCH(M6, $I$7:$I$44)), ROW($I$7:$I$44)), IF(ISNUMBER(SEARCH(M6, $I$7:$I$44))=FALSE, ROW($I$7:$I$44)))) &gt; 12</formula>
    </cfRule>
    <cfRule type="expression" dxfId="447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46" priority="8">
      <formula>AND(ISNUMBER(N6), N6&gt;=5, NOT(ISBLANK(O6)))</formula>
    </cfRule>
    <cfRule type="expression" dxfId="445" priority="9">
      <formula>AND(ISNUMBER(N6), N6&gt;=5)</formula>
    </cfRule>
    <cfRule type="expression" dxfId="444" priority="10">
      <formula>AND(ISNUMBER(N6), N6&lt;5, NOT(ISBLANK(O6)))</formula>
    </cfRule>
    <cfRule type="expression" dxfId="443" priority="11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202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304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>
      <c r="B6" s="263" t="s">
        <v>85</v>
      </c>
      <c r="C6" s="271"/>
      <c r="D6" s="272"/>
      <c r="E6" s="282" t="s">
        <v>205</v>
      </c>
      <c r="F6" s="282" t="s">
        <v>205</v>
      </c>
      <c r="G6" s="282" t="s">
        <v>205</v>
      </c>
      <c r="H6" s="282" t="s">
        <v>205</v>
      </c>
      <c r="I6" s="282" t="s">
        <v>205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90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90</v>
      </c>
      <c r="T8" s="63"/>
    </row>
    <row r="9" spans="2:20" ht="15.75" thickBot="1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90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90</v>
      </c>
      <c r="T9" s="63"/>
    </row>
    <row r="10" spans="2:20" ht="15.75" thickBot="1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90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90</v>
      </c>
      <c r="T11" s="63"/>
    </row>
    <row r="12" spans="2:20" ht="15" customHeight="1" thickBot="1">
      <c r="B12" s="578" t="s">
        <v>93</v>
      </c>
      <c r="C12" s="217" t="s">
        <v>87</v>
      </c>
      <c r="D12" s="579" t="s">
        <v>94</v>
      </c>
      <c r="E12" s="515" t="s">
        <v>206</v>
      </c>
      <c r="F12" s="515" t="s">
        <v>206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95</v>
      </c>
      <c r="T12" s="63"/>
    </row>
    <row r="13" spans="2:20" ht="15" customHeight="1" thickBot="1">
      <c r="B13" s="578" t="s">
        <v>94</v>
      </c>
      <c r="C13" s="217" t="s">
        <v>87</v>
      </c>
      <c r="D13" s="579" t="s">
        <v>96</v>
      </c>
      <c r="E13" s="515" t="s">
        <v>206</v>
      </c>
      <c r="F13" s="515" t="s">
        <v>206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90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90</v>
      </c>
      <c r="T13" s="63"/>
    </row>
    <row r="14" spans="2:20" ht="15" customHeight="1" thickBot="1">
      <c r="B14" s="578" t="s">
        <v>96</v>
      </c>
      <c r="C14" s="217" t="s">
        <v>87</v>
      </c>
      <c r="D14" s="579" t="s">
        <v>97</v>
      </c>
      <c r="E14" s="515" t="s">
        <v>206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90</v>
      </c>
      <c r="T14" s="63"/>
    </row>
    <row r="15" spans="2:20" ht="15" customHeight="1" thickBot="1">
      <c r="B15" s="578" t="s">
        <v>97</v>
      </c>
      <c r="C15" s="217" t="s">
        <v>87</v>
      </c>
      <c r="D15" s="579" t="s">
        <v>98</v>
      </c>
      <c r="E15" s="515" t="s">
        <v>206</v>
      </c>
      <c r="F15" s="515" t="s">
        <v>305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90</v>
      </c>
      <c r="T15" s="63"/>
    </row>
    <row r="16" spans="2:20" ht="15" customHeight="1" thickBot="1">
      <c r="B16" s="578" t="s">
        <v>98</v>
      </c>
      <c r="C16" s="217" t="s">
        <v>87</v>
      </c>
      <c r="D16" s="579" t="s">
        <v>99</v>
      </c>
      <c r="E16" s="515" t="s">
        <v>206</v>
      </c>
      <c r="F16" s="515" t="s">
        <v>305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100</v>
      </c>
      <c r="T16" s="63"/>
    </row>
    <row r="17" spans="2:20" ht="15" customHeight="1" thickBot="1">
      <c r="B17" s="578" t="s">
        <v>99</v>
      </c>
      <c r="C17" s="217" t="s">
        <v>87</v>
      </c>
      <c r="D17" s="579" t="s">
        <v>101</v>
      </c>
      <c r="E17" s="515" t="s">
        <v>237</v>
      </c>
      <c r="F17" s="515" t="s">
        <v>305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101</v>
      </c>
      <c r="C18" s="217" t="s">
        <v>87</v>
      </c>
      <c r="D18" s="579" t="s">
        <v>102</v>
      </c>
      <c r="E18" s="515" t="s">
        <v>237</v>
      </c>
      <c r="F18" s="515" t="s">
        <v>305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102</v>
      </c>
      <c r="C19" s="217" t="s">
        <v>87</v>
      </c>
      <c r="D19" s="579" t="s">
        <v>103</v>
      </c>
      <c r="E19" s="515" t="s">
        <v>246</v>
      </c>
      <c r="F19" s="515" t="s">
        <v>305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103</v>
      </c>
      <c r="C20" s="217" t="s">
        <v>87</v>
      </c>
      <c r="D20" s="579" t="s">
        <v>104</v>
      </c>
      <c r="E20" s="515" t="s">
        <v>246</v>
      </c>
      <c r="F20" s="515" t="s">
        <v>305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104</v>
      </c>
      <c r="C21" s="217" t="s">
        <v>87</v>
      </c>
      <c r="D21" s="579" t="s">
        <v>105</v>
      </c>
      <c r="E21" s="515" t="s">
        <v>246</v>
      </c>
      <c r="F21" s="515" t="s">
        <v>305</v>
      </c>
      <c r="G21" s="515"/>
      <c r="H21" s="515"/>
      <c r="I21" s="515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414" t="s">
        <v>106</v>
      </c>
      <c r="R21" s="325">
        <f>'1 Apr 2024'!N21+'8 Apr 2024'!N21+'15 Apr 2024'!N21+'22 Apr 2024'!N21+'29 Apr 2024'!N21</f>
        <v>3.5</v>
      </c>
      <c r="S21" s="547" t="s">
        <v>107</v>
      </c>
      <c r="T21" s="63"/>
    </row>
    <row r="22" spans="2:20" ht="15" customHeight="1" thickBot="1">
      <c r="B22" s="578" t="s">
        <v>105</v>
      </c>
      <c r="C22" s="217" t="s">
        <v>87</v>
      </c>
      <c r="D22" s="579" t="s">
        <v>108</v>
      </c>
      <c r="E22" s="515" t="s">
        <v>208</v>
      </c>
      <c r="F22" s="515" t="s">
        <v>306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243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108</v>
      </c>
      <c r="C23" s="217" t="s">
        <v>87</v>
      </c>
      <c r="D23" s="579" t="s">
        <v>109</v>
      </c>
      <c r="E23" s="515" t="s">
        <v>307</v>
      </c>
      <c r="F23" s="515" t="s">
        <v>306</v>
      </c>
      <c r="G23" s="515"/>
      <c r="H23" s="515"/>
      <c r="I23" s="515" t="s">
        <v>67</v>
      </c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414" t="s">
        <v>110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109</v>
      </c>
      <c r="C24" s="217" t="s">
        <v>87</v>
      </c>
      <c r="D24" s="579" t="s">
        <v>111</v>
      </c>
      <c r="E24" s="515" t="s">
        <v>307</v>
      </c>
      <c r="F24" s="515" t="s">
        <v>308</v>
      </c>
      <c r="G24" s="515"/>
      <c r="H24" s="515"/>
      <c r="I24" s="515" t="s">
        <v>67</v>
      </c>
      <c r="J24" s="458"/>
      <c r="K24" s="460"/>
      <c r="L24" s="61"/>
      <c r="M24" s="416" t="s">
        <v>309</v>
      </c>
      <c r="N24" s="565">
        <f>COUNTIF(E7:K44, "*Wei Jun*")/2</f>
        <v>4.5</v>
      </c>
      <c r="O24" s="550"/>
      <c r="P24" s="199"/>
      <c r="Q24" s="416" t="s">
        <v>309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307</v>
      </c>
      <c r="F25" s="515" t="s">
        <v>308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307</v>
      </c>
      <c r="F26" s="515" t="s">
        <v>308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307</v>
      </c>
      <c r="F27" s="515" t="s">
        <v>308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310</v>
      </c>
      <c r="F28" s="515" t="s">
        <v>310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310</v>
      </c>
      <c r="F29" s="515" t="s">
        <v>311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312</v>
      </c>
      <c r="F30" s="515" t="s">
        <v>311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312</v>
      </c>
      <c r="F31" s="515" t="s">
        <v>313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312</v>
      </c>
      <c r="F32" s="515" t="s">
        <v>313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312</v>
      </c>
      <c r="F33" s="515" t="s">
        <v>313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223</v>
      </c>
      <c r="D46" s="255" t="s">
        <v>224</v>
      </c>
      <c r="I46" s="199"/>
      <c r="M46" s="61"/>
      <c r="N46" s="62"/>
      <c r="O46" s="61"/>
    </row>
    <row r="47" spans="2:20">
      <c r="B47" s="570" t="s">
        <v>52</v>
      </c>
      <c r="C47" t="s">
        <v>223</v>
      </c>
      <c r="D47" t="s">
        <v>225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226</v>
      </c>
    </row>
    <row r="56" spans="2:15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42" priority="1">
      <formula>AND(ISNUMBER(N6), N6&gt;=5, NOT(ISBLANK(O6)))</formula>
    </cfRule>
    <cfRule type="expression" dxfId="441" priority="2">
      <formula>AND(ISNUMBER(N6), N6&gt;=5)</formula>
    </cfRule>
    <cfRule type="expression" dxfId="440" priority="3">
      <formula>AND(ISNUMBER(N6), N6&lt;5, NOT(ISBLANK(O6)))</formula>
    </cfRule>
    <cfRule type="expression" dxfId="439" priority="4">
      <formula>AND(ISNUMBER(N6), N6&lt;5, ISBLANK(O6))</formula>
    </cfRule>
  </conditionalFormatting>
  <conditionalFormatting sqref="R6:R24">
    <cfRule type="expression" dxfId="438" priority="5">
      <formula>AND(ISNUMBER(R6), R6&gt;=5, NOT(ISBLANK(S6)))</formula>
    </cfRule>
    <cfRule type="expression" dxfId="437" priority="6">
      <formula>AND(ISNUMBER(R6), R6&gt;=5)</formula>
    </cfRule>
    <cfRule type="expression" dxfId="436" priority="7">
      <formula>AND(ISNUMBER(R6), R6&lt;5, NOT(ISBLANK(S6)))</formula>
    </cfRule>
    <cfRule type="expression" dxfId="435" priority="8">
      <formula>AND(ISNUMBER(R6), R6&lt;5, ISBLANK(S6))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314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315</v>
      </c>
      <c r="F6" s="282" t="s">
        <v>315</v>
      </c>
      <c r="G6" s="282" t="s">
        <v>315</v>
      </c>
      <c r="H6" s="282" t="s">
        <v>315</v>
      </c>
      <c r="I6" s="282" t="s">
        <v>315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243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316</v>
      </c>
      <c r="F12" s="515" t="s">
        <v>316</v>
      </c>
      <c r="G12" s="515" t="s">
        <v>316</v>
      </c>
      <c r="H12" s="515" t="s">
        <v>316</v>
      </c>
      <c r="I12" s="515" t="s">
        <v>316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316</v>
      </c>
      <c r="F13" s="515" t="s">
        <v>316</v>
      </c>
      <c r="G13" s="515" t="s">
        <v>316</v>
      </c>
      <c r="H13" s="515" t="s">
        <v>316</v>
      </c>
      <c r="I13" s="515" t="s">
        <v>316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233</v>
      </c>
      <c r="F14" s="515" t="s">
        <v>317</v>
      </c>
      <c r="G14" s="515" t="s">
        <v>316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233</v>
      </c>
      <c r="F15" s="515" t="s">
        <v>318</v>
      </c>
      <c r="G15" s="515" t="s">
        <v>233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233</v>
      </c>
      <c r="F16" s="515" t="s">
        <v>318</v>
      </c>
      <c r="G16" s="515" t="s">
        <v>233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319</v>
      </c>
      <c r="F17" s="515" t="s">
        <v>318</v>
      </c>
      <c r="G17" s="515" t="s">
        <v>233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316</v>
      </c>
      <c r="F18" s="515" t="s">
        <v>318</v>
      </c>
      <c r="G18" s="452" t="s">
        <v>239</v>
      </c>
      <c r="H18" s="261" t="s">
        <v>68</v>
      </c>
      <c r="I18" s="452" t="s">
        <v>257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320</v>
      </c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316</v>
      </c>
      <c r="F19" s="515" t="s">
        <v>318</v>
      </c>
      <c r="G19" s="452" t="s">
        <v>239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316</v>
      </c>
      <c r="F20" s="515" t="s">
        <v>318</v>
      </c>
      <c r="G20" s="452" t="s">
        <v>321</v>
      </c>
      <c r="H20" s="261" t="s">
        <v>68</v>
      </c>
      <c r="I20" s="452" t="s">
        <v>257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322</v>
      </c>
      <c r="F21" s="515" t="s">
        <v>318</v>
      </c>
      <c r="G21" s="452" t="s">
        <v>323</v>
      </c>
      <c r="H21" s="261" t="s">
        <v>68</v>
      </c>
      <c r="I21" s="452" t="s">
        <v>257</v>
      </c>
      <c r="J21" s="458"/>
      <c r="K21" s="460"/>
      <c r="L21" s="61"/>
      <c r="M21" s="414" t="s">
        <v>106</v>
      </c>
      <c r="N21" s="326">
        <f>COUNTIF(E7:K44, "*Angel*")/2</f>
        <v>3.5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324</v>
      </c>
      <c r="F22" s="515" t="s">
        <v>318</v>
      </c>
      <c r="G22" s="452" t="s">
        <v>323</v>
      </c>
      <c r="H22" s="261" t="s">
        <v>325</v>
      </c>
      <c r="I22" s="452" t="s">
        <v>257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243</v>
      </c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326</v>
      </c>
      <c r="F23" s="515" t="s">
        <v>318</v>
      </c>
      <c r="G23" s="452" t="s">
        <v>323</v>
      </c>
      <c r="H23" s="261" t="s">
        <v>325</v>
      </c>
      <c r="I23" s="452" t="s">
        <v>257</v>
      </c>
      <c r="J23" s="458"/>
      <c r="K23" s="460"/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326</v>
      </c>
      <c r="F24" s="515" t="s">
        <v>318</v>
      </c>
      <c r="G24" s="452" t="s">
        <v>323</v>
      </c>
      <c r="H24" s="515" t="s">
        <v>57</v>
      </c>
      <c r="I24" s="452" t="s">
        <v>257</v>
      </c>
      <c r="J24" s="458"/>
      <c r="K24" s="460"/>
      <c r="L24" s="61"/>
      <c r="M24" s="416" t="s">
        <v>309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327</v>
      </c>
      <c r="F25" s="515" t="s">
        <v>306</v>
      </c>
      <c r="G25" s="452" t="s">
        <v>323</v>
      </c>
      <c r="H25" s="515" t="s">
        <v>57</v>
      </c>
      <c r="I25" s="452" t="s">
        <v>257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327</v>
      </c>
      <c r="F26" s="515" t="s">
        <v>306</v>
      </c>
      <c r="G26" s="452" t="s">
        <v>328</v>
      </c>
      <c r="H26" s="515" t="s">
        <v>57</v>
      </c>
      <c r="I26" s="452" t="s">
        <v>257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329</v>
      </c>
      <c r="F27" s="515" t="s">
        <v>330</v>
      </c>
      <c r="G27" s="452" t="s">
        <v>328</v>
      </c>
      <c r="H27" s="515" t="s">
        <v>57</v>
      </c>
      <c r="I27" s="452" t="s">
        <v>257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331</v>
      </c>
      <c r="F28" s="515" t="s">
        <v>330</v>
      </c>
      <c r="G28" s="452" t="s">
        <v>332</v>
      </c>
      <c r="H28" s="515" t="s">
        <v>57</v>
      </c>
      <c r="I28" s="306" t="s">
        <v>257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331</v>
      </c>
      <c r="F29" s="515" t="s">
        <v>330</v>
      </c>
      <c r="G29" s="452" t="s">
        <v>332</v>
      </c>
      <c r="H29" s="261" t="s">
        <v>257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331</v>
      </c>
      <c r="F30" s="515" t="s">
        <v>65</v>
      </c>
      <c r="G30" s="452" t="s">
        <v>333</v>
      </c>
      <c r="H30" s="261" t="s">
        <v>257</v>
      </c>
      <c r="I30" s="261" t="s">
        <v>163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334</v>
      </c>
      <c r="F31" s="515" t="s">
        <v>328</v>
      </c>
      <c r="G31" s="452" t="s">
        <v>335</v>
      </c>
      <c r="H31" s="261" t="s">
        <v>257</v>
      </c>
      <c r="I31" s="306" t="s">
        <v>336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334</v>
      </c>
      <c r="F32" s="515" t="s">
        <v>328</v>
      </c>
      <c r="G32" s="452" t="s">
        <v>335</v>
      </c>
      <c r="H32" s="261" t="s">
        <v>257</v>
      </c>
      <c r="I32" s="306" t="s">
        <v>336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334</v>
      </c>
      <c r="F33" s="515" t="s">
        <v>328</v>
      </c>
      <c r="G33" s="452" t="s">
        <v>337</v>
      </c>
      <c r="H33" s="261" t="s">
        <v>257</v>
      </c>
      <c r="I33" s="306" t="s">
        <v>336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223</v>
      </c>
      <c r="D46" s="255" t="s">
        <v>224</v>
      </c>
      <c r="I46" s="199"/>
      <c r="M46" s="61"/>
      <c r="N46" s="62"/>
      <c r="O46" s="61"/>
    </row>
    <row r="47" spans="2:20">
      <c r="B47" s="570" t="s">
        <v>52</v>
      </c>
      <c r="C47" t="s">
        <v>223</v>
      </c>
      <c r="D47" t="s">
        <v>225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132</v>
      </c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226</v>
      </c>
    </row>
    <row r="56" spans="2:15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34" priority="1">
      <formula>AND(ISNUMBER(N6), N6&gt;=5, NOT(ISBLANK(O6)))</formula>
    </cfRule>
    <cfRule type="expression" dxfId="433" priority="2">
      <formula>AND(ISNUMBER(N6), N6&gt;=5)</formula>
    </cfRule>
    <cfRule type="expression" dxfId="432" priority="3">
      <formula>AND(ISNUMBER(N6), N6&lt;5, NOT(ISBLANK(O6)))</formula>
    </cfRule>
    <cfRule type="expression" dxfId="431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338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339</v>
      </c>
      <c r="F6" s="282" t="s">
        <v>340</v>
      </c>
      <c r="G6" s="282" t="s">
        <v>340</v>
      </c>
      <c r="H6" s="282" t="s">
        <v>340</v>
      </c>
      <c r="I6" s="282" t="s">
        <v>340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243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243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341</v>
      </c>
      <c r="F12" s="515" t="s">
        <v>342</v>
      </c>
      <c r="G12" s="515" t="s">
        <v>342</v>
      </c>
      <c r="H12" s="515" t="s">
        <v>342</v>
      </c>
      <c r="I12" s="515" t="s">
        <v>342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341</v>
      </c>
      <c r="F13" s="515" t="s">
        <v>342</v>
      </c>
      <c r="G13" s="515" t="s">
        <v>342</v>
      </c>
      <c r="H13" s="515" t="s">
        <v>342</v>
      </c>
      <c r="I13" s="515" t="s">
        <v>342</v>
      </c>
      <c r="J13" s="458"/>
      <c r="K13" s="459" t="s">
        <v>207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57</v>
      </c>
      <c r="F14" s="515" t="s">
        <v>343</v>
      </c>
      <c r="G14" s="515" t="s">
        <v>344</v>
      </c>
      <c r="H14" s="261" t="s">
        <v>342</v>
      </c>
      <c r="I14" s="452" t="s">
        <v>344</v>
      </c>
      <c r="J14" s="458"/>
      <c r="K14" s="460" t="s">
        <v>207</v>
      </c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345</v>
      </c>
      <c r="F15" s="515" t="s">
        <v>343</v>
      </c>
      <c r="G15" s="515" t="s">
        <v>344</v>
      </c>
      <c r="H15" s="261" t="s">
        <v>342</v>
      </c>
      <c r="I15" s="452" t="s">
        <v>344</v>
      </c>
      <c r="J15" s="458"/>
      <c r="K15" s="460" t="s">
        <v>207</v>
      </c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345</v>
      </c>
      <c r="F16" s="515" t="s">
        <v>343</v>
      </c>
      <c r="G16" s="515" t="s">
        <v>344</v>
      </c>
      <c r="H16" s="261" t="s">
        <v>342</v>
      </c>
      <c r="I16" s="452" t="s">
        <v>344</v>
      </c>
      <c r="J16" s="458" t="s">
        <v>346</v>
      </c>
      <c r="K16" s="460" t="s">
        <v>207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347</v>
      </c>
      <c r="F17" s="515" t="s">
        <v>343</v>
      </c>
      <c r="G17" s="515" t="s">
        <v>344</v>
      </c>
      <c r="H17" s="261" t="s">
        <v>342</v>
      </c>
      <c r="I17" s="452" t="s">
        <v>344</v>
      </c>
      <c r="J17" s="458" t="s">
        <v>346</v>
      </c>
      <c r="K17" s="460" t="s">
        <v>207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347</v>
      </c>
      <c r="F18" s="515" t="s">
        <v>57</v>
      </c>
      <c r="G18" s="452" t="s">
        <v>67</v>
      </c>
      <c r="H18" s="261" t="s">
        <v>342</v>
      </c>
      <c r="I18" s="452" t="s">
        <v>344</v>
      </c>
      <c r="J18" s="458" t="s">
        <v>348</v>
      </c>
      <c r="K18" s="460" t="s">
        <v>207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347</v>
      </c>
      <c r="F19" s="515" t="s">
        <v>343</v>
      </c>
      <c r="G19" s="452" t="s">
        <v>347</v>
      </c>
      <c r="H19" s="261" t="s">
        <v>342</v>
      </c>
      <c r="I19" s="452" t="s">
        <v>349</v>
      </c>
      <c r="J19" s="458" t="s">
        <v>348</v>
      </c>
      <c r="K19" s="460" t="s">
        <v>207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350</v>
      </c>
      <c r="F20" s="515" t="s">
        <v>344</v>
      </c>
      <c r="G20" s="452" t="s">
        <v>351</v>
      </c>
      <c r="H20" s="261" t="s">
        <v>68</v>
      </c>
      <c r="I20" s="452" t="s">
        <v>57</v>
      </c>
      <c r="J20" s="458" t="s">
        <v>348</v>
      </c>
      <c r="K20" s="460" t="s">
        <v>207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350</v>
      </c>
      <c r="F21" s="515" t="s">
        <v>342</v>
      </c>
      <c r="G21" s="452" t="s">
        <v>351</v>
      </c>
      <c r="H21" s="261" t="s">
        <v>68</v>
      </c>
      <c r="I21" s="452" t="s">
        <v>352</v>
      </c>
      <c r="J21" s="458" t="s">
        <v>353</v>
      </c>
      <c r="K21" s="460" t="s">
        <v>207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350</v>
      </c>
      <c r="F22" s="515" t="s">
        <v>342</v>
      </c>
      <c r="G22" s="452" t="s">
        <v>351</v>
      </c>
      <c r="H22" s="561" t="s">
        <v>70</v>
      </c>
      <c r="I22" s="452" t="s">
        <v>352</v>
      </c>
      <c r="J22" s="458" t="s">
        <v>353</v>
      </c>
      <c r="K22" s="460" t="s">
        <v>207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350</v>
      </c>
      <c r="F23" s="515" t="s">
        <v>342</v>
      </c>
      <c r="G23" s="452" t="s">
        <v>354</v>
      </c>
      <c r="H23" s="561" t="s">
        <v>70</v>
      </c>
      <c r="I23" s="452" t="s">
        <v>355</v>
      </c>
      <c r="J23" s="458" t="s">
        <v>353</v>
      </c>
      <c r="K23" s="460" t="s">
        <v>207</v>
      </c>
      <c r="L23" s="61"/>
      <c r="M23" s="414" t="s">
        <v>110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356</v>
      </c>
      <c r="F24" s="515" t="s">
        <v>342</v>
      </c>
      <c r="G24" s="452" t="s">
        <v>357</v>
      </c>
      <c r="H24" s="561" t="s">
        <v>70</v>
      </c>
      <c r="I24" s="452" t="s">
        <v>355</v>
      </c>
      <c r="J24" s="458" t="s">
        <v>358</v>
      </c>
      <c r="K24" s="460" t="s">
        <v>207</v>
      </c>
      <c r="L24" s="61"/>
      <c r="M24" s="416" t="s">
        <v>163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307</v>
      </c>
      <c r="F25" s="515" t="s">
        <v>342</v>
      </c>
      <c r="G25" s="452" t="s">
        <v>70</v>
      </c>
      <c r="H25" s="561" t="s">
        <v>70</v>
      </c>
      <c r="I25" s="452" t="s">
        <v>355</v>
      </c>
      <c r="J25" s="458" t="s">
        <v>359</v>
      </c>
      <c r="K25" s="460" t="s">
        <v>207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65</v>
      </c>
      <c r="F26" s="515" t="s">
        <v>342</v>
      </c>
      <c r="G26" s="452" t="s">
        <v>57</v>
      </c>
      <c r="H26" s="561" t="s">
        <v>70</v>
      </c>
      <c r="I26" s="452" t="s">
        <v>57</v>
      </c>
      <c r="J26" s="458" t="s">
        <v>359</v>
      </c>
      <c r="K26" s="460" t="s">
        <v>207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360</v>
      </c>
      <c r="F27" s="515" t="s">
        <v>342</v>
      </c>
      <c r="G27" s="452" t="s">
        <v>57</v>
      </c>
      <c r="H27" s="561" t="s">
        <v>70</v>
      </c>
      <c r="I27" s="452" t="s">
        <v>361</v>
      </c>
      <c r="J27" s="458" t="s">
        <v>359</v>
      </c>
      <c r="K27" s="460" t="s">
        <v>207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360</v>
      </c>
      <c r="F28" s="452" t="s">
        <v>362</v>
      </c>
      <c r="G28" s="452" t="s">
        <v>347</v>
      </c>
      <c r="H28" s="561" t="s">
        <v>67</v>
      </c>
      <c r="I28" s="452" t="s">
        <v>67</v>
      </c>
      <c r="J28" s="458" t="s">
        <v>359</v>
      </c>
      <c r="K28" s="460" t="s">
        <v>207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360</v>
      </c>
      <c r="F29" s="452" t="s">
        <v>362</v>
      </c>
      <c r="G29" s="452" t="s">
        <v>347</v>
      </c>
      <c r="H29" s="561" t="s">
        <v>342</v>
      </c>
      <c r="I29" s="452" t="s">
        <v>342</v>
      </c>
      <c r="J29" s="458" t="s">
        <v>359</v>
      </c>
      <c r="K29" s="460" t="s">
        <v>207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360</v>
      </c>
      <c r="F30" s="452" t="s">
        <v>362</v>
      </c>
      <c r="G30" s="452" t="s">
        <v>347</v>
      </c>
      <c r="H30" s="561" t="s">
        <v>363</v>
      </c>
      <c r="I30" s="452" t="s">
        <v>70</v>
      </c>
      <c r="J30" s="458" t="s">
        <v>359</v>
      </c>
      <c r="K30" s="460" t="s">
        <v>207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362</v>
      </c>
      <c r="F31" s="452" t="s">
        <v>362</v>
      </c>
      <c r="G31" s="452" t="s">
        <v>70</v>
      </c>
      <c r="H31" s="561" t="s">
        <v>363</v>
      </c>
      <c r="I31" s="452" t="s">
        <v>364</v>
      </c>
      <c r="J31" s="458" t="s">
        <v>359</v>
      </c>
      <c r="K31" s="460" t="s">
        <v>207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362</v>
      </c>
      <c r="F32" s="452" t="s">
        <v>362</v>
      </c>
      <c r="G32" s="452" t="s">
        <v>70</v>
      </c>
      <c r="H32" s="561" t="s">
        <v>363</v>
      </c>
      <c r="I32" s="452" t="s">
        <v>364</v>
      </c>
      <c r="J32" s="458" t="s">
        <v>359</v>
      </c>
      <c r="K32" s="460" t="s">
        <v>207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362</v>
      </c>
      <c r="F33" s="452" t="s">
        <v>362</v>
      </c>
      <c r="G33" s="452" t="s">
        <v>70</v>
      </c>
      <c r="H33" s="561" t="s">
        <v>363</v>
      </c>
      <c r="I33" s="452" t="s">
        <v>365</v>
      </c>
      <c r="J33" s="458" t="s">
        <v>359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362</v>
      </c>
      <c r="J34" s="458" t="s">
        <v>359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44"/>
      <c r="F35" s="353"/>
      <c r="G35" s="350"/>
      <c r="H35" s="538"/>
      <c r="I35" s="537" t="s">
        <v>362</v>
      </c>
      <c r="J35" s="458" t="s">
        <v>359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362</v>
      </c>
      <c r="J36" s="458" t="s">
        <v>359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 t="s">
        <v>359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 t="s">
        <v>359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458" t="s">
        <v>359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458" t="s">
        <v>359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458" t="s">
        <v>358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458" t="s">
        <v>358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458" t="s">
        <v>358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458" t="s">
        <v>358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226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0" priority="1">
      <formula>AND(ISNUMBER(N6), N6&gt;=5, NOT(ISBLANK(O6)))</formula>
    </cfRule>
    <cfRule type="expression" dxfId="429" priority="2">
      <formula>AND(ISNUMBER(N6), N6&gt;=5)</formula>
    </cfRule>
    <cfRule type="expression" dxfId="428" priority="3">
      <formula>AND(ISNUMBER(N6), N6&lt;5, NOT(ISBLANK(O6)))</formula>
    </cfRule>
    <cfRule type="expression" dxfId="427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366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 t="s">
        <v>367</v>
      </c>
      <c r="F7" s="515" t="s">
        <v>367</v>
      </c>
      <c r="G7" s="515" t="s">
        <v>367</v>
      </c>
      <c r="H7" s="515" t="s">
        <v>367</v>
      </c>
      <c r="I7" s="515" t="s">
        <v>367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/>
      <c r="F24" s="515"/>
      <c r="G24" s="452"/>
      <c r="H24" s="282"/>
      <c r="I24" s="452"/>
      <c r="J24" s="458"/>
      <c r="K24" s="460"/>
      <c r="L24" s="61"/>
      <c r="M24" s="416" t="s">
        <v>309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226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6" priority="1">
      <formula>AND(ISNUMBER(N6), N6&gt;=5, NOT(ISBLANK(O6)))</formula>
    </cfRule>
    <cfRule type="expression" dxfId="425" priority="2">
      <formula>AND(ISNUMBER(N6), N6&gt;=5)</formula>
    </cfRule>
    <cfRule type="expression" dxfId="424" priority="3">
      <formula>AND(ISNUMBER(N6), N6&lt;5, NOT(ISBLANK(O6)))</formula>
    </cfRule>
    <cfRule type="expression" dxfId="423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368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369</v>
      </c>
      <c r="F6" s="282" t="s">
        <v>369</v>
      </c>
      <c r="G6" s="282" t="s">
        <v>369</v>
      </c>
      <c r="H6" s="282" t="s">
        <v>369</v>
      </c>
      <c r="I6" s="282" t="s">
        <v>369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232</v>
      </c>
      <c r="F12" s="515" t="s">
        <v>66</v>
      </c>
      <c r="G12" s="515" t="s">
        <v>232</v>
      </c>
      <c r="H12" s="515" t="s">
        <v>232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232</v>
      </c>
      <c r="F13" s="515" t="s">
        <v>66</v>
      </c>
      <c r="G13" s="515" t="s">
        <v>232</v>
      </c>
      <c r="H13" s="515" t="s">
        <v>232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54</v>
      </c>
      <c r="F14" s="515" t="s">
        <v>370</v>
      </c>
      <c r="G14" s="515" t="s">
        <v>371</v>
      </c>
      <c r="H14" s="561" t="s">
        <v>371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246</v>
      </c>
      <c r="F15" s="515" t="s">
        <v>370</v>
      </c>
      <c r="G15" s="515" t="s">
        <v>372</v>
      </c>
      <c r="H15" s="561" t="s">
        <v>371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246</v>
      </c>
      <c r="F16" s="515" t="s">
        <v>370</v>
      </c>
      <c r="G16" s="515" t="s">
        <v>372</v>
      </c>
      <c r="H16" s="561" t="s">
        <v>371</v>
      </c>
      <c r="I16" s="452" t="s">
        <v>357</v>
      </c>
      <c r="J16" s="458" t="s">
        <v>373</v>
      </c>
      <c r="K16" s="460" t="s">
        <v>374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375</v>
      </c>
      <c r="F17" s="515" t="s">
        <v>370</v>
      </c>
      <c r="G17" s="515" t="s">
        <v>372</v>
      </c>
      <c r="H17" s="561" t="s">
        <v>376</v>
      </c>
      <c r="I17" s="452" t="s">
        <v>357</v>
      </c>
      <c r="J17" s="458" t="s">
        <v>373</v>
      </c>
      <c r="K17" s="460" t="s">
        <v>374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237</v>
      </c>
      <c r="F18" s="515" t="s">
        <v>370</v>
      </c>
      <c r="G18" s="452" t="s">
        <v>347</v>
      </c>
      <c r="H18" s="561" t="s">
        <v>239</v>
      </c>
      <c r="I18" s="452" t="s">
        <v>357</v>
      </c>
      <c r="J18" s="458" t="s">
        <v>373</v>
      </c>
      <c r="K18" s="460" t="s">
        <v>374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237</v>
      </c>
      <c r="F19" s="515" t="s">
        <v>377</v>
      </c>
      <c r="G19" s="452" t="s">
        <v>67</v>
      </c>
      <c r="H19" s="561" t="s">
        <v>330</v>
      </c>
      <c r="I19" s="452" t="s">
        <v>362</v>
      </c>
      <c r="J19" s="458" t="s">
        <v>373</v>
      </c>
      <c r="K19" s="460" t="s">
        <v>378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237</v>
      </c>
      <c r="F20" s="515" t="s">
        <v>377</v>
      </c>
      <c r="G20" s="452" t="s">
        <v>67</v>
      </c>
      <c r="H20" s="561" t="s">
        <v>379</v>
      </c>
      <c r="I20" s="452" t="s">
        <v>362</v>
      </c>
      <c r="J20" s="458" t="s">
        <v>373</v>
      </c>
      <c r="K20" s="460" t="s">
        <v>378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66</v>
      </c>
      <c r="F21" s="515" t="s">
        <v>66</v>
      </c>
      <c r="G21" s="452" t="s">
        <v>67</v>
      </c>
      <c r="H21" s="561" t="s">
        <v>371</v>
      </c>
      <c r="I21" s="452" t="s">
        <v>362</v>
      </c>
      <c r="J21" s="458" t="s">
        <v>373</v>
      </c>
      <c r="K21" s="460" t="s">
        <v>378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237</v>
      </c>
      <c r="F22" s="515" t="s">
        <v>66</v>
      </c>
      <c r="G22" s="452" t="s">
        <v>67</v>
      </c>
      <c r="H22" s="561" t="s">
        <v>380</v>
      </c>
      <c r="I22" s="452" t="s">
        <v>362</v>
      </c>
      <c r="J22" s="458" t="s">
        <v>373</v>
      </c>
      <c r="K22" s="460" t="s">
        <v>378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237</v>
      </c>
      <c r="F23" s="515" t="s">
        <v>66</v>
      </c>
      <c r="G23" s="452" t="s">
        <v>357</v>
      </c>
      <c r="H23" s="452" t="s">
        <v>371</v>
      </c>
      <c r="I23" s="452" t="s">
        <v>362</v>
      </c>
      <c r="J23" s="458" t="s">
        <v>373</v>
      </c>
      <c r="K23" s="460" t="s">
        <v>378</v>
      </c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375</v>
      </c>
      <c r="F24" s="515" t="s">
        <v>66</v>
      </c>
      <c r="G24" s="452" t="s">
        <v>357</v>
      </c>
      <c r="H24" s="452" t="s">
        <v>381</v>
      </c>
      <c r="I24" s="452" t="s">
        <v>362</v>
      </c>
      <c r="J24" s="458" t="s">
        <v>373</v>
      </c>
      <c r="K24" s="460" t="s">
        <v>378</v>
      </c>
      <c r="L24" s="61"/>
      <c r="M24" s="416" t="s">
        <v>309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375</v>
      </c>
      <c r="F25" s="515" t="s">
        <v>59</v>
      </c>
      <c r="G25" s="452" t="s">
        <v>357</v>
      </c>
      <c r="H25" s="452" t="s">
        <v>381</v>
      </c>
      <c r="I25" s="452" t="s">
        <v>362</v>
      </c>
      <c r="J25" s="458" t="s">
        <v>373</v>
      </c>
      <c r="K25" s="460" t="s">
        <v>378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246</v>
      </c>
      <c r="F26" s="515" t="s">
        <v>59</v>
      </c>
      <c r="G26" s="452" t="s">
        <v>382</v>
      </c>
      <c r="H26" s="452" t="s">
        <v>381</v>
      </c>
      <c r="I26" s="452" t="s">
        <v>61</v>
      </c>
      <c r="J26" s="458" t="s">
        <v>373</v>
      </c>
      <c r="K26" s="460" t="s">
        <v>378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246</v>
      </c>
      <c r="F27" s="515" t="s">
        <v>383</v>
      </c>
      <c r="G27" s="452" t="s">
        <v>384</v>
      </c>
      <c r="H27" s="452" t="s">
        <v>385</v>
      </c>
      <c r="I27" s="452" t="s">
        <v>61</v>
      </c>
      <c r="J27" s="458" t="s">
        <v>373</v>
      </c>
      <c r="K27" s="460" t="s">
        <v>378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386</v>
      </c>
      <c r="F28" s="515" t="s">
        <v>383</v>
      </c>
      <c r="G28" s="452" t="s">
        <v>384</v>
      </c>
      <c r="H28" s="561" t="s">
        <v>387</v>
      </c>
      <c r="I28" s="452" t="s">
        <v>70</v>
      </c>
      <c r="J28" s="458" t="s">
        <v>373</v>
      </c>
      <c r="K28" s="460" t="s">
        <v>378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384</v>
      </c>
      <c r="F29" s="515" t="s">
        <v>383</v>
      </c>
      <c r="G29" s="452" t="s">
        <v>384</v>
      </c>
      <c r="H29" s="561" t="s">
        <v>387</v>
      </c>
      <c r="I29" s="452" t="s">
        <v>70</v>
      </c>
      <c r="J29" s="458" t="s">
        <v>373</v>
      </c>
      <c r="K29" s="460" t="s">
        <v>378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384</v>
      </c>
      <c r="F30" s="515" t="s">
        <v>383</v>
      </c>
      <c r="G30" s="452" t="s">
        <v>384</v>
      </c>
      <c r="H30" s="561" t="s">
        <v>387</v>
      </c>
      <c r="I30" s="452" t="s">
        <v>387</v>
      </c>
      <c r="J30" s="458" t="s">
        <v>373</v>
      </c>
      <c r="K30" s="460" t="s">
        <v>378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384</v>
      </c>
      <c r="F31" s="515" t="s">
        <v>383</v>
      </c>
      <c r="G31" s="452" t="s">
        <v>384</v>
      </c>
      <c r="H31" s="561" t="s">
        <v>357</v>
      </c>
      <c r="I31" s="452" t="s">
        <v>387</v>
      </c>
      <c r="J31" s="458" t="s">
        <v>373</v>
      </c>
      <c r="K31" s="460" t="s">
        <v>378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384</v>
      </c>
      <c r="F32" s="515" t="s">
        <v>383</v>
      </c>
      <c r="G32" s="452" t="s">
        <v>384</v>
      </c>
      <c r="H32" s="561" t="s">
        <v>357</v>
      </c>
      <c r="I32" s="452" t="s">
        <v>387</v>
      </c>
      <c r="J32" s="458"/>
      <c r="K32" s="460" t="s">
        <v>378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384</v>
      </c>
      <c r="F33" s="515" t="s">
        <v>383</v>
      </c>
      <c r="G33" s="452" t="s">
        <v>384</v>
      </c>
      <c r="H33" s="561" t="s">
        <v>357</v>
      </c>
      <c r="I33" s="452" t="s">
        <v>387</v>
      </c>
      <c r="J33" s="458"/>
      <c r="K33" s="460" t="s">
        <v>378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 t="s">
        <v>388</v>
      </c>
      <c r="F34" s="538"/>
      <c r="G34" s="538"/>
      <c r="H34" s="538"/>
      <c r="I34" s="537" t="s">
        <v>387</v>
      </c>
      <c r="J34" s="458"/>
      <c r="K34" s="460" t="s">
        <v>378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44" t="s">
        <v>388</v>
      </c>
      <c r="F35" s="353"/>
      <c r="G35" s="350"/>
      <c r="H35" s="538"/>
      <c r="I35" s="537"/>
      <c r="J35" s="458"/>
      <c r="K35" s="460" t="s">
        <v>378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44" t="s">
        <v>388</v>
      </c>
      <c r="F36" s="353"/>
      <c r="G36" s="350"/>
      <c r="H36" s="538"/>
      <c r="I36" s="537"/>
      <c r="J36" s="458"/>
      <c r="K36" s="460" t="s">
        <v>378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44" t="s">
        <v>388</v>
      </c>
      <c r="F37" s="353"/>
      <c r="G37" s="337"/>
      <c r="H37" s="538"/>
      <c r="I37" s="273"/>
      <c r="J37" s="458"/>
      <c r="K37" s="460" t="s">
        <v>374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44" t="s">
        <v>388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44" t="s">
        <v>388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44" t="s">
        <v>388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226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2" priority="1">
      <formula>AND(ISNUMBER(N6), N6&gt;=5, NOT(ISBLANK(O6)))</formula>
    </cfRule>
    <cfRule type="expression" dxfId="421" priority="2">
      <formula>AND(ISNUMBER(N6), N6&gt;=5)</formula>
    </cfRule>
    <cfRule type="expression" dxfId="420" priority="3">
      <formula>AND(ISNUMBER(N6), N6&lt;5, NOT(ISBLANK(O6)))</formula>
    </cfRule>
    <cfRule type="expression" dxfId="419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389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304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390</v>
      </c>
      <c r="F5" s="223" t="s">
        <v>391</v>
      </c>
      <c r="G5" s="223" t="s">
        <v>392</v>
      </c>
      <c r="H5" s="223" t="s">
        <v>393</v>
      </c>
      <c r="I5" s="223" t="s">
        <v>394</v>
      </c>
      <c r="J5" s="223" t="s">
        <v>395</v>
      </c>
      <c r="K5" s="223" t="s">
        <v>396</v>
      </c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>
      <c r="B6" s="263" t="s">
        <v>85</v>
      </c>
      <c r="C6" s="271"/>
      <c r="D6" s="272"/>
      <c r="E6" s="282" t="s">
        <v>397</v>
      </c>
      <c r="F6" s="282" t="s">
        <v>398</v>
      </c>
      <c r="G6" s="282" t="s">
        <v>397</v>
      </c>
      <c r="H6" s="282" t="s">
        <v>399</v>
      </c>
      <c r="I6" s="282" t="s">
        <v>397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93</v>
      </c>
      <c r="C7" s="245" t="s">
        <v>87</v>
      </c>
      <c r="D7" s="265" t="s">
        <v>94</v>
      </c>
      <c r="E7" s="515" t="s">
        <v>400</v>
      </c>
      <c r="F7" s="515" t="s">
        <v>357</v>
      </c>
      <c r="G7" s="515" t="s">
        <v>400</v>
      </c>
      <c r="H7" s="560"/>
      <c r="I7" s="452" t="s">
        <v>400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94</v>
      </c>
      <c r="C8" s="217" t="s">
        <v>87</v>
      </c>
      <c r="D8" s="267" t="s">
        <v>96</v>
      </c>
      <c r="E8" s="515" t="s">
        <v>400</v>
      </c>
      <c r="F8" s="515" t="s">
        <v>357</v>
      </c>
      <c r="G8" s="515" t="s">
        <v>400</v>
      </c>
      <c r="H8" s="560"/>
      <c r="I8" s="452" t="s">
        <v>400</v>
      </c>
      <c r="J8" s="458" t="s">
        <v>346</v>
      </c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90</v>
      </c>
      <c r="T8" s="63"/>
    </row>
    <row r="9" spans="2:20" ht="15.75" thickBot="1">
      <c r="B9" s="266" t="s">
        <v>96</v>
      </c>
      <c r="C9" s="217" t="s">
        <v>87</v>
      </c>
      <c r="D9" s="267" t="s">
        <v>97</v>
      </c>
      <c r="E9" s="515" t="s">
        <v>401</v>
      </c>
      <c r="F9" s="515" t="s">
        <v>382</v>
      </c>
      <c r="G9" s="515" t="s">
        <v>400</v>
      </c>
      <c r="H9" s="308"/>
      <c r="I9" s="452" t="s">
        <v>400</v>
      </c>
      <c r="J9" s="458" t="s">
        <v>346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90</v>
      </c>
      <c r="T9" s="63"/>
    </row>
    <row r="10" spans="2:20" ht="15.75" thickBot="1">
      <c r="B10" s="266" t="s">
        <v>97</v>
      </c>
      <c r="C10" s="217" t="s">
        <v>87</v>
      </c>
      <c r="D10" s="267" t="s">
        <v>98</v>
      </c>
      <c r="E10" s="515" t="s">
        <v>375</v>
      </c>
      <c r="F10" s="515" t="s">
        <v>382</v>
      </c>
      <c r="G10" s="515" t="s">
        <v>400</v>
      </c>
      <c r="H10" s="308"/>
      <c r="I10" s="452" t="s">
        <v>382</v>
      </c>
      <c r="J10" s="458" t="s">
        <v>346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98</v>
      </c>
      <c r="C11" s="217" t="s">
        <v>87</v>
      </c>
      <c r="D11" s="267" t="s">
        <v>99</v>
      </c>
      <c r="E11" s="515" t="s">
        <v>375</v>
      </c>
      <c r="F11" s="452" t="s">
        <v>402</v>
      </c>
      <c r="G11" s="515" t="s">
        <v>400</v>
      </c>
      <c r="H11" s="308"/>
      <c r="I11" s="452" t="s">
        <v>382</v>
      </c>
      <c r="J11" s="458" t="s">
        <v>346</v>
      </c>
      <c r="K11" s="460"/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90</v>
      </c>
      <c r="T11" s="63"/>
    </row>
    <row r="12" spans="2:20" ht="15" customHeight="1" thickBot="1">
      <c r="B12" s="266" t="s">
        <v>99</v>
      </c>
      <c r="C12" s="217" t="s">
        <v>87</v>
      </c>
      <c r="D12" s="267" t="s">
        <v>101</v>
      </c>
      <c r="E12" s="515" t="s">
        <v>375</v>
      </c>
      <c r="F12" s="515" t="s">
        <v>403</v>
      </c>
      <c r="G12" s="515" t="s">
        <v>400</v>
      </c>
      <c r="H12" s="308"/>
      <c r="I12" s="452" t="s">
        <v>382</v>
      </c>
      <c r="J12" s="458" t="s">
        <v>346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95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95</v>
      </c>
      <c r="T12" s="63"/>
    </row>
    <row r="13" spans="2:20" ht="15" customHeight="1" thickBot="1">
      <c r="B13" s="266" t="s">
        <v>101</v>
      </c>
      <c r="C13" s="217" t="s">
        <v>87</v>
      </c>
      <c r="D13" s="267" t="s">
        <v>102</v>
      </c>
      <c r="E13" s="515" t="s">
        <v>264</v>
      </c>
      <c r="F13" s="515" t="s">
        <v>403</v>
      </c>
      <c r="G13" s="452" t="s">
        <v>377</v>
      </c>
      <c r="H13" s="308"/>
      <c r="I13" s="452" t="s">
        <v>382</v>
      </c>
      <c r="J13" s="458" t="s">
        <v>346</v>
      </c>
      <c r="K13" s="460"/>
      <c r="L13" s="61"/>
      <c r="M13" s="414" t="s">
        <v>61</v>
      </c>
      <c r="N13" s="326">
        <f>COUNTIF(E7:K39, "*Tai Wei*")/2</f>
        <v>7.5</v>
      </c>
      <c r="O13" s="547" t="s">
        <v>90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90</v>
      </c>
      <c r="T13" s="63"/>
    </row>
    <row r="14" spans="2:20" ht="15" customHeight="1" thickBot="1">
      <c r="B14" s="266" t="s">
        <v>102</v>
      </c>
      <c r="C14" s="217" t="s">
        <v>87</v>
      </c>
      <c r="D14" s="267" t="s">
        <v>103</v>
      </c>
      <c r="E14" s="515" t="s">
        <v>264</v>
      </c>
      <c r="F14" s="515" t="s">
        <v>403</v>
      </c>
      <c r="G14" s="452" t="s">
        <v>403</v>
      </c>
      <c r="H14" s="308"/>
      <c r="I14" s="452" t="s">
        <v>382</v>
      </c>
      <c r="J14" s="458" t="s">
        <v>346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90</v>
      </c>
      <c r="T14" s="63"/>
    </row>
    <row r="15" spans="2:20" ht="15" customHeight="1" thickBot="1">
      <c r="B15" s="266" t="s">
        <v>103</v>
      </c>
      <c r="C15" s="217" t="s">
        <v>87</v>
      </c>
      <c r="D15" s="267" t="s">
        <v>104</v>
      </c>
      <c r="E15" s="515" t="s">
        <v>264</v>
      </c>
      <c r="F15" s="515" t="s">
        <v>403</v>
      </c>
      <c r="G15" s="452" t="s">
        <v>403</v>
      </c>
      <c r="H15" s="308"/>
      <c r="I15" s="452" t="s">
        <v>382</v>
      </c>
      <c r="J15" s="458" t="s">
        <v>346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90</v>
      </c>
      <c r="T15" s="63"/>
    </row>
    <row r="16" spans="2:20" ht="15" customHeight="1" thickBot="1">
      <c r="B16" s="266" t="s">
        <v>104</v>
      </c>
      <c r="C16" s="217" t="s">
        <v>87</v>
      </c>
      <c r="D16" s="267" t="s">
        <v>105</v>
      </c>
      <c r="E16" s="515" t="s">
        <v>404</v>
      </c>
      <c r="F16" s="515" t="s">
        <v>403</v>
      </c>
      <c r="G16" s="452" t="s">
        <v>403</v>
      </c>
      <c r="H16" s="308"/>
      <c r="I16" s="452" t="s">
        <v>382</v>
      </c>
      <c r="J16" s="458" t="s">
        <v>346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100</v>
      </c>
      <c r="T16" s="63"/>
    </row>
    <row r="17" spans="2:20" ht="15" customHeight="1" thickBot="1">
      <c r="B17" s="266" t="s">
        <v>105</v>
      </c>
      <c r="C17" s="217" t="s">
        <v>87</v>
      </c>
      <c r="D17" s="267" t="s">
        <v>108</v>
      </c>
      <c r="E17" s="515" t="s">
        <v>404</v>
      </c>
      <c r="F17" s="515" t="s">
        <v>405</v>
      </c>
      <c r="G17" s="452" t="s">
        <v>403</v>
      </c>
      <c r="H17" s="308"/>
      <c r="I17" s="452" t="s">
        <v>406</v>
      </c>
      <c r="J17" s="458" t="s">
        <v>346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108</v>
      </c>
      <c r="C18" s="217" t="s">
        <v>87</v>
      </c>
      <c r="D18" s="267" t="s">
        <v>109</v>
      </c>
      <c r="E18" s="515" t="s">
        <v>404</v>
      </c>
      <c r="F18" s="515" t="s">
        <v>407</v>
      </c>
      <c r="G18" s="452" t="s">
        <v>403</v>
      </c>
      <c r="H18" s="308"/>
      <c r="I18" s="452" t="s">
        <v>406</v>
      </c>
      <c r="J18" s="458" t="s">
        <v>346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109</v>
      </c>
      <c r="C19" s="217" t="s">
        <v>87</v>
      </c>
      <c r="D19" s="267" t="s">
        <v>111</v>
      </c>
      <c r="E19" s="515" t="s">
        <v>404</v>
      </c>
      <c r="F19" s="515" t="s">
        <v>407</v>
      </c>
      <c r="G19" s="452" t="s">
        <v>408</v>
      </c>
      <c r="H19" s="308"/>
      <c r="I19" s="452" t="s">
        <v>403</v>
      </c>
      <c r="J19" s="458" t="s">
        <v>346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111</v>
      </c>
      <c r="C20" s="217" t="s">
        <v>87</v>
      </c>
      <c r="D20" s="267" t="s">
        <v>112</v>
      </c>
      <c r="E20" s="515" t="s">
        <v>404</v>
      </c>
      <c r="F20" s="515" t="s">
        <v>405</v>
      </c>
      <c r="G20" s="452" t="s">
        <v>357</v>
      </c>
      <c r="H20" s="308" t="s">
        <v>68</v>
      </c>
      <c r="I20" s="452" t="s">
        <v>406</v>
      </c>
      <c r="J20" s="458" t="s">
        <v>346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112</v>
      </c>
      <c r="C21" s="217" t="s">
        <v>87</v>
      </c>
      <c r="D21" s="267" t="s">
        <v>113</v>
      </c>
      <c r="E21" s="515" t="s">
        <v>404</v>
      </c>
      <c r="F21" s="515" t="s">
        <v>405</v>
      </c>
      <c r="G21" s="452" t="s">
        <v>384</v>
      </c>
      <c r="H21" s="308" t="s">
        <v>258</v>
      </c>
      <c r="I21" s="452" t="s">
        <v>382</v>
      </c>
      <c r="J21" s="458" t="s">
        <v>346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414" t="s">
        <v>106</v>
      </c>
      <c r="R21" s="325">
        <f>'26 Feb 2024 (2)'!N21+'4 Mar 2024'!N21+'11 Mar 2024'!N21+'18 Mar 2024'!N21+'25 Mar 2024'!N21</f>
        <v>33.5</v>
      </c>
      <c r="S21" s="547" t="s">
        <v>107</v>
      </c>
      <c r="T21" s="63"/>
    </row>
    <row r="22" spans="2:20" ht="15" customHeight="1" thickBot="1">
      <c r="B22" s="266" t="s">
        <v>113</v>
      </c>
      <c r="C22" s="217" t="s">
        <v>87</v>
      </c>
      <c r="D22" s="267" t="s">
        <v>114</v>
      </c>
      <c r="E22" s="515" t="s">
        <v>246</v>
      </c>
      <c r="F22" s="452" t="s">
        <v>409</v>
      </c>
      <c r="G22" s="452" t="s">
        <v>384</v>
      </c>
      <c r="H22" s="308" t="s">
        <v>286</v>
      </c>
      <c r="I22" s="452" t="s">
        <v>382</v>
      </c>
      <c r="J22" s="458" t="s">
        <v>346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410</v>
      </c>
      <c r="F23" s="452" t="s">
        <v>409</v>
      </c>
      <c r="G23" s="452" t="s">
        <v>411</v>
      </c>
      <c r="H23" s="308" t="s">
        <v>286</v>
      </c>
      <c r="I23" s="452" t="s">
        <v>382</v>
      </c>
      <c r="J23" s="458" t="s">
        <v>346</v>
      </c>
      <c r="K23" s="460"/>
      <c r="L23" s="61"/>
      <c r="M23" s="414" t="s">
        <v>110</v>
      </c>
      <c r="N23" s="326">
        <f>COUNTIF(E7:K39, "*QiAn*")/2</f>
        <v>9</v>
      </c>
      <c r="O23" s="547"/>
      <c r="P23" s="199"/>
      <c r="Q23" s="414" t="s">
        <v>110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115</v>
      </c>
      <c r="C24" s="217" t="s">
        <v>87</v>
      </c>
      <c r="D24" s="267" t="s">
        <v>116</v>
      </c>
      <c r="E24" s="515" t="s">
        <v>386</v>
      </c>
      <c r="F24" s="452" t="s">
        <v>409</v>
      </c>
      <c r="G24" s="452" t="s">
        <v>411</v>
      </c>
      <c r="H24" s="308" t="s">
        <v>286</v>
      </c>
      <c r="I24" s="452" t="s">
        <v>382</v>
      </c>
      <c r="J24" s="458" t="s">
        <v>346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386</v>
      </c>
      <c r="F25" s="452" t="s">
        <v>405</v>
      </c>
      <c r="G25" s="452" t="s">
        <v>387</v>
      </c>
      <c r="H25" s="308" t="s">
        <v>286</v>
      </c>
      <c r="I25" s="306" t="s">
        <v>412</v>
      </c>
      <c r="J25" s="458" t="s">
        <v>346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386</v>
      </c>
      <c r="F26" s="452" t="s">
        <v>362</v>
      </c>
      <c r="G26" s="452" t="s">
        <v>387</v>
      </c>
      <c r="H26" s="308" t="s">
        <v>286</v>
      </c>
      <c r="I26" s="306" t="s">
        <v>412</v>
      </c>
      <c r="J26" s="458" t="s">
        <v>346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386</v>
      </c>
      <c r="F27" s="452" t="s">
        <v>362</v>
      </c>
      <c r="G27" s="452" t="s">
        <v>382</v>
      </c>
      <c r="H27" s="308" t="s">
        <v>286</v>
      </c>
      <c r="I27" s="306" t="s">
        <v>412</v>
      </c>
      <c r="J27" s="458" t="s">
        <v>346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386</v>
      </c>
      <c r="F28" s="452" t="s">
        <v>357</v>
      </c>
      <c r="G28" s="452" t="s">
        <v>382</v>
      </c>
      <c r="H28" s="308" t="s">
        <v>286</v>
      </c>
      <c r="I28" s="306" t="s">
        <v>412</v>
      </c>
      <c r="J28" s="458" t="s">
        <v>346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382</v>
      </c>
      <c r="H29" s="308" t="s">
        <v>286</v>
      </c>
      <c r="I29" s="537" t="s">
        <v>387</v>
      </c>
      <c r="J29" s="458" t="s">
        <v>346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350"/>
      <c r="H30" s="308" t="s">
        <v>286</v>
      </c>
      <c r="I30" s="537" t="s">
        <v>387</v>
      </c>
      <c r="J30" s="458" t="s">
        <v>346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350"/>
      <c r="H31" s="308" t="s">
        <v>286</v>
      </c>
      <c r="I31" s="537"/>
      <c r="J31" s="458" t="s">
        <v>346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4"/>
      <c r="F32" s="353"/>
      <c r="G32" s="337"/>
      <c r="H32" s="308" t="s">
        <v>286</v>
      </c>
      <c r="I32" s="273"/>
      <c r="J32" s="458" t="s">
        <v>346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/>
      <c r="I33" s="273"/>
      <c r="J33" s="458" t="s">
        <v>346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8"/>
      <c r="D42" s="828"/>
      <c r="E42" s="828"/>
      <c r="F42" s="828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226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18" priority="5">
      <formula>AND(ISNUMBER(N6), N6&gt;=5, NOT(ISBLANK(O6)))</formula>
    </cfRule>
    <cfRule type="expression" dxfId="417" priority="6">
      <formula>AND(ISNUMBER(N6), N6&gt;=5)</formula>
    </cfRule>
    <cfRule type="expression" dxfId="416" priority="7">
      <formula>AND(ISNUMBER(N6), N6&lt;5, NOT(ISBLANK(O6)))</formula>
    </cfRule>
    <cfRule type="expression" dxfId="415" priority="8">
      <formula>AND(ISNUMBER(N6), N6&lt;5, ISBLANK(O6))</formula>
    </cfRule>
  </conditionalFormatting>
  <conditionalFormatting sqref="R6:R24">
    <cfRule type="expression" dxfId="414" priority="1">
      <formula>AND(ISNUMBER(R6), R6&gt;=5, NOT(ISBLANK(S6)))</formula>
    </cfRule>
    <cfRule type="expression" dxfId="413" priority="2">
      <formula>AND(ISNUMBER(R6), R6&gt;=5)</formula>
    </cfRule>
    <cfRule type="expression" dxfId="412" priority="3">
      <formula>AND(ISNUMBER(R6), R6&lt;5, NOT(ISBLANK(S6)))</formula>
    </cfRule>
    <cfRule type="expression" dxfId="411" priority="4">
      <formula>AND(ISNUMBER(R6), R6&lt;5, ISBLANK(S6))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389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413</v>
      </c>
      <c r="F5" s="223" t="s">
        <v>414</v>
      </c>
      <c r="G5" s="223" t="s">
        <v>415</v>
      </c>
      <c r="H5" s="223" t="s">
        <v>416</v>
      </c>
      <c r="I5" s="223" t="s">
        <v>417</v>
      </c>
      <c r="J5" s="223" t="s">
        <v>418</v>
      </c>
      <c r="K5" s="223" t="s">
        <v>419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420</v>
      </c>
      <c r="F6" s="282" t="s">
        <v>420</v>
      </c>
      <c r="G6" s="282" t="s">
        <v>420</v>
      </c>
      <c r="H6" s="282" t="s">
        <v>420</v>
      </c>
      <c r="I6" s="282" t="s">
        <v>420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212</v>
      </c>
      <c r="F7" s="515" t="s">
        <v>212</v>
      </c>
      <c r="G7" s="515" t="s">
        <v>212</v>
      </c>
      <c r="H7" s="515" t="s">
        <v>212</v>
      </c>
      <c r="I7" s="452" t="s">
        <v>212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212</v>
      </c>
      <c r="F8" s="515" t="s">
        <v>212</v>
      </c>
      <c r="G8" s="452" t="s">
        <v>212</v>
      </c>
      <c r="H8" s="515" t="s">
        <v>212</v>
      </c>
      <c r="I8" s="452" t="s">
        <v>212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206</v>
      </c>
      <c r="F9" s="515" t="s">
        <v>377</v>
      </c>
      <c r="G9" s="452" t="s">
        <v>362</v>
      </c>
      <c r="H9" s="452" t="s">
        <v>421</v>
      </c>
      <c r="I9" s="452" t="s">
        <v>422</v>
      </c>
      <c r="J9" s="460" t="s">
        <v>423</v>
      </c>
      <c r="K9" s="460" t="s">
        <v>423</v>
      </c>
      <c r="L9" s="61"/>
      <c r="M9" s="414" t="s">
        <v>57</v>
      </c>
      <c r="N9" s="326">
        <f>COUNTIF(E7:K39, "*Rafi*")/2</f>
        <v>7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206</v>
      </c>
      <c r="F10" s="515" t="s">
        <v>377</v>
      </c>
      <c r="G10" s="452" t="s">
        <v>362</v>
      </c>
      <c r="H10" s="452" t="s">
        <v>305</v>
      </c>
      <c r="I10" s="452" t="s">
        <v>362</v>
      </c>
      <c r="J10" s="460" t="s">
        <v>423</v>
      </c>
      <c r="K10" s="460" t="s">
        <v>423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53</v>
      </c>
      <c r="F11" s="515" t="s">
        <v>377</v>
      </c>
      <c r="G11" s="452" t="s">
        <v>362</v>
      </c>
      <c r="H11" s="452" t="s">
        <v>305</v>
      </c>
      <c r="I11" s="452" t="s">
        <v>362</v>
      </c>
      <c r="J11" s="460" t="s">
        <v>423</v>
      </c>
      <c r="K11" s="460" t="s">
        <v>423</v>
      </c>
      <c r="L11" s="61"/>
      <c r="M11" s="414" t="s">
        <v>59</v>
      </c>
      <c r="N11" s="326">
        <f>COUNTIF(E7:K39, "*Nicholas*")/2</f>
        <v>8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206</v>
      </c>
      <c r="F12" s="515" t="s">
        <v>377</v>
      </c>
      <c r="G12" s="452" t="s">
        <v>362</v>
      </c>
      <c r="H12" s="452" t="s">
        <v>206</v>
      </c>
      <c r="I12" s="452" t="s">
        <v>382</v>
      </c>
      <c r="J12" s="460" t="s">
        <v>423</v>
      </c>
      <c r="K12" s="460" t="s">
        <v>423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206</v>
      </c>
      <c r="F13" s="515" t="s">
        <v>377</v>
      </c>
      <c r="G13" s="452" t="s">
        <v>212</v>
      </c>
      <c r="H13" s="306" t="s">
        <v>424</v>
      </c>
      <c r="I13" s="452" t="s">
        <v>425</v>
      </c>
      <c r="J13" s="460" t="s">
        <v>423</v>
      </c>
      <c r="K13" s="460" t="s">
        <v>423</v>
      </c>
      <c r="L13" s="61"/>
      <c r="M13" s="414" t="s">
        <v>61</v>
      </c>
      <c r="N13" s="326">
        <f>COUNTIF(E7:K39, "*Tai Wei*")/2</f>
        <v>10.5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206</v>
      </c>
      <c r="F14" s="515" t="s">
        <v>377</v>
      </c>
      <c r="G14" s="452" t="s">
        <v>426</v>
      </c>
      <c r="H14" s="306" t="s">
        <v>424</v>
      </c>
      <c r="I14" s="452" t="s">
        <v>425</v>
      </c>
      <c r="J14" s="460" t="s">
        <v>423</v>
      </c>
      <c r="K14" s="460" t="s">
        <v>423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206</v>
      </c>
      <c r="F15" s="515" t="s">
        <v>377</v>
      </c>
      <c r="G15" s="452" t="s">
        <v>426</v>
      </c>
      <c r="H15" s="452" t="s">
        <v>427</v>
      </c>
      <c r="I15" s="452" t="s">
        <v>425</v>
      </c>
      <c r="J15" s="460" t="s">
        <v>423</v>
      </c>
      <c r="K15" s="460" t="s">
        <v>423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206</v>
      </c>
      <c r="F16" s="515" t="s">
        <v>377</v>
      </c>
      <c r="G16" s="452" t="s">
        <v>426</v>
      </c>
      <c r="H16" s="452" t="s">
        <v>427</v>
      </c>
      <c r="I16" s="452" t="s">
        <v>425</v>
      </c>
      <c r="J16" s="460" t="s">
        <v>423</v>
      </c>
      <c r="K16" s="460" t="s">
        <v>423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54</v>
      </c>
      <c r="F17" s="452" t="s">
        <v>232</v>
      </c>
      <c r="G17" s="452" t="s">
        <v>426</v>
      </c>
      <c r="H17" s="452" t="s">
        <v>427</v>
      </c>
      <c r="I17" s="452" t="s">
        <v>428</v>
      </c>
      <c r="J17" s="460" t="s">
        <v>423</v>
      </c>
      <c r="K17" s="460" t="s">
        <v>423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206</v>
      </c>
      <c r="F18" s="452" t="s">
        <v>232</v>
      </c>
      <c r="G18" s="452" t="s">
        <v>426</v>
      </c>
      <c r="H18" s="452" t="s">
        <v>406</v>
      </c>
      <c r="I18" s="452" t="s">
        <v>428</v>
      </c>
      <c r="J18" s="460" t="s">
        <v>423</v>
      </c>
      <c r="K18" s="460" t="s">
        <v>429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206</v>
      </c>
      <c r="F19" s="452" t="s">
        <v>232</v>
      </c>
      <c r="G19" s="452" t="s">
        <v>382</v>
      </c>
      <c r="H19" s="452" t="s">
        <v>430</v>
      </c>
      <c r="I19" s="452" t="s">
        <v>428</v>
      </c>
      <c r="J19" s="460" t="s">
        <v>423</v>
      </c>
      <c r="K19" s="460" t="s">
        <v>429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206</v>
      </c>
      <c r="F20" s="452" t="s">
        <v>232</v>
      </c>
      <c r="G20" s="452" t="s">
        <v>382</v>
      </c>
      <c r="H20" s="452" t="s">
        <v>430</v>
      </c>
      <c r="I20" s="452" t="s">
        <v>428</v>
      </c>
      <c r="J20" s="460" t="s">
        <v>423</v>
      </c>
      <c r="K20" s="460" t="s">
        <v>429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206</v>
      </c>
      <c r="F21" s="452" t="s">
        <v>232</v>
      </c>
      <c r="G21" s="452" t="s">
        <v>382</v>
      </c>
      <c r="H21" s="452" t="s">
        <v>430</v>
      </c>
      <c r="I21" s="306" t="s">
        <v>404</v>
      </c>
      <c r="J21" s="460" t="s">
        <v>423</v>
      </c>
      <c r="K21" s="460" t="s">
        <v>429</v>
      </c>
      <c r="L21" s="61"/>
      <c r="M21" s="414" t="s">
        <v>106</v>
      </c>
      <c r="N21" s="326">
        <f>COUNTIF(E7:K39, "*Angel*")/2</f>
        <v>6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206</v>
      </c>
      <c r="F22" s="452" t="s">
        <v>232</v>
      </c>
      <c r="G22" s="452" t="s">
        <v>382</v>
      </c>
      <c r="H22" s="452" t="s">
        <v>430</v>
      </c>
      <c r="I22" s="306" t="s">
        <v>403</v>
      </c>
      <c r="J22" s="460" t="s">
        <v>423</v>
      </c>
      <c r="K22" s="460" t="s">
        <v>429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206</v>
      </c>
      <c r="F23" s="452" t="s">
        <v>428</v>
      </c>
      <c r="G23" s="452" t="s">
        <v>383</v>
      </c>
      <c r="H23" s="452" t="s">
        <v>382</v>
      </c>
      <c r="I23" s="306" t="s">
        <v>406</v>
      </c>
      <c r="J23" s="460" t="s">
        <v>423</v>
      </c>
      <c r="K23" s="460" t="s">
        <v>429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377</v>
      </c>
      <c r="F24" s="452" t="s">
        <v>428</v>
      </c>
      <c r="G24" s="452" t="s">
        <v>383</v>
      </c>
      <c r="H24" s="452" t="s">
        <v>382</v>
      </c>
      <c r="I24" s="306" t="s">
        <v>406</v>
      </c>
      <c r="J24" s="460" t="s">
        <v>423</v>
      </c>
      <c r="K24" s="460" t="s">
        <v>423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377</v>
      </c>
      <c r="F25" s="452" t="s">
        <v>428</v>
      </c>
      <c r="G25" s="452" t="s">
        <v>383</v>
      </c>
      <c r="H25" s="452" t="s">
        <v>431</v>
      </c>
      <c r="I25" s="306" t="s">
        <v>406</v>
      </c>
      <c r="J25" s="460" t="s">
        <v>423</v>
      </c>
      <c r="K25" s="460" t="s">
        <v>423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377</v>
      </c>
      <c r="F26" s="452" t="s">
        <v>428</v>
      </c>
      <c r="G26" s="452" t="s">
        <v>383</v>
      </c>
      <c r="H26" s="452" t="s">
        <v>432</v>
      </c>
      <c r="I26" s="306" t="s">
        <v>406</v>
      </c>
      <c r="J26" s="460" t="s">
        <v>423</v>
      </c>
      <c r="K26" s="460" t="s">
        <v>423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377</v>
      </c>
      <c r="F27" s="452" t="s">
        <v>428</v>
      </c>
      <c r="G27" s="452" t="s">
        <v>433</v>
      </c>
      <c r="H27" s="213" t="s">
        <v>432</v>
      </c>
      <c r="I27" s="306" t="s">
        <v>406</v>
      </c>
      <c r="J27" s="460" t="s">
        <v>423</v>
      </c>
      <c r="K27" s="460" t="s">
        <v>423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377</v>
      </c>
      <c r="F28" s="452" t="s">
        <v>428</v>
      </c>
      <c r="G28" s="452" t="s">
        <v>434</v>
      </c>
      <c r="H28" s="213" t="s">
        <v>432</v>
      </c>
      <c r="I28" s="306" t="s">
        <v>406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435</v>
      </c>
      <c r="H29" s="539" t="s">
        <v>432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538" t="s">
        <v>435</v>
      </c>
      <c r="H30" s="559" t="s">
        <v>432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538" t="s">
        <v>435</v>
      </c>
      <c r="H31" s="559" t="s">
        <v>432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538" t="s">
        <v>435</v>
      </c>
      <c r="H32" s="559" t="s">
        <v>432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 t="s">
        <v>432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 t="s">
        <v>432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8"/>
      <c r="D42" s="828"/>
      <c r="E42" s="828"/>
      <c r="F42" s="828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226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10" priority="1">
      <formula>AND(ISNUMBER(N6), N6&gt;=5, NOT(ISBLANK(O6)))</formula>
    </cfRule>
    <cfRule type="expression" dxfId="409" priority="2">
      <formula>AND(ISNUMBER(N6), N6&gt;=5)</formula>
    </cfRule>
    <cfRule type="expression" dxfId="408" priority="3">
      <formula>AND(ISNUMBER(N6), N6&lt;5, NOT(ISBLANK(O6)))</formula>
    </cfRule>
    <cfRule type="expression" dxfId="407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436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437</v>
      </c>
      <c r="H5" s="223" t="s">
        <v>438</v>
      </c>
      <c r="I5" s="223" t="s">
        <v>439</v>
      </c>
      <c r="J5" s="223" t="s">
        <v>440</v>
      </c>
      <c r="K5" s="223" t="s">
        <v>441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442</v>
      </c>
      <c r="F6" s="282" t="s">
        <v>442</v>
      </c>
      <c r="G6" s="282" t="s">
        <v>442</v>
      </c>
      <c r="H6" s="282" t="s">
        <v>442</v>
      </c>
      <c r="I6" s="282" t="s">
        <v>442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323</v>
      </c>
      <c r="F7" s="452" t="s">
        <v>323</v>
      </c>
      <c r="G7" s="452" t="s">
        <v>323</v>
      </c>
      <c r="H7" s="452" t="s">
        <v>323</v>
      </c>
      <c r="I7" s="452" t="s">
        <v>323</v>
      </c>
      <c r="J7" s="458" t="s">
        <v>346</v>
      </c>
      <c r="K7" s="459"/>
      <c r="L7" s="61"/>
      <c r="M7" s="414" t="s">
        <v>54</v>
      </c>
      <c r="N7" s="326">
        <f>COUNTIF(E7:K39, "*YZ*")/2</f>
        <v>0</v>
      </c>
      <c r="O7" s="547" t="s">
        <v>443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323</v>
      </c>
      <c r="F8" s="452" t="s">
        <v>323</v>
      </c>
      <c r="G8" s="452" t="s">
        <v>444</v>
      </c>
      <c r="H8" s="452" t="s">
        <v>323</v>
      </c>
      <c r="I8" s="452" t="s">
        <v>323</v>
      </c>
      <c r="J8" s="458" t="s">
        <v>346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452" t="s">
        <v>53</v>
      </c>
      <c r="F9" s="452" t="s">
        <v>426</v>
      </c>
      <c r="G9" s="452" t="s">
        <v>377</v>
      </c>
      <c r="H9" s="452" t="s">
        <v>53</v>
      </c>
      <c r="I9" s="452" t="s">
        <v>382</v>
      </c>
      <c r="J9" s="458" t="s">
        <v>346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452" t="s">
        <v>53</v>
      </c>
      <c r="F10" s="452" t="s">
        <v>53</v>
      </c>
      <c r="G10" s="452" t="s">
        <v>377</v>
      </c>
      <c r="H10" s="452" t="s">
        <v>53</v>
      </c>
      <c r="I10" s="452" t="s">
        <v>382</v>
      </c>
      <c r="J10" s="458" t="s">
        <v>346</v>
      </c>
      <c r="K10" s="460"/>
      <c r="L10" s="61"/>
      <c r="M10" s="414" t="s">
        <v>58</v>
      </c>
      <c r="N10" s="552">
        <f>COUNTIF(E7:K39, "*Wei Yen*")/2</f>
        <v>3.5</v>
      </c>
      <c r="O10" s="547" t="s">
        <v>443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452" t="s">
        <v>53</v>
      </c>
      <c r="F11" s="452" t="s">
        <v>316</v>
      </c>
      <c r="G11" s="452" t="s">
        <v>377</v>
      </c>
      <c r="H11" s="452" t="s">
        <v>426</v>
      </c>
      <c r="I11" s="452" t="s">
        <v>382</v>
      </c>
      <c r="J11" s="458" t="s">
        <v>346</v>
      </c>
      <c r="K11" s="460"/>
      <c r="L11" s="61"/>
      <c r="M11" s="414" t="s">
        <v>59</v>
      </c>
      <c r="N11" s="326">
        <f>COUNTIF(E7:K39, "*Nicholas*")/2</f>
        <v>4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403</v>
      </c>
      <c r="F12" s="452" t="s">
        <v>316</v>
      </c>
      <c r="G12" s="452" t="s">
        <v>377</v>
      </c>
      <c r="H12" s="452" t="s">
        <v>426</v>
      </c>
      <c r="I12" s="452" t="s">
        <v>382</v>
      </c>
      <c r="J12" s="458" t="s">
        <v>346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403</v>
      </c>
      <c r="F13" s="452" t="s">
        <v>316</v>
      </c>
      <c r="G13" s="452" t="s">
        <v>377</v>
      </c>
      <c r="H13" s="306" t="s">
        <v>403</v>
      </c>
      <c r="I13" s="452" t="s">
        <v>382</v>
      </c>
      <c r="J13" s="458" t="s">
        <v>346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426</v>
      </c>
      <c r="F14" s="452" t="s">
        <v>316</v>
      </c>
      <c r="G14" s="452" t="s">
        <v>377</v>
      </c>
      <c r="H14" s="306" t="s">
        <v>403</v>
      </c>
      <c r="I14" s="452" t="s">
        <v>382</v>
      </c>
      <c r="J14" s="458" t="s">
        <v>346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426</v>
      </c>
      <c r="F15" s="452" t="s">
        <v>316</v>
      </c>
      <c r="G15" s="452" t="s">
        <v>377</v>
      </c>
      <c r="H15" s="452" t="s">
        <v>53</v>
      </c>
      <c r="I15" s="452" t="s">
        <v>382</v>
      </c>
      <c r="J15" s="458" t="s">
        <v>346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426</v>
      </c>
      <c r="F16" s="452" t="s">
        <v>316</v>
      </c>
      <c r="G16" s="452" t="s">
        <v>377</v>
      </c>
      <c r="H16" s="452" t="s">
        <v>404</v>
      </c>
      <c r="I16" s="306" t="s">
        <v>382</v>
      </c>
      <c r="J16" s="458" t="s">
        <v>346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426</v>
      </c>
      <c r="F17" s="452" t="s">
        <v>316</v>
      </c>
      <c r="G17" s="452" t="s">
        <v>377</v>
      </c>
      <c r="H17" s="452" t="s">
        <v>404</v>
      </c>
      <c r="I17" s="306" t="s">
        <v>445</v>
      </c>
      <c r="J17" s="458" t="s">
        <v>346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403</v>
      </c>
      <c r="F18" s="452" t="s">
        <v>316</v>
      </c>
      <c r="G18" s="452" t="s">
        <v>377</v>
      </c>
      <c r="H18" s="452" t="s">
        <v>282</v>
      </c>
      <c r="I18" s="306" t="s">
        <v>445</v>
      </c>
      <c r="J18" s="458" t="s">
        <v>346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403</v>
      </c>
      <c r="F19" s="452" t="s">
        <v>446</v>
      </c>
      <c r="G19" s="452" t="s">
        <v>377</v>
      </c>
      <c r="H19" s="452" t="s">
        <v>282</v>
      </c>
      <c r="I19" s="306" t="s">
        <v>445</v>
      </c>
      <c r="J19" s="458" t="s">
        <v>346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403</v>
      </c>
      <c r="F20" s="452" t="s">
        <v>446</v>
      </c>
      <c r="G20" s="452" t="s">
        <v>377</v>
      </c>
      <c r="H20" s="452" t="s">
        <v>282</v>
      </c>
      <c r="I20" s="306" t="s">
        <v>445</v>
      </c>
      <c r="J20" s="458" t="s">
        <v>346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68</v>
      </c>
      <c r="F21" s="452" t="s">
        <v>446</v>
      </c>
      <c r="G21" s="452" t="s">
        <v>447</v>
      </c>
      <c r="H21" s="452" t="s">
        <v>282</v>
      </c>
      <c r="I21" s="452" t="s">
        <v>53</v>
      </c>
      <c r="J21" s="458" t="s">
        <v>346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452" t="s">
        <v>53</v>
      </c>
      <c r="F22" s="452" t="s">
        <v>448</v>
      </c>
      <c r="G22" s="452" t="s">
        <v>447</v>
      </c>
      <c r="H22" s="452" t="s">
        <v>282</v>
      </c>
      <c r="I22" s="452" t="s">
        <v>53</v>
      </c>
      <c r="J22" s="458" t="s">
        <v>346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212</v>
      </c>
      <c r="F23" s="452" t="s">
        <v>448</v>
      </c>
      <c r="G23" s="452" t="s">
        <v>447</v>
      </c>
      <c r="H23" s="452" t="s">
        <v>401</v>
      </c>
      <c r="I23" s="452" t="s">
        <v>53</v>
      </c>
      <c r="J23" s="458" t="s">
        <v>346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212</v>
      </c>
      <c r="F24" s="452" t="s">
        <v>448</v>
      </c>
      <c r="G24" s="452" t="s">
        <v>447</v>
      </c>
      <c r="H24" s="452" t="s">
        <v>382</v>
      </c>
      <c r="I24" s="452" t="s">
        <v>53</v>
      </c>
      <c r="J24" s="458" t="s">
        <v>346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212</v>
      </c>
      <c r="F25" s="452" t="s">
        <v>448</v>
      </c>
      <c r="G25" s="452" t="s">
        <v>53</v>
      </c>
      <c r="H25" s="452" t="s">
        <v>382</v>
      </c>
      <c r="I25" s="452" t="s">
        <v>449</v>
      </c>
      <c r="J25" s="458" t="s">
        <v>346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212</v>
      </c>
      <c r="F26" s="452" t="s">
        <v>448</v>
      </c>
      <c r="G26" s="452" t="s">
        <v>450</v>
      </c>
      <c r="H26" s="452" t="s">
        <v>382</v>
      </c>
      <c r="I26" s="452" t="s">
        <v>449</v>
      </c>
      <c r="J26" s="458" t="s">
        <v>346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212</v>
      </c>
      <c r="F27" s="452" t="s">
        <v>448</v>
      </c>
      <c r="G27" s="452" t="s">
        <v>450</v>
      </c>
      <c r="H27" s="452" t="s">
        <v>53</v>
      </c>
      <c r="I27" s="452" t="s">
        <v>449</v>
      </c>
      <c r="J27" s="458" t="s">
        <v>346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212</v>
      </c>
      <c r="F28" s="452" t="s">
        <v>448</v>
      </c>
      <c r="G28" s="452" t="s">
        <v>450</v>
      </c>
      <c r="H28" s="452" t="s">
        <v>53</v>
      </c>
      <c r="I28" s="306" t="s">
        <v>383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/>
      <c r="I29" s="306" t="s">
        <v>451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353"/>
      <c r="H30" s="353"/>
      <c r="I30" s="306" t="s">
        <v>451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353"/>
      <c r="H31" s="353"/>
      <c r="I31" s="306" t="s">
        <v>451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274"/>
      <c r="I32" s="306" t="s">
        <v>451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8"/>
      <c r="D42" s="828"/>
      <c r="E42" s="828"/>
      <c r="F42" s="828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226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06" priority="1">
      <formula>AND(ISNUMBER(N6), N6&gt;=5, NOT(ISBLANK(O6)))</formula>
    </cfRule>
    <cfRule type="expression" dxfId="405" priority="2">
      <formula>AND(ISNUMBER(N6), N6&gt;=5)</formula>
    </cfRule>
    <cfRule type="expression" dxfId="404" priority="3">
      <formula>AND(ISNUMBER(N6), N6&lt;5, NOT(ISBLANK(O6)))</formula>
    </cfRule>
    <cfRule type="expression" dxfId="403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452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453</v>
      </c>
      <c r="F6" s="282" t="s">
        <v>453</v>
      </c>
      <c r="G6" s="282" t="s">
        <v>453</v>
      </c>
      <c r="H6" s="282" t="s">
        <v>453</v>
      </c>
      <c r="I6" s="282" t="s">
        <v>453</v>
      </c>
      <c r="J6" s="237" t="s">
        <v>454</v>
      </c>
      <c r="K6" s="237" t="s">
        <v>454</v>
      </c>
      <c r="L6" s="61"/>
      <c r="M6" s="546" t="s">
        <v>53</v>
      </c>
      <c r="N6" s="325">
        <f>COUNTIF(E7:K39, "*YB*")/2</f>
        <v>30.5</v>
      </c>
      <c r="O6" s="547" t="s">
        <v>80</v>
      </c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455</v>
      </c>
      <c r="F7" s="452" t="s">
        <v>446</v>
      </c>
      <c r="G7" s="452" t="s">
        <v>455</v>
      </c>
      <c r="H7" s="452" t="s">
        <v>455</v>
      </c>
      <c r="I7" s="452" t="s">
        <v>403</v>
      </c>
      <c r="J7" s="540" t="s">
        <v>456</v>
      </c>
      <c r="K7" s="540" t="s">
        <v>457</v>
      </c>
      <c r="L7" s="61"/>
      <c r="M7" s="414" t="s">
        <v>54</v>
      </c>
      <c r="N7" s="326">
        <f>COUNTIF(E7:K39, "*YZ*")/2</f>
        <v>3.5</v>
      </c>
      <c r="O7" s="547" t="s">
        <v>443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455</v>
      </c>
      <c r="F8" s="452" t="s">
        <v>446</v>
      </c>
      <c r="G8" s="452" t="s">
        <v>455</v>
      </c>
      <c r="H8" s="452" t="s">
        <v>455</v>
      </c>
      <c r="I8" s="452" t="s">
        <v>403</v>
      </c>
      <c r="J8" s="540" t="s">
        <v>456</v>
      </c>
      <c r="K8" s="540" t="s">
        <v>457</v>
      </c>
      <c r="L8" s="61"/>
      <c r="M8" s="414" t="s">
        <v>56</v>
      </c>
      <c r="N8" s="326">
        <f>COUNTIF(E7:K39, "*Alex*")/2</f>
        <v>8.5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403</v>
      </c>
      <c r="F9" s="452" t="s">
        <v>446</v>
      </c>
      <c r="G9" s="452" t="s">
        <v>68</v>
      </c>
      <c r="H9" s="452" t="s">
        <v>68</v>
      </c>
      <c r="I9" s="452" t="s">
        <v>403</v>
      </c>
      <c r="J9" s="540" t="s">
        <v>456</v>
      </c>
      <c r="K9" s="540" t="s">
        <v>457</v>
      </c>
      <c r="L9" s="61"/>
      <c r="M9" s="414" t="s">
        <v>57</v>
      </c>
      <c r="N9" s="326">
        <f>COUNTIF(E7:K39, "*Rafi*")/2</f>
        <v>14.5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377</v>
      </c>
      <c r="F10" s="452" t="s">
        <v>455</v>
      </c>
      <c r="G10" s="452" t="s">
        <v>68</v>
      </c>
      <c r="H10" s="452" t="s">
        <v>68</v>
      </c>
      <c r="I10" s="452" t="s">
        <v>403</v>
      </c>
      <c r="J10" s="540" t="s">
        <v>456</v>
      </c>
      <c r="K10" s="540" t="s">
        <v>457</v>
      </c>
      <c r="L10" s="61"/>
      <c r="M10" s="414" t="s">
        <v>58</v>
      </c>
      <c r="N10" s="552">
        <f>COUNTIF(E7:K39, "*Wei Yen*")/2</f>
        <v>0</v>
      </c>
      <c r="O10" s="547" t="s">
        <v>443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377</v>
      </c>
      <c r="F11" s="452" t="s">
        <v>455</v>
      </c>
      <c r="G11" s="452" t="s">
        <v>68</v>
      </c>
      <c r="H11" s="452" t="s">
        <v>430</v>
      </c>
      <c r="I11" s="452" t="s">
        <v>403</v>
      </c>
      <c r="J11" s="540" t="s">
        <v>456</v>
      </c>
      <c r="K11" s="540" t="s">
        <v>457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377</v>
      </c>
      <c r="F12" s="452" t="s">
        <v>455</v>
      </c>
      <c r="G12" s="452" t="s">
        <v>68</v>
      </c>
      <c r="H12" s="452" t="s">
        <v>430</v>
      </c>
      <c r="I12" s="452" t="s">
        <v>403</v>
      </c>
      <c r="J12" s="540" t="s">
        <v>456</v>
      </c>
      <c r="K12" s="540" t="s">
        <v>457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458</v>
      </c>
      <c r="F13" s="452" t="s">
        <v>455</v>
      </c>
      <c r="G13" s="515" t="s">
        <v>377</v>
      </c>
      <c r="H13" s="306" t="s">
        <v>459</v>
      </c>
      <c r="I13" s="515" t="s">
        <v>377</v>
      </c>
      <c r="J13" s="540" t="s">
        <v>456</v>
      </c>
      <c r="K13" s="540" t="s">
        <v>457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405</v>
      </c>
      <c r="F14" s="452" t="s">
        <v>455</v>
      </c>
      <c r="G14" s="515" t="s">
        <v>377</v>
      </c>
      <c r="H14" s="306" t="s">
        <v>459</v>
      </c>
      <c r="I14" s="515" t="s">
        <v>377</v>
      </c>
      <c r="J14" s="540" t="s">
        <v>456</v>
      </c>
      <c r="K14" s="540" t="s">
        <v>457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405</v>
      </c>
      <c r="F15" s="452" t="s">
        <v>455</v>
      </c>
      <c r="G15" s="515" t="s">
        <v>377</v>
      </c>
      <c r="H15" s="452" t="s">
        <v>54</v>
      </c>
      <c r="I15" s="515" t="s">
        <v>377</v>
      </c>
      <c r="J15" s="540" t="s">
        <v>456</v>
      </c>
      <c r="K15" s="540" t="s">
        <v>457</v>
      </c>
      <c r="L15" s="61"/>
      <c r="M15" s="414" t="s">
        <v>63</v>
      </c>
      <c r="N15" s="326">
        <f>COUNTIF(E7:K39, "*Griselda*")/2</f>
        <v>10.5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460</v>
      </c>
      <c r="F16" s="452" t="s">
        <v>455</v>
      </c>
      <c r="G16" s="452" t="s">
        <v>68</v>
      </c>
      <c r="H16" s="452" t="s">
        <v>430</v>
      </c>
      <c r="I16" s="306" t="s">
        <v>263</v>
      </c>
      <c r="J16" s="540" t="s">
        <v>456</v>
      </c>
      <c r="K16" s="540" t="s">
        <v>457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460</v>
      </c>
      <c r="F17" s="452" t="s">
        <v>461</v>
      </c>
      <c r="G17" s="452" t="s">
        <v>68</v>
      </c>
      <c r="H17" s="452" t="s">
        <v>430</v>
      </c>
      <c r="I17" s="306" t="s">
        <v>263</v>
      </c>
      <c r="J17" s="540" t="s">
        <v>456</v>
      </c>
      <c r="K17" s="540" t="s">
        <v>457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460</v>
      </c>
      <c r="F18" s="452" t="s">
        <v>462</v>
      </c>
      <c r="G18" s="452" t="s">
        <v>68</v>
      </c>
      <c r="H18" s="452" t="s">
        <v>258</v>
      </c>
      <c r="I18" s="306" t="s">
        <v>463</v>
      </c>
      <c r="J18" s="540" t="s">
        <v>464</v>
      </c>
      <c r="K18" s="540" t="s">
        <v>457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460</v>
      </c>
      <c r="F19" s="452" t="s">
        <v>465</v>
      </c>
      <c r="G19" s="452" t="s">
        <v>53</v>
      </c>
      <c r="H19" s="452" t="s">
        <v>466</v>
      </c>
      <c r="I19" s="306" t="s">
        <v>446</v>
      </c>
      <c r="J19" s="540" t="s">
        <v>467</v>
      </c>
      <c r="K19" s="540" t="s">
        <v>468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460</v>
      </c>
      <c r="F20" s="452" t="s">
        <v>465</v>
      </c>
      <c r="G20" s="452" t="s">
        <v>53</v>
      </c>
      <c r="H20" s="452" t="s">
        <v>466</v>
      </c>
      <c r="I20" s="306" t="s">
        <v>463</v>
      </c>
      <c r="J20" s="540" t="s">
        <v>467</v>
      </c>
      <c r="K20" s="540" t="s">
        <v>457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460</v>
      </c>
      <c r="F21" s="452" t="s">
        <v>460</v>
      </c>
      <c r="G21" s="452" t="s">
        <v>68</v>
      </c>
      <c r="H21" s="452" t="s">
        <v>466</v>
      </c>
      <c r="I21" s="306" t="s">
        <v>469</v>
      </c>
      <c r="J21" s="540" t="s">
        <v>467</v>
      </c>
      <c r="K21" s="540" t="s">
        <v>457</v>
      </c>
      <c r="L21" s="61"/>
      <c r="M21" s="414" t="s">
        <v>106</v>
      </c>
      <c r="N21" s="326">
        <f>COUNTIF(E7:K39, "*Angel*")/2</f>
        <v>19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460</v>
      </c>
      <c r="F22" s="452" t="s">
        <v>460</v>
      </c>
      <c r="G22" s="452" t="s">
        <v>470</v>
      </c>
      <c r="H22" s="452" t="s">
        <v>466</v>
      </c>
      <c r="I22" s="306" t="s">
        <v>469</v>
      </c>
      <c r="J22" s="540" t="s">
        <v>467</v>
      </c>
      <c r="K22" s="540" t="s">
        <v>457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421</v>
      </c>
      <c r="F23" s="452" t="s">
        <v>460</v>
      </c>
      <c r="G23" s="452" t="s">
        <v>470</v>
      </c>
      <c r="H23" s="452" t="s">
        <v>466</v>
      </c>
      <c r="I23" s="306" t="s">
        <v>469</v>
      </c>
      <c r="J23" s="540" t="s">
        <v>467</v>
      </c>
      <c r="K23" s="540" t="s">
        <v>457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421</v>
      </c>
      <c r="F24" s="452" t="s">
        <v>460</v>
      </c>
      <c r="G24" s="452" t="s">
        <v>470</v>
      </c>
      <c r="H24" s="452" t="s">
        <v>466</v>
      </c>
      <c r="I24" s="306" t="s">
        <v>471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460</v>
      </c>
      <c r="F25" s="452" t="s">
        <v>460</v>
      </c>
      <c r="G25" s="452" t="s">
        <v>67</v>
      </c>
      <c r="H25" s="452" t="s">
        <v>472</v>
      </c>
      <c r="I25" s="306" t="s">
        <v>471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460</v>
      </c>
      <c r="F26" s="452" t="s">
        <v>473</v>
      </c>
      <c r="G26" s="452" t="s">
        <v>67</v>
      </c>
      <c r="H26" s="452" t="s">
        <v>472</v>
      </c>
      <c r="I26" s="515" t="s">
        <v>377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460</v>
      </c>
      <c r="F27" s="452" t="s">
        <v>473</v>
      </c>
      <c r="G27" s="452" t="s">
        <v>67</v>
      </c>
      <c r="H27" s="452" t="s">
        <v>472</v>
      </c>
      <c r="I27" s="515" t="s">
        <v>377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460</v>
      </c>
      <c r="F28" s="452" t="s">
        <v>473</v>
      </c>
      <c r="G28" s="452" t="s">
        <v>67</v>
      </c>
      <c r="H28" s="452" t="s">
        <v>472</v>
      </c>
      <c r="I28" s="515" t="s">
        <v>377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 t="s">
        <v>474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538"/>
      <c r="G30" s="353"/>
      <c r="H30" s="539" t="s">
        <v>474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538"/>
      <c r="G31" s="353"/>
      <c r="H31" s="539" t="s">
        <v>474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539" t="s">
        <v>474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539" t="s">
        <v>474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539" t="s">
        <v>474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539" t="s">
        <v>474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539" t="s">
        <v>474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539" t="s">
        <v>474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8"/>
      <c r="D42" s="828"/>
      <c r="E42" s="828"/>
      <c r="F42" s="828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</row>
    <row r="47" spans="2:20">
      <c r="B47" s="180"/>
      <c r="D47" t="s">
        <v>134</v>
      </c>
      <c r="M47" s="61"/>
    </row>
    <row r="48" spans="2:20">
      <c r="B48" s="90"/>
      <c r="D48" t="s">
        <v>135</v>
      </c>
      <c r="M48" s="61"/>
    </row>
    <row r="49" spans="2:13">
      <c r="M49" s="61"/>
    </row>
    <row r="50" spans="2:13">
      <c r="B50" s="127" t="s">
        <v>136</v>
      </c>
      <c r="D50" t="s">
        <v>226</v>
      </c>
      <c r="M50" s="61"/>
    </row>
    <row r="51" spans="2:13">
      <c r="B51" s="387" t="s">
        <v>138</v>
      </c>
      <c r="D51" t="s">
        <v>475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402" priority="1">
      <formula>AND(ISNUMBER(N6), N6&gt;=5, NOT(ISBLANK(O6)))</formula>
    </cfRule>
    <cfRule type="expression" dxfId="401" priority="2">
      <formula>AND(ISNUMBER(N6), N6&gt;=5)</formula>
    </cfRule>
    <cfRule type="expression" dxfId="400" priority="3">
      <formula>AND(ISNUMBER(N6), N6&lt;5, NOT(ISBLANK(O6)))</formula>
    </cfRule>
    <cfRule type="expression" dxfId="399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476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477</v>
      </c>
      <c r="F5" s="223" t="s">
        <v>478</v>
      </c>
      <c r="G5" s="223" t="s">
        <v>479</v>
      </c>
      <c r="H5" s="223" t="s">
        <v>480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 t="s">
        <v>481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452"/>
      <c r="I7" s="452" t="s">
        <v>482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443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452"/>
      <c r="I8" s="452" t="s">
        <v>482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452"/>
      <c r="I9" s="452" t="s">
        <v>482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515"/>
      <c r="F10" s="452"/>
      <c r="G10" s="452"/>
      <c r="H10" s="452"/>
      <c r="I10" s="452" t="s">
        <v>483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443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515"/>
      <c r="F11" s="452"/>
      <c r="G11" s="452"/>
      <c r="H11" s="452"/>
      <c r="I11" s="306" t="s">
        <v>484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67" t="s">
        <v>102</v>
      </c>
      <c r="E12" s="515"/>
      <c r="F12" s="452"/>
      <c r="G12" s="452"/>
      <c r="H12" s="306"/>
      <c r="I12" s="306" t="s">
        <v>484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67" t="s">
        <v>103</v>
      </c>
      <c r="E13" s="515"/>
      <c r="F13" s="452"/>
      <c r="G13" s="452"/>
      <c r="H13" s="306"/>
      <c r="I13" s="306" t="s">
        <v>485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67" t="s">
        <v>104</v>
      </c>
      <c r="E14" s="515"/>
      <c r="F14" s="452"/>
      <c r="G14" s="452"/>
      <c r="H14" s="452"/>
      <c r="I14" s="306" t="s">
        <v>485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67" t="s">
        <v>105</v>
      </c>
      <c r="E15" s="515"/>
      <c r="F15" s="452"/>
      <c r="G15" s="452"/>
      <c r="H15" s="452"/>
      <c r="I15" s="306" t="s">
        <v>486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67" t="s">
        <v>108</v>
      </c>
      <c r="E16" s="515"/>
      <c r="F16" s="452"/>
      <c r="G16" s="452"/>
      <c r="H16" s="452"/>
      <c r="I16" s="306" t="s">
        <v>486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67" t="s">
        <v>109</v>
      </c>
      <c r="E17" s="515"/>
      <c r="F17" s="452"/>
      <c r="G17" s="452"/>
      <c r="H17" s="452"/>
      <c r="I17" s="306" t="s">
        <v>487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67" t="s">
        <v>111</v>
      </c>
      <c r="E18" s="515"/>
      <c r="F18" s="452"/>
      <c r="G18" s="452"/>
      <c r="H18" s="452"/>
      <c r="I18" s="306" t="s">
        <v>488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67" t="s">
        <v>112</v>
      </c>
      <c r="E19" s="515"/>
      <c r="F19" s="452"/>
      <c r="G19" s="452"/>
      <c r="H19" s="452"/>
      <c r="I19" s="306" t="s">
        <v>488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67" t="s">
        <v>113</v>
      </c>
      <c r="E20" s="515"/>
      <c r="F20" s="452"/>
      <c r="G20" s="452"/>
      <c r="H20" s="452"/>
      <c r="I20" s="306" t="s">
        <v>421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67" t="s">
        <v>114</v>
      </c>
      <c r="E21" s="515"/>
      <c r="F21" s="452"/>
      <c r="G21" s="452"/>
      <c r="H21" s="452"/>
      <c r="I21" s="306" t="s">
        <v>426</v>
      </c>
      <c r="J21" s="458" t="s">
        <v>53</v>
      </c>
      <c r="K21" s="458" t="s">
        <v>53</v>
      </c>
      <c r="L21" s="61"/>
      <c r="M21" s="414" t="s">
        <v>106</v>
      </c>
      <c r="N21" s="326">
        <f>COUNTIF(E7:K39, "*Angel*")/2</f>
        <v>8.5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67" t="s">
        <v>115</v>
      </c>
      <c r="E22" s="515"/>
      <c r="F22" s="452"/>
      <c r="G22" s="452"/>
      <c r="H22" s="452"/>
      <c r="I22" s="306" t="s">
        <v>426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67" t="s">
        <v>116</v>
      </c>
      <c r="E23" s="515"/>
      <c r="F23" s="452"/>
      <c r="G23" s="452"/>
      <c r="H23" s="452"/>
      <c r="I23" s="306" t="s">
        <v>489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67" t="s">
        <v>117</v>
      </c>
      <c r="E24" s="515"/>
      <c r="F24" s="452"/>
      <c r="G24" s="452"/>
      <c r="H24" s="452"/>
      <c r="I24" s="306" t="s">
        <v>489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67" t="s">
        <v>118</v>
      </c>
      <c r="E25" s="515"/>
      <c r="F25" s="452"/>
      <c r="G25" s="452"/>
      <c r="H25" s="452"/>
      <c r="I25" s="306" t="s">
        <v>490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67" t="s">
        <v>119</v>
      </c>
      <c r="E26" s="515"/>
      <c r="F26" s="452"/>
      <c r="G26" s="452"/>
      <c r="H26" s="452"/>
      <c r="I26" s="306" t="s">
        <v>490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67" t="s">
        <v>120</v>
      </c>
      <c r="E27" s="515"/>
      <c r="F27" s="452"/>
      <c r="G27" s="452"/>
      <c r="H27" s="452"/>
      <c r="I27" s="306" t="s">
        <v>491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535"/>
      <c r="F28" s="538"/>
      <c r="G28" s="353"/>
      <c r="H28" s="539"/>
      <c r="I28" s="439" t="s">
        <v>491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535"/>
      <c r="F29" s="353"/>
      <c r="G29" s="353"/>
      <c r="H29" s="353"/>
      <c r="I29" s="439" t="s">
        <v>491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535"/>
      <c r="F30" s="353"/>
      <c r="G30" s="353"/>
      <c r="H30" s="353"/>
      <c r="I30" s="439" t="s">
        <v>491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535"/>
      <c r="F31" s="353"/>
      <c r="G31" s="274"/>
      <c r="H31" s="274"/>
      <c r="I31" s="439" t="s">
        <v>491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535"/>
      <c r="F32" s="274"/>
      <c r="G32" s="274"/>
      <c r="H32" s="274"/>
      <c r="I32" s="439" t="s">
        <v>491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535"/>
      <c r="F33" s="274"/>
      <c r="G33" s="274"/>
      <c r="H33" s="274"/>
      <c r="I33" s="439" t="s">
        <v>491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 t="s">
        <v>491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 t="s">
        <v>491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 t="s">
        <v>491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 t="s">
        <v>491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 t="s">
        <v>491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28"/>
      <c r="D41" s="828"/>
      <c r="E41" s="828"/>
      <c r="F41" s="82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226</v>
      </c>
      <c r="M49" s="61"/>
      <c r="N49" s="62"/>
      <c r="O49" s="61"/>
    </row>
    <row r="50" spans="2:15">
      <c r="B50" s="387" t="s">
        <v>138</v>
      </c>
      <c r="D50" t="s">
        <v>475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98" priority="1">
      <formula>AND(ISNUMBER(N6), N6&gt;=5, NOT(ISBLANK(O6)))</formula>
    </cfRule>
    <cfRule type="expression" dxfId="397" priority="2">
      <formula>AND(ISNUMBER(N6), N6&gt;=5)</formula>
    </cfRule>
    <cfRule type="expression" dxfId="396" priority="3">
      <formula>AND(ISNUMBER(N6), N6&lt;5, NOT(ISBLANK(O6)))</formula>
    </cfRule>
    <cfRule type="expression" dxfId="395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476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477</v>
      </c>
      <c r="F5" s="223" t="s">
        <v>478</v>
      </c>
      <c r="G5" s="223" t="s">
        <v>479</v>
      </c>
      <c r="H5" s="223" t="s">
        <v>480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492</v>
      </c>
      <c r="F6" s="282" t="s">
        <v>492</v>
      </c>
      <c r="G6" s="282" t="s">
        <v>492</v>
      </c>
      <c r="H6" s="282" t="s">
        <v>492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450</v>
      </c>
      <c r="F7" s="452" t="s">
        <v>482</v>
      </c>
      <c r="G7" s="452" t="s">
        <v>493</v>
      </c>
      <c r="H7" s="452" t="s">
        <v>494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495</v>
      </c>
      <c r="F8" s="452" t="s">
        <v>496</v>
      </c>
      <c r="G8" s="452" t="s">
        <v>497</v>
      </c>
      <c r="H8" s="452" t="s">
        <v>494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450</v>
      </c>
      <c r="F9" s="452" t="s">
        <v>496</v>
      </c>
      <c r="G9" s="452" t="s">
        <v>493</v>
      </c>
      <c r="H9" s="452" t="s">
        <v>421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515" t="s">
        <v>498</v>
      </c>
      <c r="F10" s="452" t="s">
        <v>496</v>
      </c>
      <c r="G10" s="452" t="s">
        <v>499</v>
      </c>
      <c r="H10" s="452" t="s">
        <v>421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443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515" t="s">
        <v>500</v>
      </c>
      <c r="F11" s="452" t="s">
        <v>496</v>
      </c>
      <c r="G11" s="452" t="s">
        <v>501</v>
      </c>
      <c r="H11" s="452" t="s">
        <v>421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67" t="s">
        <v>102</v>
      </c>
      <c r="E12" s="515" t="s">
        <v>498</v>
      </c>
      <c r="F12" s="452" t="s">
        <v>502</v>
      </c>
      <c r="G12" s="452" t="s">
        <v>501</v>
      </c>
      <c r="H12" s="306" t="s">
        <v>463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67" t="s">
        <v>103</v>
      </c>
      <c r="E13" s="515" t="s">
        <v>498</v>
      </c>
      <c r="F13" s="452" t="s">
        <v>482</v>
      </c>
      <c r="G13" s="452" t="s">
        <v>501</v>
      </c>
      <c r="H13" s="306" t="s">
        <v>463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67" t="s">
        <v>104</v>
      </c>
      <c r="E14" s="515" t="s">
        <v>498</v>
      </c>
      <c r="F14" s="452" t="s">
        <v>482</v>
      </c>
      <c r="G14" s="452" t="s">
        <v>501</v>
      </c>
      <c r="H14" s="452" t="s">
        <v>421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67" t="s">
        <v>105</v>
      </c>
      <c r="E15" s="515" t="s">
        <v>498</v>
      </c>
      <c r="F15" s="452" t="s">
        <v>503</v>
      </c>
      <c r="G15" s="452" t="s">
        <v>504</v>
      </c>
      <c r="H15" s="452" t="s">
        <v>505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67" t="s">
        <v>108</v>
      </c>
      <c r="E16" s="515" t="s">
        <v>498</v>
      </c>
      <c r="F16" s="452" t="s">
        <v>506</v>
      </c>
      <c r="G16" s="452" t="s">
        <v>507</v>
      </c>
      <c r="H16" s="452" t="s">
        <v>508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67" t="s">
        <v>109</v>
      </c>
      <c r="E17" s="515" t="s">
        <v>500</v>
      </c>
      <c r="F17" s="452" t="s">
        <v>509</v>
      </c>
      <c r="G17" s="452" t="s">
        <v>507</v>
      </c>
      <c r="H17" s="452" t="s">
        <v>510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67" t="s">
        <v>111</v>
      </c>
      <c r="E18" s="515" t="s">
        <v>500</v>
      </c>
      <c r="F18" s="452" t="s">
        <v>509</v>
      </c>
      <c r="G18" s="452" t="s">
        <v>511</v>
      </c>
      <c r="H18" s="452" t="s">
        <v>510</v>
      </c>
      <c r="I18" s="306"/>
      <c r="J18" s="458"/>
      <c r="K18" s="458"/>
      <c r="L18" s="61"/>
      <c r="M18" s="414" t="s">
        <v>465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67" t="s">
        <v>112</v>
      </c>
      <c r="E19" s="515" t="s">
        <v>512</v>
      </c>
      <c r="F19" s="452" t="s">
        <v>509</v>
      </c>
      <c r="G19" s="452" t="s">
        <v>511</v>
      </c>
      <c r="H19" s="452" t="s">
        <v>513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67" t="s">
        <v>113</v>
      </c>
      <c r="E20" s="515" t="s">
        <v>512</v>
      </c>
      <c r="F20" s="452" t="s">
        <v>509</v>
      </c>
      <c r="G20" s="452" t="s">
        <v>511</v>
      </c>
      <c r="H20" s="452" t="s">
        <v>513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67" t="s">
        <v>114</v>
      </c>
      <c r="E21" s="515" t="s">
        <v>512</v>
      </c>
      <c r="F21" s="452" t="s">
        <v>509</v>
      </c>
      <c r="G21" s="452" t="s">
        <v>511</v>
      </c>
      <c r="H21" s="452" t="s">
        <v>514</v>
      </c>
      <c r="I21" s="306"/>
      <c r="J21" s="458"/>
      <c r="K21" s="458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67" t="s">
        <v>115</v>
      </c>
      <c r="E22" s="515" t="s">
        <v>515</v>
      </c>
      <c r="F22" s="452" t="s">
        <v>516</v>
      </c>
      <c r="G22" s="452" t="s">
        <v>517</v>
      </c>
      <c r="H22" s="452" t="s">
        <v>518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67" t="s">
        <v>116</v>
      </c>
      <c r="E23" s="515" t="s">
        <v>515</v>
      </c>
      <c r="F23" s="452" t="s">
        <v>516</v>
      </c>
      <c r="G23" s="452" t="s">
        <v>517</v>
      </c>
      <c r="H23" s="452" t="s">
        <v>518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67" t="s">
        <v>117</v>
      </c>
      <c r="E24" s="515" t="s">
        <v>515</v>
      </c>
      <c r="F24" s="452" t="s">
        <v>516</v>
      </c>
      <c r="G24" s="452" t="s">
        <v>517</v>
      </c>
      <c r="H24" s="452" t="s">
        <v>518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67" t="s">
        <v>118</v>
      </c>
      <c r="E25" s="515" t="s">
        <v>515</v>
      </c>
      <c r="F25" s="452" t="s">
        <v>519</v>
      </c>
      <c r="G25" s="452" t="s">
        <v>517</v>
      </c>
      <c r="H25" s="452" t="s">
        <v>518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67" t="s">
        <v>119</v>
      </c>
      <c r="E26" s="515" t="s">
        <v>515</v>
      </c>
      <c r="F26" s="452" t="s">
        <v>519</v>
      </c>
      <c r="G26" s="452" t="s">
        <v>517</v>
      </c>
      <c r="H26" s="452" t="s">
        <v>518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67" t="s">
        <v>120</v>
      </c>
      <c r="E27" s="515" t="s">
        <v>515</v>
      </c>
      <c r="F27" s="452" t="s">
        <v>520</v>
      </c>
      <c r="G27" s="452" t="s">
        <v>493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535" t="s">
        <v>515</v>
      </c>
      <c r="F28" s="538" t="s">
        <v>57</v>
      </c>
      <c r="G28" s="353" t="s">
        <v>493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535" t="s">
        <v>515</v>
      </c>
      <c r="F29" s="353"/>
      <c r="G29" s="353" t="s">
        <v>493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535" t="s">
        <v>498</v>
      </c>
      <c r="F30" s="353"/>
      <c r="G30" s="353" t="s">
        <v>493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535" t="s">
        <v>498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535" t="s">
        <v>498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535" t="s">
        <v>498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28"/>
      <c r="D41" s="828"/>
      <c r="E41" s="828"/>
      <c r="F41" s="82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521</v>
      </c>
      <c r="M49" s="61"/>
      <c r="N49" s="62"/>
      <c r="O49" s="61"/>
    </row>
    <row r="50" spans="2:15">
      <c r="B50" s="387" t="s">
        <v>138</v>
      </c>
      <c r="D50" t="s">
        <v>475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94" priority="1">
      <formula>AND(ISNUMBER(N6), N6&gt;=5, NOT(ISBLANK(O6)))</formula>
    </cfRule>
    <cfRule type="expression" dxfId="393" priority="2">
      <formula>AND(ISNUMBER(N6), N6&gt;=5)</formula>
    </cfRule>
    <cfRule type="expression" dxfId="392" priority="3">
      <formula>AND(ISNUMBER(N6), N6&lt;5, NOT(ISBLANK(O6)))</formula>
    </cfRule>
    <cfRule type="expression" dxfId="391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522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523</v>
      </c>
      <c r="F5" s="223" t="s">
        <v>524</v>
      </c>
      <c r="G5" s="223" t="s">
        <v>525</v>
      </c>
      <c r="H5" s="223" t="s">
        <v>526</v>
      </c>
      <c r="I5" s="223" t="s">
        <v>527</v>
      </c>
      <c r="J5" s="223" t="s">
        <v>528</v>
      </c>
      <c r="K5" s="223" t="s">
        <v>529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530</v>
      </c>
      <c r="F6" s="282" t="s">
        <v>530</v>
      </c>
      <c r="G6" s="282" t="s">
        <v>530</v>
      </c>
      <c r="H6" s="282" t="s">
        <v>530</v>
      </c>
      <c r="I6" s="282" t="s">
        <v>530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405</v>
      </c>
      <c r="F7" s="452" t="s">
        <v>405</v>
      </c>
      <c r="G7" s="452" t="s">
        <v>405</v>
      </c>
      <c r="H7" s="306" t="s">
        <v>446</v>
      </c>
      <c r="I7" s="306" t="s">
        <v>405</v>
      </c>
      <c r="J7" s="458" t="s">
        <v>531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405</v>
      </c>
      <c r="F8" s="452" t="s">
        <v>405</v>
      </c>
      <c r="G8" s="452" t="s">
        <v>532</v>
      </c>
      <c r="H8" s="306" t="s">
        <v>446</v>
      </c>
      <c r="I8" s="306" t="s">
        <v>405</v>
      </c>
      <c r="J8" s="458" t="s">
        <v>533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465</v>
      </c>
      <c r="F9" s="452" t="s">
        <v>405</v>
      </c>
      <c r="G9" s="452" t="s">
        <v>534</v>
      </c>
      <c r="H9" s="306" t="s">
        <v>534</v>
      </c>
      <c r="I9" s="306" t="s">
        <v>405</v>
      </c>
      <c r="J9" s="458" t="s">
        <v>533</v>
      </c>
      <c r="K9" s="460"/>
      <c r="L9" s="61"/>
      <c r="M9" s="414" t="s">
        <v>57</v>
      </c>
      <c r="N9" s="326">
        <f>COUNTIF(E7:K39, "*Rafi*")/2</f>
        <v>33</v>
      </c>
      <c r="O9" s="419" t="s">
        <v>535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532</v>
      </c>
      <c r="F10" s="452" t="s">
        <v>536</v>
      </c>
      <c r="G10" s="452" t="s">
        <v>537</v>
      </c>
      <c r="H10" s="306" t="s">
        <v>538</v>
      </c>
      <c r="I10" s="306" t="s">
        <v>536</v>
      </c>
      <c r="J10" s="458" t="s">
        <v>533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535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532</v>
      </c>
      <c r="F11" s="452" t="s">
        <v>536</v>
      </c>
      <c r="G11" s="452" t="s">
        <v>537</v>
      </c>
      <c r="H11" s="306" t="s">
        <v>538</v>
      </c>
      <c r="I11" s="306" t="s">
        <v>536</v>
      </c>
      <c r="J11" s="458" t="s">
        <v>539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532</v>
      </c>
      <c r="F12" s="452" t="s">
        <v>536</v>
      </c>
      <c r="G12" s="452" t="s">
        <v>537</v>
      </c>
      <c r="H12" s="306" t="s">
        <v>538</v>
      </c>
      <c r="I12" s="306" t="s">
        <v>536</v>
      </c>
      <c r="J12" s="458" t="s">
        <v>539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540</v>
      </c>
      <c r="F13" s="452" t="s">
        <v>536</v>
      </c>
      <c r="G13" s="452" t="s">
        <v>537</v>
      </c>
      <c r="H13" s="306" t="s">
        <v>538</v>
      </c>
      <c r="I13" s="306" t="s">
        <v>536</v>
      </c>
      <c r="J13" s="458" t="s">
        <v>539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540</v>
      </c>
      <c r="F14" s="452" t="s">
        <v>536</v>
      </c>
      <c r="G14" s="452" t="s">
        <v>537</v>
      </c>
      <c r="H14" s="306" t="s">
        <v>538</v>
      </c>
      <c r="I14" s="306" t="s">
        <v>536</v>
      </c>
      <c r="J14" s="458" t="s">
        <v>539</v>
      </c>
      <c r="K14" s="460" t="s">
        <v>541</v>
      </c>
      <c r="L14" s="61"/>
      <c r="M14" s="414" t="s">
        <v>62</v>
      </c>
      <c r="N14" s="326">
        <f>COUNTIF(E7:K39, "*Vijay*")/2</f>
        <v>36</v>
      </c>
      <c r="O14" s="419" t="s">
        <v>443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540</v>
      </c>
      <c r="F15" s="452" t="s">
        <v>536</v>
      </c>
      <c r="G15" s="452" t="s">
        <v>537</v>
      </c>
      <c r="H15" s="306" t="s">
        <v>538</v>
      </c>
      <c r="I15" s="306" t="s">
        <v>536</v>
      </c>
      <c r="J15" s="458" t="s">
        <v>539</v>
      </c>
      <c r="K15" s="460" t="s">
        <v>541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540</v>
      </c>
      <c r="F16" s="452" t="s">
        <v>536</v>
      </c>
      <c r="G16" s="452" t="s">
        <v>542</v>
      </c>
      <c r="H16" s="306" t="s">
        <v>538</v>
      </c>
      <c r="I16" s="306" t="s">
        <v>536</v>
      </c>
      <c r="J16" s="458" t="s">
        <v>539</v>
      </c>
      <c r="K16" s="460" t="s">
        <v>543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536</v>
      </c>
      <c r="F17" s="452" t="s">
        <v>536</v>
      </c>
      <c r="G17" s="452" t="s">
        <v>542</v>
      </c>
      <c r="H17" s="306" t="s">
        <v>463</v>
      </c>
      <c r="I17" s="306" t="s">
        <v>536</v>
      </c>
      <c r="J17" s="458" t="s">
        <v>539</v>
      </c>
      <c r="K17" s="460" t="s">
        <v>544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540</v>
      </c>
      <c r="F18" s="452" t="s">
        <v>536</v>
      </c>
      <c r="G18" s="452" t="s">
        <v>545</v>
      </c>
      <c r="H18" s="452" t="s">
        <v>546</v>
      </c>
      <c r="I18" s="306" t="s">
        <v>536</v>
      </c>
      <c r="J18" s="458" t="s">
        <v>539</v>
      </c>
      <c r="K18" s="460" t="s">
        <v>544</v>
      </c>
      <c r="L18" s="61"/>
      <c r="M18" s="414" t="s">
        <v>465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540</v>
      </c>
      <c r="F19" s="452" t="s">
        <v>263</v>
      </c>
      <c r="G19" s="452" t="s">
        <v>547</v>
      </c>
      <c r="H19" s="452" t="s">
        <v>548</v>
      </c>
      <c r="I19" s="306" t="s">
        <v>549</v>
      </c>
      <c r="J19" s="458" t="s">
        <v>539</v>
      </c>
      <c r="K19" s="460" t="s">
        <v>544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540</v>
      </c>
      <c r="F20" s="452" t="s">
        <v>540</v>
      </c>
      <c r="G20" s="452" t="s">
        <v>550</v>
      </c>
      <c r="H20" s="452" t="s">
        <v>551</v>
      </c>
      <c r="I20" s="306" t="s">
        <v>552</v>
      </c>
      <c r="J20" s="458" t="s">
        <v>539</v>
      </c>
      <c r="K20" s="460" t="s">
        <v>544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540</v>
      </c>
      <c r="F21" s="452" t="s">
        <v>540</v>
      </c>
      <c r="G21" s="452" t="s">
        <v>550</v>
      </c>
      <c r="H21" s="452" t="s">
        <v>551</v>
      </c>
      <c r="I21" s="306" t="s">
        <v>553</v>
      </c>
      <c r="J21" s="458" t="s">
        <v>539</v>
      </c>
      <c r="K21" s="460" t="s">
        <v>544</v>
      </c>
      <c r="L21" s="61"/>
      <c r="M21" s="414" t="s">
        <v>106</v>
      </c>
      <c r="N21" s="326">
        <f>COUNTIF(E7:K39, "*Angel*")/2</f>
        <v>27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540</v>
      </c>
      <c r="F22" s="452" t="s">
        <v>540</v>
      </c>
      <c r="G22" s="452" t="s">
        <v>554</v>
      </c>
      <c r="H22" s="452" t="s">
        <v>555</v>
      </c>
      <c r="I22" s="306" t="s">
        <v>556</v>
      </c>
      <c r="J22" s="458" t="s">
        <v>539</v>
      </c>
      <c r="K22" s="460" t="s">
        <v>557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540</v>
      </c>
      <c r="F23" s="452" t="s">
        <v>540</v>
      </c>
      <c r="G23" s="452" t="s">
        <v>554</v>
      </c>
      <c r="H23" s="452" t="s">
        <v>555</v>
      </c>
      <c r="I23" s="306" t="s">
        <v>558</v>
      </c>
      <c r="J23" s="458" t="s">
        <v>539</v>
      </c>
      <c r="K23" s="460" t="s">
        <v>557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540</v>
      </c>
      <c r="F24" s="452" t="s">
        <v>540</v>
      </c>
      <c r="G24" s="452" t="s">
        <v>559</v>
      </c>
      <c r="H24" s="452" t="s">
        <v>555</v>
      </c>
      <c r="I24" s="306" t="s">
        <v>558</v>
      </c>
      <c r="J24" s="458" t="s">
        <v>539</v>
      </c>
      <c r="K24" s="460" t="s">
        <v>557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560</v>
      </c>
      <c r="F25" s="452" t="s">
        <v>540</v>
      </c>
      <c r="G25" s="452" t="s">
        <v>559</v>
      </c>
      <c r="H25" s="452" t="s">
        <v>555</v>
      </c>
      <c r="I25" s="306" t="s">
        <v>558</v>
      </c>
      <c r="J25" s="458" t="s">
        <v>539</v>
      </c>
      <c r="K25" s="460" t="s">
        <v>557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560</v>
      </c>
      <c r="F26" s="452" t="s">
        <v>540</v>
      </c>
      <c r="G26" s="452" t="s">
        <v>561</v>
      </c>
      <c r="H26" s="452" t="s">
        <v>562</v>
      </c>
      <c r="I26" s="306" t="s">
        <v>558</v>
      </c>
      <c r="J26" s="458" t="s">
        <v>563</v>
      </c>
      <c r="K26" s="460" t="s">
        <v>564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560</v>
      </c>
      <c r="F27" s="452" t="s">
        <v>540</v>
      </c>
      <c r="G27" s="452" t="s">
        <v>561</v>
      </c>
      <c r="H27" s="452" t="s">
        <v>565</v>
      </c>
      <c r="I27" s="306" t="s">
        <v>558</v>
      </c>
      <c r="J27" s="458" t="s">
        <v>563</v>
      </c>
      <c r="K27" s="460" t="s">
        <v>564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560</v>
      </c>
      <c r="F28" s="452" t="s">
        <v>540</v>
      </c>
      <c r="G28" s="452" t="s">
        <v>566</v>
      </c>
      <c r="H28" s="452" t="s">
        <v>567</v>
      </c>
      <c r="I28" s="306" t="s">
        <v>568</v>
      </c>
      <c r="J28" s="458" t="s">
        <v>563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350" t="s">
        <v>569</v>
      </c>
      <c r="G29" s="438" t="s">
        <v>570</v>
      </c>
      <c r="H29" s="438" t="s">
        <v>571</v>
      </c>
      <c r="I29" s="439" t="s">
        <v>572</v>
      </c>
      <c r="J29" s="458" t="s">
        <v>563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 t="s">
        <v>573</v>
      </c>
      <c r="G30" s="438" t="s">
        <v>570</v>
      </c>
      <c r="H30" s="438" t="s">
        <v>571</v>
      </c>
      <c r="I30" s="439" t="s">
        <v>574</v>
      </c>
      <c r="J30" s="458" t="s">
        <v>563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 t="s">
        <v>573</v>
      </c>
      <c r="G31" s="438" t="s">
        <v>570</v>
      </c>
      <c r="H31" s="438" t="s">
        <v>575</v>
      </c>
      <c r="I31" s="439" t="s">
        <v>574</v>
      </c>
      <c r="J31" s="458" t="s">
        <v>563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 t="s">
        <v>576</v>
      </c>
      <c r="G32" s="438" t="s">
        <v>570</v>
      </c>
      <c r="H32" s="438" t="s">
        <v>577</v>
      </c>
      <c r="I32" s="439" t="s">
        <v>574</v>
      </c>
      <c r="J32" s="458" t="s">
        <v>563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350" t="s">
        <v>576</v>
      </c>
      <c r="G33" s="438" t="s">
        <v>570</v>
      </c>
      <c r="H33" s="438" t="s">
        <v>577</v>
      </c>
      <c r="I33" s="439" t="s">
        <v>574</v>
      </c>
      <c r="J33" s="458" t="s">
        <v>563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350" t="s">
        <v>573</v>
      </c>
      <c r="G34" s="438" t="s">
        <v>578</v>
      </c>
      <c r="H34" s="438" t="s">
        <v>579</v>
      </c>
      <c r="I34" s="439" t="s">
        <v>574</v>
      </c>
      <c r="J34" s="458" t="s">
        <v>563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350" t="s">
        <v>573</v>
      </c>
      <c r="G35" s="438" t="s">
        <v>578</v>
      </c>
      <c r="H35" s="438" t="s">
        <v>579</v>
      </c>
      <c r="I35" s="439" t="s">
        <v>574</v>
      </c>
      <c r="J35" s="458" t="s">
        <v>563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350" t="s">
        <v>573</v>
      </c>
      <c r="G36" s="438" t="s">
        <v>578</v>
      </c>
      <c r="H36" s="438" t="s">
        <v>579</v>
      </c>
      <c r="I36" s="439" t="s">
        <v>574</v>
      </c>
      <c r="J36" s="458" t="s">
        <v>563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350" t="s">
        <v>573</v>
      </c>
      <c r="G37" s="438" t="s">
        <v>580</v>
      </c>
      <c r="H37" s="438" t="s">
        <v>579</v>
      </c>
      <c r="I37" s="439" t="s">
        <v>574</v>
      </c>
      <c r="J37" s="458" t="s">
        <v>563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350" t="s">
        <v>573</v>
      </c>
      <c r="G38" s="438" t="s">
        <v>580</v>
      </c>
      <c r="H38" s="438" t="s">
        <v>579</v>
      </c>
      <c r="I38" s="439" t="s">
        <v>574</v>
      </c>
      <c r="J38" s="458" t="s">
        <v>539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350" t="s">
        <v>573</v>
      </c>
      <c r="G39" s="350" t="s">
        <v>60</v>
      </c>
      <c r="H39" s="276" t="s">
        <v>60</v>
      </c>
      <c r="I39" s="439" t="s">
        <v>572</v>
      </c>
      <c r="J39" s="458" t="s">
        <v>539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132</v>
      </c>
      <c r="C42" s="828"/>
      <c r="D42" s="828"/>
      <c r="E42" s="828"/>
      <c r="F42" s="828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</row>
    <row r="48" spans="2:20">
      <c r="B48" s="90"/>
      <c r="D48" t="s">
        <v>135</v>
      </c>
      <c r="M48" s="61"/>
      <c r="N48" s="62"/>
    </row>
    <row r="49" spans="2:14">
      <c r="M49" s="61"/>
      <c r="N49" s="62"/>
    </row>
    <row r="50" spans="2:14">
      <c r="B50" s="127" t="s">
        <v>136</v>
      </c>
      <c r="D50" t="s">
        <v>521</v>
      </c>
      <c r="M50" s="61"/>
      <c r="N50" s="62"/>
    </row>
    <row r="51" spans="2:14">
      <c r="B51" s="387" t="s">
        <v>138</v>
      </c>
      <c r="D51" t="s">
        <v>475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90" priority="1">
      <formula>AND(ISNUMBER(N6), N6&gt;=5, NOT(ISBLANK(O6)))</formula>
    </cfRule>
    <cfRule type="expression" dxfId="389" priority="2">
      <formula>AND(ISNUMBER(N6), N6&gt;=5)</formula>
    </cfRule>
    <cfRule type="expression" dxfId="388" priority="3">
      <formula>AND(ISNUMBER(N6), N6&lt;5, NOT(ISBLANK(O6)))</formula>
    </cfRule>
    <cfRule type="expression" dxfId="387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581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582</v>
      </c>
      <c r="F5" s="223" t="s">
        <v>583</v>
      </c>
      <c r="G5" s="223" t="s">
        <v>584</v>
      </c>
      <c r="H5" s="223" t="s">
        <v>585</v>
      </c>
      <c r="I5" s="223" t="s">
        <v>586</v>
      </c>
      <c r="J5" s="223" t="s">
        <v>587</v>
      </c>
      <c r="K5" s="223" t="s">
        <v>588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308"/>
      <c r="F7" s="308"/>
      <c r="G7" s="452"/>
      <c r="H7" s="306" t="s">
        <v>589</v>
      </c>
      <c r="I7" s="306" t="s">
        <v>590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94</v>
      </c>
      <c r="C8" s="245" t="s">
        <v>87</v>
      </c>
      <c r="D8" s="244" t="s">
        <v>96</v>
      </c>
      <c r="E8" s="308"/>
      <c r="F8" s="308"/>
      <c r="G8" s="452" t="s">
        <v>591</v>
      </c>
      <c r="H8" s="306" t="s">
        <v>592</v>
      </c>
      <c r="I8" s="306" t="s">
        <v>591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8"/>
      <c r="G9" s="452" t="s">
        <v>591</v>
      </c>
      <c r="H9" s="306" t="s">
        <v>592</v>
      </c>
      <c r="I9" s="306" t="s">
        <v>591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8"/>
      <c r="F10" s="308"/>
      <c r="G10" s="452" t="s">
        <v>591</v>
      </c>
      <c r="H10" s="306" t="s">
        <v>592</v>
      </c>
      <c r="I10" s="306" t="s">
        <v>593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308"/>
      <c r="F11" s="308"/>
      <c r="G11" s="452" t="s">
        <v>591</v>
      </c>
      <c r="H11" s="306" t="s">
        <v>592</v>
      </c>
      <c r="I11" s="306" t="s">
        <v>593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308"/>
      <c r="F12" s="308"/>
      <c r="G12" s="452" t="s">
        <v>591</v>
      </c>
      <c r="H12" s="306" t="s">
        <v>592</v>
      </c>
      <c r="I12" s="306" t="s">
        <v>593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08"/>
      <c r="F13" s="308"/>
      <c r="G13" s="452" t="s">
        <v>591</v>
      </c>
      <c r="H13" s="306" t="s">
        <v>592</v>
      </c>
      <c r="I13" s="306" t="s">
        <v>593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08"/>
      <c r="F14" s="308"/>
      <c r="G14" s="452" t="s">
        <v>591</v>
      </c>
      <c r="H14" s="306" t="s">
        <v>592</v>
      </c>
      <c r="I14" s="306" t="s">
        <v>594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08"/>
      <c r="F15" s="308"/>
      <c r="G15" s="452" t="s">
        <v>591</v>
      </c>
      <c r="H15" s="306" t="s">
        <v>592</v>
      </c>
      <c r="I15" s="306" t="s">
        <v>594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8"/>
      <c r="F16" s="308"/>
      <c r="G16" s="452" t="s">
        <v>56</v>
      </c>
      <c r="H16" s="306" t="s">
        <v>595</v>
      </c>
      <c r="I16" s="306" t="s">
        <v>596</v>
      </c>
      <c r="J16" s="458" t="s">
        <v>61</v>
      </c>
      <c r="K16" s="459" t="s">
        <v>597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8"/>
      <c r="F17" s="308"/>
      <c r="G17" s="452" t="s">
        <v>598</v>
      </c>
      <c r="H17" s="306" t="s">
        <v>599</v>
      </c>
      <c r="I17" s="452" t="s">
        <v>600</v>
      </c>
      <c r="J17" s="458" t="s">
        <v>61</v>
      </c>
      <c r="K17" s="459" t="s">
        <v>597</v>
      </c>
      <c r="L17" s="61"/>
      <c r="M17" s="414" t="s">
        <v>65</v>
      </c>
      <c r="N17" s="326">
        <f>COUNTIF(E7:K39, "*Michael*")/2</f>
        <v>15</v>
      </c>
      <c r="O17" s="547" t="s">
        <v>601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8"/>
      <c r="F18" s="308"/>
      <c r="G18" s="452" t="s">
        <v>598</v>
      </c>
      <c r="H18" s="306" t="s">
        <v>602</v>
      </c>
      <c r="I18" s="452" t="s">
        <v>600</v>
      </c>
      <c r="J18" s="458" t="s">
        <v>61</v>
      </c>
      <c r="K18" s="459" t="s">
        <v>597</v>
      </c>
      <c r="L18" s="61"/>
      <c r="M18" s="414" t="s">
        <v>465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8"/>
      <c r="F19" s="308"/>
      <c r="G19" s="452" t="s">
        <v>598</v>
      </c>
      <c r="H19" s="306" t="s">
        <v>602</v>
      </c>
      <c r="I19" s="452" t="s">
        <v>600</v>
      </c>
      <c r="J19" s="458" t="s">
        <v>61</v>
      </c>
      <c r="K19" s="459" t="s">
        <v>597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8"/>
      <c r="F20" s="308"/>
      <c r="G20" s="452" t="s">
        <v>603</v>
      </c>
      <c r="H20" s="306" t="s">
        <v>604</v>
      </c>
      <c r="I20" s="452" t="s">
        <v>605</v>
      </c>
      <c r="J20" s="458" t="s">
        <v>61</v>
      </c>
      <c r="K20" s="459" t="s">
        <v>597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8"/>
      <c r="F21" s="308"/>
      <c r="G21" s="452" t="s">
        <v>606</v>
      </c>
      <c r="H21" s="306" t="s">
        <v>602</v>
      </c>
      <c r="I21" s="452" t="s">
        <v>600</v>
      </c>
      <c r="J21" s="458" t="s">
        <v>61</v>
      </c>
      <c r="K21" s="459" t="s">
        <v>597</v>
      </c>
      <c r="L21" s="61"/>
      <c r="M21" s="414" t="s">
        <v>106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08"/>
      <c r="F22" s="308"/>
      <c r="G22" s="452" t="s">
        <v>603</v>
      </c>
      <c r="H22" s="306" t="s">
        <v>602</v>
      </c>
      <c r="I22" s="452" t="s">
        <v>600</v>
      </c>
      <c r="J22" s="458" t="s">
        <v>61</v>
      </c>
      <c r="K22" s="459" t="s">
        <v>597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08"/>
      <c r="F23" s="308"/>
      <c r="G23" s="452" t="s">
        <v>607</v>
      </c>
      <c r="H23" s="306" t="s">
        <v>602</v>
      </c>
      <c r="I23" s="452" t="s">
        <v>600</v>
      </c>
      <c r="J23" s="458" t="s">
        <v>61</v>
      </c>
      <c r="K23" s="459" t="s">
        <v>597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08"/>
      <c r="F24" s="308"/>
      <c r="G24" s="452" t="s">
        <v>607</v>
      </c>
      <c r="H24" s="306" t="s">
        <v>599</v>
      </c>
      <c r="I24" s="452" t="s">
        <v>608</v>
      </c>
      <c r="J24" s="458" t="s">
        <v>61</v>
      </c>
      <c r="K24" s="459" t="s">
        <v>597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08"/>
      <c r="F25" s="308"/>
      <c r="G25" s="452" t="s">
        <v>607</v>
      </c>
      <c r="H25" s="452" t="s">
        <v>609</v>
      </c>
      <c r="I25" s="452" t="s">
        <v>609</v>
      </c>
      <c r="J25" s="458" t="s">
        <v>61</v>
      </c>
      <c r="K25" s="459" t="s">
        <v>597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08"/>
      <c r="F26" s="308"/>
      <c r="G26" s="452" t="s">
        <v>607</v>
      </c>
      <c r="H26" s="452" t="s">
        <v>609</v>
      </c>
      <c r="I26" s="452" t="s">
        <v>610</v>
      </c>
      <c r="J26" s="458"/>
      <c r="K26" s="459" t="s">
        <v>597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08"/>
      <c r="F27" s="308"/>
      <c r="G27" s="452" t="s">
        <v>466</v>
      </c>
      <c r="H27" s="452" t="s">
        <v>466</v>
      </c>
      <c r="I27" s="452" t="s">
        <v>465</v>
      </c>
      <c r="J27" s="458"/>
      <c r="K27" s="459" t="s">
        <v>597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08"/>
      <c r="F28" s="308"/>
      <c r="G28" s="452" t="s">
        <v>465</v>
      </c>
      <c r="H28" s="452" t="s">
        <v>466</v>
      </c>
      <c r="I28" s="452" t="s">
        <v>465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124</v>
      </c>
      <c r="C33" s="217" t="s">
        <v>87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125</v>
      </c>
      <c r="C34" s="217" t="s">
        <v>87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132</v>
      </c>
      <c r="C42" s="828"/>
      <c r="D42" s="828"/>
      <c r="E42" s="828"/>
      <c r="F42" s="828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611</v>
      </c>
      <c r="M50" s="61"/>
      <c r="N50" s="62"/>
      <c r="O50" s="61"/>
    </row>
    <row r="51" spans="2:15">
      <c r="B51" s="387" t="s">
        <v>138</v>
      </c>
      <c r="D51" t="s">
        <v>475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86" priority="1">
      <formula>AND(ISNUMBER(N6), N6&gt;=5, NOT(ISBLANK(O6)))</formula>
    </cfRule>
    <cfRule type="expression" dxfId="385" priority="2">
      <formula>AND(ISNUMBER(N6), N6&gt;=5)</formula>
    </cfRule>
    <cfRule type="expression" dxfId="384" priority="3">
      <formula>AND(ISNUMBER(N6), N6&lt;5, NOT(ISBLANK(O6)))</formula>
    </cfRule>
    <cfRule type="expression" dxfId="383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612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613</v>
      </c>
      <c r="K5" s="223" t="s">
        <v>614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>
      <c r="B6" s="263" t="s">
        <v>85</v>
      </c>
      <c r="C6" s="271"/>
      <c r="D6" s="272"/>
      <c r="E6" s="282" t="s">
        <v>615</v>
      </c>
      <c r="F6" s="282" t="s">
        <v>615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616</v>
      </c>
      <c r="F7" s="452" t="s">
        <v>617</v>
      </c>
      <c r="G7" s="452" t="s">
        <v>617</v>
      </c>
      <c r="H7" s="306" t="s">
        <v>263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94</v>
      </c>
      <c r="C8" s="245" t="s">
        <v>87</v>
      </c>
      <c r="D8" s="265" t="s">
        <v>96</v>
      </c>
      <c r="E8" s="515" t="s">
        <v>616</v>
      </c>
      <c r="F8" s="452" t="s">
        <v>617</v>
      </c>
      <c r="G8" s="452" t="s">
        <v>618</v>
      </c>
      <c r="H8" s="306" t="s">
        <v>619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616</v>
      </c>
      <c r="F9" s="452" t="s">
        <v>617</v>
      </c>
      <c r="G9" s="452" t="s">
        <v>618</v>
      </c>
      <c r="H9" s="306" t="s">
        <v>620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616</v>
      </c>
      <c r="F10" s="452" t="s">
        <v>617</v>
      </c>
      <c r="G10" s="452" t="s">
        <v>618</v>
      </c>
      <c r="H10" s="306" t="s">
        <v>620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616</v>
      </c>
      <c r="F11" s="452" t="s">
        <v>617</v>
      </c>
      <c r="G11" s="452" t="s">
        <v>618</v>
      </c>
      <c r="H11" s="306" t="s">
        <v>620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616</v>
      </c>
      <c r="F12" s="452" t="s">
        <v>617</v>
      </c>
      <c r="G12" s="452" t="s">
        <v>618</v>
      </c>
      <c r="H12" s="306" t="s">
        <v>620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616</v>
      </c>
      <c r="F13" s="452" t="s">
        <v>621</v>
      </c>
      <c r="G13" s="452" t="s">
        <v>618</v>
      </c>
      <c r="H13" s="306" t="s">
        <v>620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622</v>
      </c>
      <c r="F14" s="452" t="s">
        <v>621</v>
      </c>
      <c r="G14" s="452" t="s">
        <v>618</v>
      </c>
      <c r="H14" s="306" t="s">
        <v>620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622</v>
      </c>
      <c r="F15" s="452" t="s">
        <v>621</v>
      </c>
      <c r="G15" s="452" t="s">
        <v>618</v>
      </c>
      <c r="H15" s="306" t="s">
        <v>620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622</v>
      </c>
      <c r="F16" s="452" t="s">
        <v>621</v>
      </c>
      <c r="G16" s="452" t="s">
        <v>618</v>
      </c>
      <c r="H16" s="452" t="s">
        <v>623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624</v>
      </c>
      <c r="F17" s="452" t="s">
        <v>621</v>
      </c>
      <c r="G17" s="306" t="s">
        <v>625</v>
      </c>
      <c r="H17" s="452" t="s">
        <v>623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626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622</v>
      </c>
      <c r="F18" s="452" t="s">
        <v>617</v>
      </c>
      <c r="G18" s="306" t="s">
        <v>625</v>
      </c>
      <c r="H18" s="452" t="s">
        <v>623</v>
      </c>
      <c r="I18" s="308"/>
      <c r="J18" s="458"/>
      <c r="K18" s="460" t="s">
        <v>57</v>
      </c>
      <c r="L18" s="61"/>
      <c r="M18" s="414" t="s">
        <v>465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286</v>
      </c>
      <c r="F19" s="452" t="s">
        <v>461</v>
      </c>
      <c r="G19" s="452" t="s">
        <v>627</v>
      </c>
      <c r="H19" s="452" t="s">
        <v>628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629</v>
      </c>
      <c r="F20" s="452" t="s">
        <v>461</v>
      </c>
      <c r="G20" s="452" t="s">
        <v>630</v>
      </c>
      <c r="H20" s="452" t="s">
        <v>631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629</v>
      </c>
      <c r="F21" s="452" t="s">
        <v>461</v>
      </c>
      <c r="G21" s="452" t="s">
        <v>632</v>
      </c>
      <c r="H21" s="452" t="s">
        <v>633</v>
      </c>
      <c r="I21" s="308"/>
      <c r="J21" s="458"/>
      <c r="K21" s="460" t="s">
        <v>57</v>
      </c>
      <c r="L21" s="61"/>
      <c r="M21" s="414" t="s">
        <v>106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634</v>
      </c>
      <c r="F22" s="452" t="s">
        <v>635</v>
      </c>
      <c r="G22" s="452" t="s">
        <v>632</v>
      </c>
      <c r="H22" s="452" t="s">
        <v>636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634</v>
      </c>
      <c r="F23" s="452" t="s">
        <v>635</v>
      </c>
      <c r="G23" s="452" t="s">
        <v>632</v>
      </c>
      <c r="H23" s="452" t="s">
        <v>637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634</v>
      </c>
      <c r="F24" s="452" t="s">
        <v>638</v>
      </c>
      <c r="G24" s="452" t="s">
        <v>632</v>
      </c>
      <c r="H24" s="452" t="s">
        <v>637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634</v>
      </c>
      <c r="F25" s="452" t="s">
        <v>638</v>
      </c>
      <c r="G25" s="452" t="s">
        <v>632</v>
      </c>
      <c r="H25" s="452" t="s">
        <v>639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634</v>
      </c>
      <c r="F26" s="452" t="s">
        <v>640</v>
      </c>
      <c r="G26" s="452" t="s">
        <v>632</v>
      </c>
      <c r="H26" s="452" t="s">
        <v>639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450</v>
      </c>
      <c r="F27" s="452" t="s">
        <v>640</v>
      </c>
      <c r="G27" s="452" t="s">
        <v>632</v>
      </c>
      <c r="H27" s="452" t="s">
        <v>639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450</v>
      </c>
      <c r="F28" s="452" t="s">
        <v>640</v>
      </c>
      <c r="G28" s="452" t="s">
        <v>447</v>
      </c>
      <c r="H28" s="452" t="s">
        <v>639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438"/>
      <c r="H29" s="274" t="s">
        <v>641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 t="s">
        <v>641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 t="s">
        <v>641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 t="s">
        <v>641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132</v>
      </c>
      <c r="C42" s="828"/>
      <c r="D42" s="828"/>
      <c r="E42" s="828"/>
      <c r="F42" s="828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611</v>
      </c>
      <c r="M50" s="61"/>
      <c r="N50" s="62"/>
      <c r="O50" s="61"/>
    </row>
    <row r="51" spans="2:15">
      <c r="B51" s="387" t="s">
        <v>138</v>
      </c>
      <c r="D51" t="s">
        <v>475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82" priority="1">
      <formula>AND(ISNUMBER(N6), N6&gt;=5, NOT(ISBLANK(O6)))</formula>
    </cfRule>
    <cfRule type="expression" dxfId="381" priority="2">
      <formula>AND(ISNUMBER(N6), N6&gt;=5)</formula>
    </cfRule>
    <cfRule type="expression" dxfId="380" priority="3">
      <formula>AND(ISNUMBER(N6), N6&lt;5, NOT(ISBLANK(O6)))</formula>
    </cfRule>
    <cfRule type="expression" dxfId="379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642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643</v>
      </c>
      <c r="F5" s="223" t="s">
        <v>644</v>
      </c>
      <c r="G5" s="223" t="s">
        <v>645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 t="s">
        <v>646</v>
      </c>
      <c r="I6" s="282" t="s">
        <v>647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308"/>
      <c r="I7" s="452" t="s">
        <v>648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308"/>
      <c r="I8" s="452" t="s">
        <v>649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308"/>
      <c r="I9" s="452" t="s">
        <v>649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/>
      <c r="F10" s="452"/>
      <c r="G10" s="452"/>
      <c r="H10" s="308"/>
      <c r="I10" s="452" t="s">
        <v>649</v>
      </c>
      <c r="J10" s="458"/>
      <c r="K10" s="459" t="s">
        <v>650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/>
      <c r="F11" s="452"/>
      <c r="G11" s="452"/>
      <c r="H11" s="308"/>
      <c r="I11" s="452" t="s">
        <v>649</v>
      </c>
      <c r="J11" s="458"/>
      <c r="K11" s="459" t="s">
        <v>650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/>
      <c r="F12" s="452"/>
      <c r="G12" s="452"/>
      <c r="H12" s="308" t="s">
        <v>57</v>
      </c>
      <c r="I12" s="452" t="s">
        <v>651</v>
      </c>
      <c r="J12" s="458"/>
      <c r="K12" s="459" t="s">
        <v>650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/>
      <c r="F13" s="452"/>
      <c r="G13" s="306"/>
      <c r="H13" s="308" t="s">
        <v>57</v>
      </c>
      <c r="I13" s="306" t="s">
        <v>652</v>
      </c>
      <c r="J13" s="458"/>
      <c r="K13" s="459" t="s">
        <v>650</v>
      </c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/>
      <c r="F14" s="452"/>
      <c r="G14" s="452"/>
      <c r="H14" s="308" t="s">
        <v>57</v>
      </c>
      <c r="I14" s="306" t="s">
        <v>653</v>
      </c>
      <c r="J14" s="458"/>
      <c r="K14" s="459" t="s">
        <v>650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/>
      <c r="F15" s="452"/>
      <c r="G15" s="452"/>
      <c r="H15" s="308" t="s">
        <v>57</v>
      </c>
      <c r="I15" s="306" t="s">
        <v>653</v>
      </c>
      <c r="J15" s="458"/>
      <c r="K15" s="459" t="s">
        <v>650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/>
      <c r="F16" s="452"/>
      <c r="G16" s="452"/>
      <c r="H16" s="308" t="s">
        <v>57</v>
      </c>
      <c r="I16" s="306" t="s">
        <v>653</v>
      </c>
      <c r="J16" s="458" t="s">
        <v>580</v>
      </c>
      <c r="K16" s="459" t="s">
        <v>650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/>
      <c r="F17" s="452"/>
      <c r="G17" s="452"/>
      <c r="H17" s="308" t="s">
        <v>57</v>
      </c>
      <c r="I17" s="306" t="s">
        <v>653</v>
      </c>
      <c r="J17" s="458" t="s">
        <v>580</v>
      </c>
      <c r="K17" s="459" t="s">
        <v>650</v>
      </c>
      <c r="L17" s="61"/>
      <c r="M17" s="414" t="s">
        <v>65</v>
      </c>
      <c r="N17" s="326">
        <f>COUNTIF(E7:K39, "*Michael*")/2</f>
        <v>4.5</v>
      </c>
      <c r="O17" s="547" t="s">
        <v>626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/>
      <c r="F18" s="452"/>
      <c r="G18" s="452"/>
      <c r="H18" s="308" t="s">
        <v>57</v>
      </c>
      <c r="I18" s="306" t="s">
        <v>653</v>
      </c>
      <c r="J18" s="458" t="s">
        <v>580</v>
      </c>
      <c r="K18" s="459" t="s">
        <v>650</v>
      </c>
      <c r="L18" s="61"/>
      <c r="M18" s="414" t="s">
        <v>465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/>
      <c r="F19" s="452"/>
      <c r="G19" s="452"/>
      <c r="H19" s="308" t="s">
        <v>57</v>
      </c>
      <c r="I19" s="306" t="s">
        <v>654</v>
      </c>
      <c r="J19" s="458" t="s">
        <v>580</v>
      </c>
      <c r="K19" s="459" t="s">
        <v>650</v>
      </c>
      <c r="L19" s="61"/>
      <c r="M19" s="545" t="s">
        <v>67</v>
      </c>
      <c r="N19" s="551">
        <f>COUNTIF(E7:K39, "*Jia Leong*")/2</f>
        <v>0</v>
      </c>
      <c r="O19" s="547" t="s">
        <v>243</v>
      </c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/>
      <c r="F20" s="452"/>
      <c r="G20" s="452"/>
      <c r="H20" s="308" t="s">
        <v>57</v>
      </c>
      <c r="I20" s="452" t="s">
        <v>655</v>
      </c>
      <c r="J20" s="458" t="s">
        <v>580</v>
      </c>
      <c r="K20" s="459" t="s">
        <v>650</v>
      </c>
      <c r="L20" s="61"/>
      <c r="M20" s="414" t="s">
        <v>68</v>
      </c>
      <c r="N20" s="326">
        <f>COUNTIF(E7:K39, "*Shaun*")/2</f>
        <v>4</v>
      </c>
      <c r="O20" s="547" t="s">
        <v>243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/>
      <c r="F21" s="452"/>
      <c r="G21" s="452"/>
      <c r="H21" s="308" t="s">
        <v>57</v>
      </c>
      <c r="I21" s="452" t="s">
        <v>656</v>
      </c>
      <c r="J21" s="458" t="s">
        <v>580</v>
      </c>
      <c r="K21" s="459" t="s">
        <v>650</v>
      </c>
      <c r="L21" s="61"/>
      <c r="M21" s="414" t="s">
        <v>106</v>
      </c>
      <c r="N21" s="326">
        <f>COUNTIF(E7:K39, "*Angel*")/2</f>
        <v>0</v>
      </c>
      <c r="O21" s="547" t="s">
        <v>243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/>
      <c r="F22" s="452"/>
      <c r="G22" s="452"/>
      <c r="H22" s="308" t="s">
        <v>57</v>
      </c>
      <c r="I22" s="452" t="s">
        <v>656</v>
      </c>
      <c r="J22" s="458" t="s">
        <v>580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/>
      <c r="F23" s="452"/>
      <c r="G23" s="452"/>
      <c r="H23" s="308" t="s">
        <v>57</v>
      </c>
      <c r="I23" s="452" t="s">
        <v>656</v>
      </c>
      <c r="J23" s="458" t="s">
        <v>580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/>
      <c r="F24" s="452"/>
      <c r="G24" s="452"/>
      <c r="H24" s="308" t="s">
        <v>57</v>
      </c>
      <c r="I24" s="452" t="s">
        <v>656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/>
      <c r="F25" s="452"/>
      <c r="G25" s="452"/>
      <c r="H25" s="308" t="s">
        <v>57</v>
      </c>
      <c r="I25" s="452" t="s">
        <v>656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/>
      <c r="F26" s="452"/>
      <c r="G26" s="452"/>
      <c r="H26" s="308" t="s">
        <v>57</v>
      </c>
      <c r="I26" s="452" t="s">
        <v>656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/>
      <c r="F27" s="452"/>
      <c r="G27" s="452"/>
      <c r="H27" s="308" t="s">
        <v>57</v>
      </c>
      <c r="I27" s="452" t="s">
        <v>656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/>
      <c r="F28" s="452"/>
      <c r="G28" s="452"/>
      <c r="H28" s="308" t="s">
        <v>57</v>
      </c>
      <c r="I28" s="452" t="s">
        <v>656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132</v>
      </c>
      <c r="C42" s="828"/>
      <c r="D42" s="828"/>
      <c r="E42" s="828"/>
      <c r="F42" s="828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611</v>
      </c>
      <c r="M50" s="61"/>
      <c r="N50" s="62"/>
      <c r="O50" s="61"/>
    </row>
    <row r="51" spans="2:15">
      <c r="B51" s="387" t="s">
        <v>138</v>
      </c>
      <c r="D51" t="s">
        <v>475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78" priority="1">
      <formula>AND(ISNUMBER(N6), N6&gt;=5, NOT(ISBLANK(O6)))</formula>
    </cfRule>
    <cfRule type="expression" dxfId="377" priority="2">
      <formula>AND(ISNUMBER(N6), N6&gt;=5)</formula>
    </cfRule>
    <cfRule type="expression" dxfId="376" priority="3">
      <formula>AND(ISNUMBER(N6), N6&lt;5, NOT(ISBLANK(O6)))</formula>
    </cfRule>
    <cfRule type="expression" dxfId="375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642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643</v>
      </c>
      <c r="F5" s="223" t="s">
        <v>644</v>
      </c>
      <c r="G5" s="223" t="s">
        <v>645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657</v>
      </c>
      <c r="F6" s="282" t="s">
        <v>647</v>
      </c>
      <c r="G6" s="282" t="s">
        <v>647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658</v>
      </c>
      <c r="F7" s="452" t="s">
        <v>659</v>
      </c>
      <c r="G7" s="452" t="s">
        <v>659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443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658</v>
      </c>
      <c r="F8" s="452" t="s">
        <v>659</v>
      </c>
      <c r="G8" s="452" t="s">
        <v>659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443</v>
      </c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658</v>
      </c>
      <c r="F9" s="452" t="s">
        <v>659</v>
      </c>
      <c r="G9" s="452" t="s">
        <v>659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658</v>
      </c>
      <c r="F10" s="452" t="s">
        <v>659</v>
      </c>
      <c r="G10" s="452" t="s">
        <v>659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658</v>
      </c>
      <c r="F11" s="452" t="s">
        <v>659</v>
      </c>
      <c r="G11" s="452" t="s">
        <v>659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443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658</v>
      </c>
      <c r="F12" s="452" t="s">
        <v>63</v>
      </c>
      <c r="G12" s="452" t="s">
        <v>659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658</v>
      </c>
      <c r="F13" s="452" t="s">
        <v>68</v>
      </c>
      <c r="G13" s="306" t="s">
        <v>660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661</v>
      </c>
      <c r="F14" s="452" t="s">
        <v>68</v>
      </c>
      <c r="G14" s="452" t="s">
        <v>660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443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661</v>
      </c>
      <c r="F15" s="452" t="s">
        <v>662</v>
      </c>
      <c r="G15" s="452" t="s">
        <v>660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661</v>
      </c>
      <c r="F16" s="452" t="s">
        <v>663</v>
      </c>
      <c r="G16" s="452" t="s">
        <v>660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661</v>
      </c>
      <c r="F17" s="452" t="s">
        <v>663</v>
      </c>
      <c r="G17" s="452" t="s">
        <v>660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626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664</v>
      </c>
      <c r="F18" s="452" t="s">
        <v>665</v>
      </c>
      <c r="G18" s="452" t="s">
        <v>335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666</v>
      </c>
      <c r="F19" s="452" t="s">
        <v>233</v>
      </c>
      <c r="G19" s="452" t="s">
        <v>335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243</v>
      </c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65</v>
      </c>
      <c r="F20" s="452" t="s">
        <v>667</v>
      </c>
      <c r="G20" s="452" t="s">
        <v>335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243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668</v>
      </c>
      <c r="F21" s="452" t="s">
        <v>667</v>
      </c>
      <c r="G21" s="452" t="s">
        <v>335</v>
      </c>
      <c r="H21" s="308"/>
      <c r="I21" s="452"/>
      <c r="J21" s="458"/>
      <c r="K21" s="460"/>
      <c r="L21" s="61"/>
      <c r="M21" s="414" t="s">
        <v>106</v>
      </c>
      <c r="N21" s="326">
        <f>COUNTIF(E7:K39, "*Angel*")/2</f>
        <v>0</v>
      </c>
      <c r="O21" s="547" t="s">
        <v>243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668</v>
      </c>
      <c r="F22" s="452" t="s">
        <v>667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668</v>
      </c>
      <c r="F23" s="452" t="s">
        <v>669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668</v>
      </c>
      <c r="F24" s="452" t="s">
        <v>669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211</v>
      </c>
      <c r="F25" s="452" t="s">
        <v>669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211</v>
      </c>
      <c r="F26" s="452" t="s">
        <v>669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211</v>
      </c>
      <c r="F27" s="452" t="s">
        <v>670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211</v>
      </c>
      <c r="F28" s="452" t="s">
        <v>670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132</v>
      </c>
      <c r="C42" s="828"/>
      <c r="D42" s="828"/>
      <c r="E42" s="828"/>
      <c r="F42" s="828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671</v>
      </c>
      <c r="M50" s="61"/>
      <c r="N50" s="62"/>
      <c r="O50" s="61"/>
    </row>
    <row r="51" spans="2:15">
      <c r="B51" s="387" t="s">
        <v>138</v>
      </c>
      <c r="D51" t="s">
        <v>475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74" priority="1">
      <formula>AND(ISNUMBER(N6), N6&gt;=5, NOT(ISBLANK(O6)))</formula>
    </cfRule>
    <cfRule type="expression" dxfId="373" priority="2">
      <formula>AND(ISNUMBER(N6), N6&gt;=5)</formula>
    </cfRule>
    <cfRule type="expression" dxfId="372" priority="3">
      <formula>AND(ISNUMBER(N6), N6&lt;5, NOT(ISBLANK(O6)))</formula>
    </cfRule>
    <cfRule type="expression" dxfId="371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672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673</v>
      </c>
      <c r="F5" s="223" t="s">
        <v>674</v>
      </c>
      <c r="G5" s="223" t="s">
        <v>675</v>
      </c>
      <c r="H5" s="223" t="s">
        <v>676</v>
      </c>
      <c r="I5" s="223" t="s">
        <v>677</v>
      </c>
      <c r="J5" s="223" t="s">
        <v>678</v>
      </c>
      <c r="K5" s="223" t="s">
        <v>679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53</v>
      </c>
      <c r="F6" s="282" t="s">
        <v>53</v>
      </c>
      <c r="G6" s="282" t="s">
        <v>53</v>
      </c>
      <c r="H6" s="829" t="s">
        <v>133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680</v>
      </c>
      <c r="F7" s="452" t="s">
        <v>681</v>
      </c>
      <c r="G7" s="452" t="s">
        <v>680</v>
      </c>
      <c r="H7" s="830"/>
      <c r="I7" s="306" t="s">
        <v>682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443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680</v>
      </c>
      <c r="F8" s="452" t="s">
        <v>681</v>
      </c>
      <c r="G8" s="452" t="s">
        <v>680</v>
      </c>
      <c r="H8" s="830"/>
      <c r="I8" s="306" t="s">
        <v>682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443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452" t="s">
        <v>680</v>
      </c>
      <c r="F9" s="452" t="s">
        <v>681</v>
      </c>
      <c r="G9" s="452" t="s">
        <v>680</v>
      </c>
      <c r="H9" s="830"/>
      <c r="I9" s="306" t="s">
        <v>682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 t="s">
        <v>680</v>
      </c>
      <c r="F10" s="452" t="s">
        <v>681</v>
      </c>
      <c r="G10" s="452" t="s">
        <v>680</v>
      </c>
      <c r="H10" s="830"/>
      <c r="I10" s="306" t="s">
        <v>682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452" t="s">
        <v>680</v>
      </c>
      <c r="F11" s="452" t="s">
        <v>681</v>
      </c>
      <c r="G11" s="452" t="s">
        <v>680</v>
      </c>
      <c r="H11" s="830"/>
      <c r="I11" s="306" t="s">
        <v>682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443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680</v>
      </c>
      <c r="F12" s="452" t="s">
        <v>683</v>
      </c>
      <c r="G12" s="306" t="s">
        <v>680</v>
      </c>
      <c r="H12" s="830"/>
      <c r="I12" s="306" t="s">
        <v>682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335</v>
      </c>
      <c r="F13" s="452" t="s">
        <v>662</v>
      </c>
      <c r="G13" s="452" t="s">
        <v>680</v>
      </c>
      <c r="H13" s="830"/>
      <c r="I13" s="306" t="s">
        <v>682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335</v>
      </c>
      <c r="F14" s="452" t="s">
        <v>663</v>
      </c>
      <c r="G14" s="452" t="s">
        <v>680</v>
      </c>
      <c r="H14" s="830"/>
      <c r="I14" s="306" t="s">
        <v>682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443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335</v>
      </c>
      <c r="F15" s="452" t="s">
        <v>663</v>
      </c>
      <c r="G15" s="452" t="s">
        <v>56</v>
      </c>
      <c r="H15" s="830"/>
      <c r="I15" s="306" t="s">
        <v>228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684</v>
      </c>
      <c r="F16" s="452" t="s">
        <v>663</v>
      </c>
      <c r="G16" s="452" t="s">
        <v>56</v>
      </c>
      <c r="H16" s="830"/>
      <c r="I16" s="306" t="s">
        <v>228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685</v>
      </c>
      <c r="F17" s="452" t="s">
        <v>325</v>
      </c>
      <c r="G17" s="452" t="s">
        <v>311</v>
      </c>
      <c r="H17" s="830"/>
      <c r="I17" s="306" t="s">
        <v>686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399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 t="s">
        <v>325</v>
      </c>
      <c r="F18" s="452" t="s">
        <v>681</v>
      </c>
      <c r="G18" s="452" t="s">
        <v>311</v>
      </c>
      <c r="H18" s="830"/>
      <c r="I18" s="306" t="s">
        <v>686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 t="s">
        <v>325</v>
      </c>
      <c r="F19" s="452" t="s">
        <v>681</v>
      </c>
      <c r="G19" s="452" t="s">
        <v>311</v>
      </c>
      <c r="H19" s="830"/>
      <c r="I19" s="306" t="s">
        <v>686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 t="s">
        <v>325</v>
      </c>
      <c r="F20" s="452" t="s">
        <v>687</v>
      </c>
      <c r="G20" s="452" t="s">
        <v>311</v>
      </c>
      <c r="H20" s="830"/>
      <c r="I20" s="306" t="s">
        <v>686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243</v>
      </c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325</v>
      </c>
      <c r="F21" s="452" t="s">
        <v>687</v>
      </c>
      <c r="G21" s="452" t="s">
        <v>311</v>
      </c>
      <c r="H21" s="830"/>
      <c r="I21" s="306" t="s">
        <v>686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52" t="s">
        <v>681</v>
      </c>
      <c r="F22" s="452" t="s">
        <v>688</v>
      </c>
      <c r="G22" s="452" t="s">
        <v>311</v>
      </c>
      <c r="H22" s="830"/>
      <c r="I22" s="306" t="s">
        <v>686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681</v>
      </c>
      <c r="F23" s="452" t="s">
        <v>688</v>
      </c>
      <c r="G23" s="452" t="s">
        <v>689</v>
      </c>
      <c r="H23" s="830"/>
      <c r="I23" s="306" t="s">
        <v>686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233</v>
      </c>
      <c r="F24" s="452" t="s">
        <v>688</v>
      </c>
      <c r="G24" s="452" t="s">
        <v>690</v>
      </c>
      <c r="H24" s="830"/>
      <c r="I24" s="306" t="s">
        <v>691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233</v>
      </c>
      <c r="F25" s="452" t="s">
        <v>692</v>
      </c>
      <c r="G25" s="452" t="s">
        <v>693</v>
      </c>
      <c r="H25" s="830"/>
      <c r="I25" s="306" t="s">
        <v>691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233</v>
      </c>
      <c r="F26" s="452" t="s">
        <v>694</v>
      </c>
      <c r="G26" s="452" t="s">
        <v>693</v>
      </c>
      <c r="H26" s="830"/>
      <c r="I26" s="306" t="s">
        <v>691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 t="s">
        <v>233</v>
      </c>
      <c r="F27" s="452" t="s">
        <v>694</v>
      </c>
      <c r="G27" s="452" t="s">
        <v>693</v>
      </c>
      <c r="H27" s="831"/>
      <c r="I27" s="306" t="s">
        <v>691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28"/>
      <c r="D41" s="828"/>
      <c r="E41" s="828"/>
      <c r="F41" s="82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695</v>
      </c>
      <c r="M49" s="61"/>
      <c r="N49" s="62"/>
      <c r="O49" s="61"/>
    </row>
    <row r="50" spans="2:15">
      <c r="B50" s="387" t="s">
        <v>138</v>
      </c>
      <c r="D50" t="s">
        <v>475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370" priority="1">
      <formula>AND(ISNUMBER(N6), N6&gt;=5, NOT(ISBLANK(O6)))</formula>
    </cfRule>
    <cfRule type="expression" dxfId="369" priority="2">
      <formula>AND(ISNUMBER(N6), N6&gt;=5)</formula>
    </cfRule>
    <cfRule type="expression" dxfId="368" priority="3">
      <formula>AND(ISNUMBER(N6), N6&lt;5, NOT(ISBLANK(O6)))</formula>
    </cfRule>
    <cfRule type="expression" dxfId="367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696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697</v>
      </c>
      <c r="F5" s="223" t="s">
        <v>698</v>
      </c>
      <c r="G5" s="223" t="s">
        <v>699</v>
      </c>
      <c r="H5" s="223" t="s">
        <v>700</v>
      </c>
      <c r="I5" s="223" t="s">
        <v>701</v>
      </c>
      <c r="J5" s="223" t="s">
        <v>702</v>
      </c>
      <c r="K5" s="223" t="s">
        <v>703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442</v>
      </c>
      <c r="F6" s="282" t="s">
        <v>442</v>
      </c>
      <c r="G6" s="282" t="s">
        <v>442</v>
      </c>
      <c r="H6" s="282" t="s">
        <v>442</v>
      </c>
      <c r="I6" s="282" t="s">
        <v>442</v>
      </c>
      <c r="J6" s="456"/>
      <c r="K6" s="457"/>
      <c r="L6" s="61"/>
      <c r="M6" s="424" t="s">
        <v>704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337</v>
      </c>
      <c r="F7" s="452" t="s">
        <v>705</v>
      </c>
      <c r="G7" s="452" t="s">
        <v>323</v>
      </c>
      <c r="H7" s="306" t="s">
        <v>706</v>
      </c>
      <c r="I7" s="452" t="s">
        <v>707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337</v>
      </c>
      <c r="F8" s="452" t="s">
        <v>426</v>
      </c>
      <c r="G8" s="452" t="s">
        <v>708</v>
      </c>
      <c r="H8" s="306" t="s">
        <v>704</v>
      </c>
      <c r="I8" s="452" t="s">
        <v>707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443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452" t="s">
        <v>56</v>
      </c>
      <c r="F9" s="452" t="s">
        <v>709</v>
      </c>
      <c r="G9" s="452" t="s">
        <v>708</v>
      </c>
      <c r="H9" s="306" t="s">
        <v>704</v>
      </c>
      <c r="I9" s="452" t="s">
        <v>707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443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 t="s">
        <v>56</v>
      </c>
      <c r="F10" s="452" t="s">
        <v>709</v>
      </c>
      <c r="G10" s="452" t="s">
        <v>708</v>
      </c>
      <c r="H10" s="306" t="s">
        <v>704</v>
      </c>
      <c r="I10" s="452" t="s">
        <v>707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243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452" t="s">
        <v>56</v>
      </c>
      <c r="F11" s="452" t="s">
        <v>709</v>
      </c>
      <c r="G11" s="452" t="s">
        <v>708</v>
      </c>
      <c r="H11" s="306" t="s">
        <v>704</v>
      </c>
      <c r="I11" s="452" t="s">
        <v>447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56</v>
      </c>
      <c r="F12" s="452" t="s">
        <v>426</v>
      </c>
      <c r="G12" s="452" t="s">
        <v>680</v>
      </c>
      <c r="H12" s="452" t="s">
        <v>704</v>
      </c>
      <c r="I12" s="452" t="s">
        <v>447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590</v>
      </c>
      <c r="F13" s="452" t="s">
        <v>426</v>
      </c>
      <c r="G13" s="452" t="s">
        <v>680</v>
      </c>
      <c r="H13" s="452" t="s">
        <v>704</v>
      </c>
      <c r="I13" s="452" t="s">
        <v>447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590</v>
      </c>
      <c r="F14" s="452" t="s">
        <v>426</v>
      </c>
      <c r="G14" s="452" t="s">
        <v>680</v>
      </c>
      <c r="H14" s="452"/>
      <c r="I14" s="452" t="s">
        <v>447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590</v>
      </c>
      <c r="F15" s="452" t="s">
        <v>426</v>
      </c>
      <c r="G15" s="452" t="s">
        <v>680</v>
      </c>
      <c r="H15" s="452" t="s">
        <v>590</v>
      </c>
      <c r="I15" s="452" t="s">
        <v>447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443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590</v>
      </c>
      <c r="F16" s="452" t="s">
        <v>632</v>
      </c>
      <c r="G16" s="452" t="s">
        <v>680</v>
      </c>
      <c r="H16" s="452" t="s">
        <v>590</v>
      </c>
      <c r="I16" s="452" t="s">
        <v>710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590</v>
      </c>
      <c r="F17" s="452" t="s">
        <v>708</v>
      </c>
      <c r="G17" s="452" t="s">
        <v>711</v>
      </c>
      <c r="H17" s="452" t="s">
        <v>590</v>
      </c>
      <c r="I17" s="452" t="s">
        <v>710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/>
      <c r="F18" s="452" t="s">
        <v>708</v>
      </c>
      <c r="G18" s="452" t="s">
        <v>712</v>
      </c>
      <c r="H18" s="452" t="s">
        <v>590</v>
      </c>
      <c r="I18" s="452" t="s">
        <v>710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399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/>
      <c r="F19" s="452" t="s">
        <v>713</v>
      </c>
      <c r="G19" s="452" t="s">
        <v>714</v>
      </c>
      <c r="H19" s="452" t="s">
        <v>590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243</v>
      </c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/>
      <c r="F20" s="452" t="s">
        <v>713</v>
      </c>
      <c r="G20" s="452" t="s">
        <v>714</v>
      </c>
      <c r="H20" s="452" t="s">
        <v>590</v>
      </c>
      <c r="I20" s="452" t="s">
        <v>704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243</v>
      </c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68</v>
      </c>
      <c r="F21" s="452" t="s">
        <v>715</v>
      </c>
      <c r="G21" s="452" t="s">
        <v>714</v>
      </c>
      <c r="H21" s="452"/>
      <c r="I21" s="452" t="s">
        <v>704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320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18" t="s">
        <v>115</v>
      </c>
      <c r="E22" s="452" t="s">
        <v>716</v>
      </c>
      <c r="F22" s="452" t="s">
        <v>288</v>
      </c>
      <c r="G22" s="452" t="s">
        <v>617</v>
      </c>
      <c r="H22" s="452"/>
      <c r="I22" s="452" t="s">
        <v>704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243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716</v>
      </c>
      <c r="F23" s="452" t="s">
        <v>717</v>
      </c>
      <c r="G23" s="452" t="s">
        <v>63</v>
      </c>
      <c r="H23" s="452"/>
      <c r="I23" s="452" t="s">
        <v>704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716</v>
      </c>
      <c r="F24" s="452" t="s">
        <v>717</v>
      </c>
      <c r="G24" s="452" t="s">
        <v>63</v>
      </c>
      <c r="H24" s="452"/>
      <c r="I24" s="452" t="s">
        <v>704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716</v>
      </c>
      <c r="F25" s="452" t="s">
        <v>717</v>
      </c>
      <c r="G25" s="452" t="s">
        <v>63</v>
      </c>
      <c r="H25" s="452"/>
      <c r="I25" s="452" t="s">
        <v>704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716</v>
      </c>
      <c r="F26" s="452" t="s">
        <v>717</v>
      </c>
      <c r="G26" s="452" t="s">
        <v>63</v>
      </c>
      <c r="H26" s="452" t="s">
        <v>704</v>
      </c>
      <c r="I26" s="452" t="s">
        <v>704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 t="s">
        <v>716</v>
      </c>
      <c r="F27" s="452" t="s">
        <v>717</v>
      </c>
      <c r="G27" s="452" t="s">
        <v>63</v>
      </c>
      <c r="H27" s="452" t="s">
        <v>704</v>
      </c>
      <c r="I27" s="452" t="s">
        <v>704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 t="s">
        <v>704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 t="s">
        <v>704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 t="s">
        <v>704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132</v>
      </c>
      <c r="C41" s="828"/>
      <c r="D41" s="828"/>
      <c r="E41" s="828"/>
      <c r="F41" s="82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8" spans="2:20">
      <c r="M48" s="61"/>
      <c r="N48" s="62"/>
      <c r="O48" s="61"/>
    </row>
    <row r="49" spans="2:15">
      <c r="B49" s="127" t="s">
        <v>136</v>
      </c>
      <c r="D49" t="s">
        <v>695</v>
      </c>
      <c r="M49" s="61"/>
      <c r="N49" s="62"/>
      <c r="O49" s="61"/>
    </row>
    <row r="50" spans="2:15">
      <c r="B50" s="387" t="s">
        <v>138</v>
      </c>
      <c r="D50" t="s">
        <v>475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66" priority="1">
      <formula>AND(ISNUMBER(N6), N6&gt;=5, NOT(ISBLANK(O6)))</formula>
    </cfRule>
    <cfRule type="expression" dxfId="365" priority="2">
      <formula>AND(ISNUMBER(N6), N6&gt;=5)</formula>
    </cfRule>
    <cfRule type="expression" dxfId="364" priority="3">
      <formula>AND(ISNUMBER(N6), N6&lt;5, NOT(ISBLANK(O6)))</formula>
    </cfRule>
    <cfRule type="expression" dxfId="363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718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719</v>
      </c>
      <c r="K5" s="223" t="s">
        <v>720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704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543"/>
      <c r="F7" s="543" t="s">
        <v>53</v>
      </c>
      <c r="G7" s="543"/>
      <c r="H7" s="358" t="s">
        <v>704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/>
      <c r="F8" s="452" t="s">
        <v>53</v>
      </c>
      <c r="G8" s="452"/>
      <c r="H8" s="306" t="s">
        <v>721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443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515"/>
      <c r="F9" s="452" t="s">
        <v>53</v>
      </c>
      <c r="G9" s="452"/>
      <c r="H9" s="306" t="s">
        <v>721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443</v>
      </c>
      <c r="P9" s="199"/>
      <c r="Q9" s="240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/>
      <c r="F10" s="452" t="s">
        <v>53</v>
      </c>
      <c r="G10" s="306"/>
      <c r="H10" s="306" t="s">
        <v>721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452" t="s">
        <v>704</v>
      </c>
      <c r="F11" s="452" t="s">
        <v>53</v>
      </c>
      <c r="G11" s="306"/>
      <c r="H11" s="306" t="s">
        <v>721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722</v>
      </c>
      <c r="F12" s="452" t="s">
        <v>53</v>
      </c>
      <c r="G12" s="306"/>
      <c r="H12" s="306" t="s">
        <v>704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723</v>
      </c>
      <c r="F13" s="452" t="s">
        <v>53</v>
      </c>
      <c r="G13" s="452"/>
      <c r="H13" s="306" t="s">
        <v>704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724</v>
      </c>
      <c r="F14" s="452" t="s">
        <v>53</v>
      </c>
      <c r="G14" s="452"/>
      <c r="H14" s="306" t="s">
        <v>704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724</v>
      </c>
      <c r="F15" s="452" t="s">
        <v>725</v>
      </c>
      <c r="G15" s="452"/>
      <c r="H15" s="306" t="s">
        <v>704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443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724</v>
      </c>
      <c r="F16" s="452" t="s">
        <v>725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726</v>
      </c>
      <c r="F17" s="452" t="s">
        <v>725</v>
      </c>
      <c r="G17" s="452" t="s">
        <v>447</v>
      </c>
      <c r="H17" s="452" t="s">
        <v>727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 t="s">
        <v>704</v>
      </c>
      <c r="F18" s="452" t="s">
        <v>447</v>
      </c>
      <c r="G18" s="452" t="s">
        <v>447</v>
      </c>
      <c r="H18" s="452" t="s">
        <v>727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 t="s">
        <v>704</v>
      </c>
      <c r="F19" s="452" t="s">
        <v>447</v>
      </c>
      <c r="G19" s="452" t="s">
        <v>447</v>
      </c>
      <c r="H19" s="452" t="s">
        <v>727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243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 t="s">
        <v>704</v>
      </c>
      <c r="F20" s="452" t="s">
        <v>728</v>
      </c>
      <c r="G20" s="452" t="s">
        <v>447</v>
      </c>
      <c r="H20" s="452" t="s">
        <v>727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243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729</v>
      </c>
      <c r="F21" s="452" t="s">
        <v>728</v>
      </c>
      <c r="G21" s="452" t="s">
        <v>447</v>
      </c>
      <c r="H21" s="452" t="s">
        <v>727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320</v>
      </c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52" t="s">
        <v>729</v>
      </c>
      <c r="F22" s="452" t="s">
        <v>730</v>
      </c>
      <c r="G22" s="452" t="s">
        <v>447</v>
      </c>
      <c r="H22" s="452" t="s">
        <v>727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243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63</v>
      </c>
      <c r="F23" s="452" t="s">
        <v>663</v>
      </c>
      <c r="G23" s="452" t="s">
        <v>731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63</v>
      </c>
      <c r="F24" s="452" t="s">
        <v>663</v>
      </c>
      <c r="G24" s="452" t="s">
        <v>731</v>
      </c>
      <c r="H24" s="452" t="s">
        <v>704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63</v>
      </c>
      <c r="F25" s="452" t="s">
        <v>663</v>
      </c>
      <c r="G25" s="452" t="s">
        <v>732</v>
      </c>
      <c r="H25" s="452" t="s">
        <v>704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63</v>
      </c>
      <c r="F26" s="452" t="s">
        <v>663</v>
      </c>
      <c r="G26" s="452" t="s">
        <v>693</v>
      </c>
      <c r="H26" s="452" t="s">
        <v>704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/>
      <c r="F27" s="452" t="s">
        <v>663</v>
      </c>
      <c r="G27" s="452" t="s">
        <v>732</v>
      </c>
      <c r="H27" s="452" t="s">
        <v>704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8"/>
      <c r="D41" s="828"/>
      <c r="E41" s="828"/>
      <c r="F41" s="82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8" spans="2:20">
      <c r="M48" s="61"/>
      <c r="N48" s="62"/>
      <c r="O48" s="61"/>
    </row>
    <row r="49" spans="2:15">
      <c r="B49" s="127" t="s">
        <v>136</v>
      </c>
      <c r="D49" t="s">
        <v>695</v>
      </c>
      <c r="M49" s="61"/>
      <c r="N49" s="62"/>
      <c r="O49" s="61"/>
    </row>
    <row r="50" spans="2:15">
      <c r="B50" s="387" t="s">
        <v>138</v>
      </c>
      <c r="D50" t="s">
        <v>475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62" priority="1">
      <formula>AND(ISNUMBER(N6), N6&gt;=5, NOT(ISBLANK(O6)))</formula>
    </cfRule>
    <cfRule type="expression" dxfId="361" priority="2">
      <formula>AND(ISNUMBER(N6), N6&gt;=5)</formula>
    </cfRule>
    <cfRule type="expression" dxfId="360" priority="3">
      <formula>AND(ISNUMBER(N6), N6&lt;5, NOT(ISBLANK(O6)))</formula>
    </cfRule>
    <cfRule type="expression" dxfId="359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733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734</v>
      </c>
      <c r="F5" s="223" t="s">
        <v>735</v>
      </c>
      <c r="G5" s="223" t="s">
        <v>736</v>
      </c>
      <c r="H5" s="223" t="s">
        <v>737</v>
      </c>
      <c r="I5" s="223" t="s">
        <v>738</v>
      </c>
      <c r="J5" s="223" t="s">
        <v>739</v>
      </c>
      <c r="K5" s="223" t="s">
        <v>740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741</v>
      </c>
      <c r="F6" s="282" t="s">
        <v>741</v>
      </c>
      <c r="G6" s="282" t="s">
        <v>741</v>
      </c>
      <c r="H6" s="282" t="s">
        <v>741</v>
      </c>
      <c r="I6" s="282" t="s">
        <v>741</v>
      </c>
      <c r="J6" s="456"/>
      <c r="K6" s="457"/>
      <c r="L6" s="61"/>
      <c r="M6" s="424" t="s">
        <v>704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232</v>
      </c>
      <c r="F7" s="452" t="s">
        <v>704</v>
      </c>
      <c r="G7" s="306" t="s">
        <v>232</v>
      </c>
      <c r="H7" s="306" t="s">
        <v>232</v>
      </c>
      <c r="I7" s="306" t="s">
        <v>742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232</v>
      </c>
      <c r="F8" s="452" t="s">
        <v>704</v>
      </c>
      <c r="G8" s="306" t="s">
        <v>232</v>
      </c>
      <c r="H8" s="306" t="s">
        <v>232</v>
      </c>
      <c r="I8" s="306" t="s">
        <v>742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743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232</v>
      </c>
      <c r="F9" s="452" t="s">
        <v>704</v>
      </c>
      <c r="G9" s="306" t="s">
        <v>232</v>
      </c>
      <c r="H9" s="306" t="s">
        <v>232</v>
      </c>
      <c r="I9" s="306" t="s">
        <v>742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232</v>
      </c>
      <c r="F10" s="452" t="s">
        <v>704</v>
      </c>
      <c r="G10" s="306" t="s">
        <v>232</v>
      </c>
      <c r="H10" s="306" t="s">
        <v>232</v>
      </c>
      <c r="I10" s="306" t="s">
        <v>744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320</v>
      </c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232</v>
      </c>
      <c r="F11" s="452" t="s">
        <v>704</v>
      </c>
      <c r="G11" s="306" t="s">
        <v>403</v>
      </c>
      <c r="H11" s="452" t="s">
        <v>232</v>
      </c>
      <c r="I11" s="306" t="s">
        <v>745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232</v>
      </c>
      <c r="F12" s="452" t="s">
        <v>704</v>
      </c>
      <c r="G12" s="306" t="s">
        <v>403</v>
      </c>
      <c r="H12" s="452" t="s">
        <v>232</v>
      </c>
      <c r="I12" s="306" t="s">
        <v>746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232</v>
      </c>
      <c r="F13" s="452"/>
      <c r="G13" s="306" t="s">
        <v>403</v>
      </c>
      <c r="H13" s="452" t="s">
        <v>232</v>
      </c>
      <c r="I13" s="306" t="s">
        <v>746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747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232</v>
      </c>
      <c r="F14" s="452"/>
      <c r="G14" s="306" t="s">
        <v>748</v>
      </c>
      <c r="H14" s="452" t="s">
        <v>749</v>
      </c>
      <c r="I14" s="306" t="s">
        <v>750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232</v>
      </c>
      <c r="F15" s="452"/>
      <c r="G15" s="306" t="s">
        <v>748</v>
      </c>
      <c r="H15" s="452" t="s">
        <v>751</v>
      </c>
      <c r="I15" s="452" t="s">
        <v>361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443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361</v>
      </c>
      <c r="F16" s="452" t="s">
        <v>67</v>
      </c>
      <c r="G16" s="306" t="s">
        <v>748</v>
      </c>
      <c r="H16" s="452" t="s">
        <v>751</v>
      </c>
      <c r="I16" s="452" t="s">
        <v>361</v>
      </c>
      <c r="J16" s="458"/>
      <c r="K16" s="460"/>
      <c r="L16" s="61"/>
      <c r="M16" s="414" t="s">
        <v>752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361</v>
      </c>
      <c r="F17" s="452" t="s">
        <v>67</v>
      </c>
      <c r="G17" s="452" t="s">
        <v>240</v>
      </c>
      <c r="H17" s="452" t="s">
        <v>751</v>
      </c>
      <c r="I17" s="452" t="s">
        <v>361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753</v>
      </c>
      <c r="F18" s="452"/>
      <c r="G18" s="452" t="s">
        <v>240</v>
      </c>
      <c r="H18" s="452" t="s">
        <v>754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755</v>
      </c>
      <c r="F19" s="452" t="s">
        <v>67</v>
      </c>
      <c r="G19" s="306" t="s">
        <v>756</v>
      </c>
      <c r="H19" s="452" t="s">
        <v>361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755</v>
      </c>
      <c r="F20" s="452" t="s">
        <v>67</v>
      </c>
      <c r="G20" s="306" t="s">
        <v>756</v>
      </c>
      <c r="H20" s="452" t="s">
        <v>361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755</v>
      </c>
      <c r="F21" s="452" t="s">
        <v>67</v>
      </c>
      <c r="G21" s="306" t="s">
        <v>756</v>
      </c>
      <c r="H21" s="452" t="s">
        <v>757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758</v>
      </c>
      <c r="F22" s="452"/>
      <c r="G22" s="452" t="s">
        <v>759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758</v>
      </c>
      <c r="F23" s="452"/>
      <c r="G23" s="452" t="s">
        <v>760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758</v>
      </c>
      <c r="F24" s="452"/>
      <c r="G24" s="452" t="s">
        <v>760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/>
      <c r="F25" s="452"/>
      <c r="G25" s="452" t="s">
        <v>760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/>
      <c r="F26" s="452"/>
      <c r="G26" s="452" t="s">
        <v>760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761</v>
      </c>
    </row>
    <row r="49" spans="2:15">
      <c r="B49" s="387" t="s">
        <v>138</v>
      </c>
      <c r="D49" t="s">
        <v>762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58" priority="1">
      <formula>AND(ISNUMBER(N6), N6&gt;=5, NOT(ISBLANK(O6)))</formula>
    </cfRule>
    <cfRule type="expression" dxfId="357" priority="2">
      <formula>AND(ISNUMBER(N6), N6&gt;=5)</formula>
    </cfRule>
    <cfRule type="expression" dxfId="356" priority="3">
      <formula>AND(ISNUMBER(N6), N6&lt;5, NOT(ISBLANK(O6)))</formula>
    </cfRule>
    <cfRule type="expression" dxfId="355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763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752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764</v>
      </c>
      <c r="H5" s="452" t="s">
        <v>752</v>
      </c>
      <c r="I5" s="223" t="s">
        <v>765</v>
      </c>
      <c r="J5" s="223" t="s">
        <v>766</v>
      </c>
      <c r="K5" s="223" t="s">
        <v>767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768</v>
      </c>
      <c r="F6" s="282" t="s">
        <v>768</v>
      </c>
      <c r="G6" s="282" t="s">
        <v>768</v>
      </c>
      <c r="H6" s="452" t="s">
        <v>752</v>
      </c>
      <c r="I6" s="282" t="s">
        <v>768</v>
      </c>
      <c r="J6" s="456"/>
      <c r="K6" s="457"/>
      <c r="L6" s="61"/>
      <c r="M6" s="424" t="s">
        <v>704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704</v>
      </c>
      <c r="F7" s="452" t="s">
        <v>704</v>
      </c>
      <c r="G7" s="306" t="s">
        <v>769</v>
      </c>
      <c r="H7" s="452" t="s">
        <v>752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704</v>
      </c>
      <c r="F8" s="452" t="s">
        <v>704</v>
      </c>
      <c r="G8" s="306" t="s">
        <v>769</v>
      </c>
      <c r="H8" s="452" t="s">
        <v>752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743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704</v>
      </c>
      <c r="F9" s="452" t="s">
        <v>53</v>
      </c>
      <c r="G9" s="306" t="s">
        <v>770</v>
      </c>
      <c r="H9" s="452" t="s">
        <v>752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704</v>
      </c>
      <c r="F10" s="452" t="s">
        <v>53</v>
      </c>
      <c r="G10" s="306" t="s">
        <v>770</v>
      </c>
      <c r="H10" s="452" t="s">
        <v>752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704</v>
      </c>
      <c r="F11" s="452" t="s">
        <v>53</v>
      </c>
      <c r="G11" s="306" t="s">
        <v>770</v>
      </c>
      <c r="H11" s="452" t="s">
        <v>752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53</v>
      </c>
      <c r="F12" s="452" t="s">
        <v>53</v>
      </c>
      <c r="G12" s="452" t="s">
        <v>771</v>
      </c>
      <c r="H12" s="452" t="s">
        <v>752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53</v>
      </c>
      <c r="F13" s="452" t="s">
        <v>53</v>
      </c>
      <c r="G13" s="452" t="s">
        <v>771</v>
      </c>
      <c r="H13" s="452" t="s">
        <v>752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53</v>
      </c>
      <c r="F14" s="452" t="s">
        <v>772</v>
      </c>
      <c r="G14" s="452" t="s">
        <v>769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53</v>
      </c>
      <c r="F15" s="452" t="s">
        <v>773</v>
      </c>
      <c r="G15" s="452" t="s">
        <v>769</v>
      </c>
      <c r="H15" s="452" t="s">
        <v>62</v>
      </c>
      <c r="I15" s="452" t="s">
        <v>361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443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53</v>
      </c>
      <c r="F16" s="452" t="s">
        <v>773</v>
      </c>
      <c r="G16" s="452" t="s">
        <v>774</v>
      </c>
      <c r="H16" s="452" t="s">
        <v>749</v>
      </c>
      <c r="I16" s="452" t="s">
        <v>361</v>
      </c>
      <c r="J16" s="458"/>
      <c r="K16" s="460"/>
      <c r="L16" s="61"/>
      <c r="M16" s="414" t="s">
        <v>752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775</v>
      </c>
      <c r="F17" s="452" t="s">
        <v>773</v>
      </c>
      <c r="G17" s="452" t="s">
        <v>776</v>
      </c>
      <c r="H17" s="452" t="s">
        <v>777</v>
      </c>
      <c r="I17" s="452" t="s">
        <v>361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778</v>
      </c>
      <c r="F18" s="452" t="s">
        <v>779</v>
      </c>
      <c r="G18" s="452" t="s">
        <v>780</v>
      </c>
      <c r="H18" s="452" t="s">
        <v>777</v>
      </c>
      <c r="I18" s="452" t="s">
        <v>361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778</v>
      </c>
      <c r="F19" s="452" t="s">
        <v>779</v>
      </c>
      <c r="G19" s="452" t="s">
        <v>316</v>
      </c>
      <c r="H19" s="452" t="s">
        <v>777</v>
      </c>
      <c r="I19" s="452" t="s">
        <v>361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778</v>
      </c>
      <c r="F20" s="452" t="s">
        <v>781</v>
      </c>
      <c r="G20" s="452" t="s">
        <v>316</v>
      </c>
      <c r="H20" s="452" t="s">
        <v>782</v>
      </c>
      <c r="I20" s="452" t="s">
        <v>783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784</v>
      </c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785</v>
      </c>
      <c r="F21" s="452" t="s">
        <v>781</v>
      </c>
      <c r="G21" s="452" t="s">
        <v>68</v>
      </c>
      <c r="H21" s="452" t="s">
        <v>782</v>
      </c>
      <c r="I21" s="452" t="s">
        <v>786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784</v>
      </c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787</v>
      </c>
      <c r="F22" s="452" t="s">
        <v>788</v>
      </c>
      <c r="G22" s="452" t="s">
        <v>293</v>
      </c>
      <c r="H22" s="452" t="s">
        <v>470</v>
      </c>
      <c r="I22" s="452" t="s">
        <v>361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787</v>
      </c>
      <c r="F23" s="452" t="s">
        <v>789</v>
      </c>
      <c r="G23" s="452" t="s">
        <v>293</v>
      </c>
      <c r="H23" s="452" t="s">
        <v>470</v>
      </c>
      <c r="I23" s="452" t="s">
        <v>361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62</v>
      </c>
      <c r="F24" s="452" t="s">
        <v>789</v>
      </c>
      <c r="G24" s="452" t="s">
        <v>57</v>
      </c>
      <c r="H24" s="452" t="s">
        <v>470</v>
      </c>
      <c r="I24" s="452" t="s">
        <v>361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62</v>
      </c>
      <c r="F25" s="452" t="s">
        <v>789</v>
      </c>
      <c r="G25" s="452" t="s">
        <v>57</v>
      </c>
      <c r="H25" s="452" t="s">
        <v>790</v>
      </c>
      <c r="I25" s="452" t="s">
        <v>361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62</v>
      </c>
      <c r="F26" s="452" t="s">
        <v>789</v>
      </c>
      <c r="G26" s="452"/>
      <c r="H26" s="452" t="s">
        <v>790</v>
      </c>
      <c r="I26" s="452" t="s">
        <v>361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761</v>
      </c>
    </row>
    <row r="49" spans="2:15">
      <c r="B49" s="387" t="s">
        <v>138</v>
      </c>
      <c r="D49" t="s">
        <v>762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54" priority="1">
      <formula>AND(ISNUMBER(N6), N6&gt;=5, NOT(ISBLANK(O6)))</formula>
    </cfRule>
    <cfRule type="expression" dxfId="353" priority="2">
      <formula>AND(ISNUMBER(N6), N6&gt;=5)</formula>
    </cfRule>
    <cfRule type="expression" dxfId="352" priority="3">
      <formula>AND(ISNUMBER(N6), N6&lt;5, NOT(ISBLANK(O6)))</formula>
    </cfRule>
    <cfRule type="expression" dxfId="351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791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793</v>
      </c>
      <c r="F6" s="282" t="s">
        <v>793</v>
      </c>
      <c r="G6" s="282" t="s">
        <v>793</v>
      </c>
      <c r="H6" s="282" t="s">
        <v>793</v>
      </c>
      <c r="I6" s="282" t="s">
        <v>793</v>
      </c>
      <c r="J6" s="456"/>
      <c r="K6" s="457"/>
      <c r="L6" s="61"/>
      <c r="M6" s="424" t="s">
        <v>704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659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794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659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743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704</v>
      </c>
      <c r="F9" s="452" t="s">
        <v>361</v>
      </c>
      <c r="G9" s="306" t="s">
        <v>795</v>
      </c>
      <c r="H9" s="306" t="s">
        <v>57</v>
      </c>
      <c r="I9" s="306" t="s">
        <v>659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704</v>
      </c>
      <c r="F10" s="452" t="s">
        <v>796</v>
      </c>
      <c r="G10" s="306" t="s">
        <v>795</v>
      </c>
      <c r="H10" s="306" t="s">
        <v>797</v>
      </c>
      <c r="I10" s="306" t="s">
        <v>659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704</v>
      </c>
      <c r="F11" s="452" t="s">
        <v>56</v>
      </c>
      <c r="G11" s="306" t="s">
        <v>239</v>
      </c>
      <c r="H11" s="452" t="s">
        <v>704</v>
      </c>
      <c r="I11" s="306" t="s">
        <v>659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704</v>
      </c>
      <c r="F12" s="452" t="s">
        <v>798</v>
      </c>
      <c r="G12" s="452" t="s">
        <v>56</v>
      </c>
      <c r="H12" s="452" t="s">
        <v>799</v>
      </c>
      <c r="I12" s="306" t="s">
        <v>659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704</v>
      </c>
      <c r="F13" s="452" t="s">
        <v>798</v>
      </c>
      <c r="G13" s="452" t="s">
        <v>56</v>
      </c>
      <c r="H13" s="452" t="s">
        <v>799</v>
      </c>
      <c r="I13" s="306" t="s">
        <v>659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704</v>
      </c>
      <c r="F14" s="452" t="s">
        <v>798</v>
      </c>
      <c r="G14" s="452" t="s">
        <v>800</v>
      </c>
      <c r="H14" s="452" t="s">
        <v>56</v>
      </c>
      <c r="I14" s="452" t="s">
        <v>801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704</v>
      </c>
      <c r="F15" s="452" t="s">
        <v>798</v>
      </c>
      <c r="G15" s="452" t="s">
        <v>802</v>
      </c>
      <c r="H15" s="452" t="s">
        <v>728</v>
      </c>
      <c r="I15" s="452" t="s">
        <v>801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443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704</v>
      </c>
      <c r="F16" s="452" t="s">
        <v>798</v>
      </c>
      <c r="G16" s="452" t="s">
        <v>802</v>
      </c>
      <c r="H16" s="452" t="s">
        <v>803</v>
      </c>
      <c r="I16" s="452" t="s">
        <v>804</v>
      </c>
      <c r="J16" s="458"/>
      <c r="K16" s="460"/>
      <c r="L16" s="61"/>
      <c r="M16" s="414" t="s">
        <v>752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805</v>
      </c>
      <c r="F17" s="452" t="s">
        <v>806</v>
      </c>
      <c r="G17" s="452" t="s">
        <v>800</v>
      </c>
      <c r="H17" s="452" t="s">
        <v>807</v>
      </c>
      <c r="I17" s="452" t="s">
        <v>808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752</v>
      </c>
      <c r="F18" s="452" t="s">
        <v>806</v>
      </c>
      <c r="G18" s="452" t="s">
        <v>800</v>
      </c>
      <c r="H18" s="452" t="s">
        <v>807</v>
      </c>
      <c r="I18" s="452" t="s">
        <v>808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752</v>
      </c>
      <c r="F19" s="452" t="s">
        <v>806</v>
      </c>
      <c r="G19" s="452" t="s">
        <v>800</v>
      </c>
      <c r="H19" s="452" t="s">
        <v>807</v>
      </c>
      <c r="I19" s="452" t="s">
        <v>809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810</v>
      </c>
      <c r="F20" s="452" t="s">
        <v>806</v>
      </c>
      <c r="G20" s="452" t="s">
        <v>800</v>
      </c>
      <c r="H20" s="452" t="s">
        <v>807</v>
      </c>
      <c r="I20" s="452" t="s">
        <v>811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810</v>
      </c>
      <c r="F21" s="452" t="s">
        <v>806</v>
      </c>
      <c r="G21" s="452" t="s">
        <v>56</v>
      </c>
      <c r="H21" s="452" t="s">
        <v>361</v>
      </c>
      <c r="I21" s="452" t="s">
        <v>812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65</v>
      </c>
      <c r="F22" s="452" t="s">
        <v>813</v>
      </c>
      <c r="G22" s="452" t="s">
        <v>288</v>
      </c>
      <c r="H22" s="452" t="s">
        <v>361</v>
      </c>
      <c r="I22" s="452" t="s">
        <v>790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65</v>
      </c>
      <c r="F23" s="452" t="s">
        <v>813</v>
      </c>
      <c r="G23" s="452" t="s">
        <v>288</v>
      </c>
      <c r="H23" s="452" t="s">
        <v>814</v>
      </c>
      <c r="I23" s="452" t="s">
        <v>790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815</v>
      </c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65</v>
      </c>
      <c r="F24" s="452" t="s">
        <v>813</v>
      </c>
      <c r="G24" s="452" t="s">
        <v>288</v>
      </c>
      <c r="H24" s="452" t="s">
        <v>814</v>
      </c>
      <c r="I24" s="452" t="s">
        <v>790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65</v>
      </c>
      <c r="F25" s="452" t="s">
        <v>813</v>
      </c>
      <c r="G25" s="452" t="s">
        <v>288</v>
      </c>
      <c r="H25" s="452" t="s">
        <v>56</v>
      </c>
      <c r="I25" s="452" t="s">
        <v>790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/>
      <c r="F26" s="452" t="s">
        <v>816</v>
      </c>
      <c r="G26" s="452" t="s">
        <v>288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817</v>
      </c>
    </row>
    <row r="49" spans="2:15">
      <c r="B49" s="387" t="s">
        <v>138</v>
      </c>
      <c r="D49" t="s">
        <v>818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50" priority="1">
      <formula>AND(ISNUMBER(N6), N6&gt;=5, NOT(ISBLANK(O6)))</formula>
    </cfRule>
    <cfRule type="expression" dxfId="349" priority="2">
      <formula>AND(ISNUMBER(N6), N6&gt;=5)</formula>
    </cfRule>
    <cfRule type="expression" dxfId="348" priority="3">
      <formula>AND(ISNUMBER(N6), N6&lt;5, NOT(ISBLANK(O6)))</formula>
    </cfRule>
    <cfRule type="expression" dxfId="347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819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820</v>
      </c>
      <c r="F5" s="223" t="s">
        <v>821</v>
      </c>
      <c r="G5" s="223" t="s">
        <v>822</v>
      </c>
      <c r="H5" s="223" t="s">
        <v>823</v>
      </c>
      <c r="I5" s="223">
        <v>44938</v>
      </c>
      <c r="J5" s="223">
        <v>44969</v>
      </c>
      <c r="K5" s="223">
        <v>44997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824</v>
      </c>
      <c r="F6" s="282" t="s">
        <v>825</v>
      </c>
      <c r="G6" s="282" t="s">
        <v>826</v>
      </c>
      <c r="H6" s="282" t="s">
        <v>827</v>
      </c>
      <c r="I6" s="282" t="s">
        <v>828</v>
      </c>
      <c r="J6" s="456" t="s">
        <v>829</v>
      </c>
      <c r="K6" s="457"/>
      <c r="L6" s="61"/>
      <c r="M6" s="424" t="s">
        <v>704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/>
      <c r="F7" s="452" t="s">
        <v>825</v>
      </c>
      <c r="G7" s="306" t="s">
        <v>423</v>
      </c>
      <c r="H7" s="306" t="s">
        <v>830</v>
      </c>
      <c r="I7" s="306" t="s">
        <v>423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/>
      <c r="F8" s="452" t="s">
        <v>825</v>
      </c>
      <c r="G8" s="306" t="s">
        <v>423</v>
      </c>
      <c r="H8" s="306" t="s">
        <v>830</v>
      </c>
      <c r="I8" s="306" t="s">
        <v>423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/>
      <c r="F9" s="452" t="s">
        <v>825</v>
      </c>
      <c r="G9" s="306" t="s">
        <v>423</v>
      </c>
      <c r="H9" s="306" t="s">
        <v>830</v>
      </c>
      <c r="I9" s="306" t="s">
        <v>423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/>
      <c r="F10" s="452" t="s">
        <v>825</v>
      </c>
      <c r="G10" s="306" t="s">
        <v>423</v>
      </c>
      <c r="H10" s="306" t="s">
        <v>67</v>
      </c>
      <c r="I10" s="306" t="s">
        <v>423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62</v>
      </c>
      <c r="F11" s="452" t="s">
        <v>62</v>
      </c>
      <c r="G11" s="452" t="s">
        <v>831</v>
      </c>
      <c r="H11" s="452"/>
      <c r="I11" s="452" t="s">
        <v>832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62</v>
      </c>
      <c r="F12" s="452" t="s">
        <v>62</v>
      </c>
      <c r="G12" s="452" t="s">
        <v>831</v>
      </c>
      <c r="H12" s="452"/>
      <c r="I12" s="452" t="s">
        <v>832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62</v>
      </c>
      <c r="F13" s="452" t="s">
        <v>62</v>
      </c>
      <c r="G13" s="452" t="s">
        <v>831</v>
      </c>
      <c r="H13" s="452"/>
      <c r="I13" s="452" t="s">
        <v>832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443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62</v>
      </c>
      <c r="F14" s="452" t="s">
        <v>62</v>
      </c>
      <c r="G14" s="452" t="s">
        <v>831</v>
      </c>
      <c r="H14" s="452"/>
      <c r="I14" s="452" t="s">
        <v>833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62</v>
      </c>
      <c r="F15" s="452" t="s">
        <v>62</v>
      </c>
      <c r="G15" s="452" t="s">
        <v>831</v>
      </c>
      <c r="H15" s="452"/>
      <c r="I15" s="452" t="s">
        <v>833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443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62</v>
      </c>
      <c r="F16" s="452" t="s">
        <v>832</v>
      </c>
      <c r="G16" s="452" t="s">
        <v>831</v>
      </c>
      <c r="H16" s="452" t="s">
        <v>834</v>
      </c>
      <c r="I16" s="452" t="s">
        <v>833</v>
      </c>
      <c r="J16" s="458"/>
      <c r="K16" s="460"/>
      <c r="L16" s="61"/>
      <c r="M16" s="414" t="s">
        <v>752</v>
      </c>
      <c r="N16" s="417">
        <f>COUNTIF(E7:I27, "*Casey*")/2</f>
        <v>1.5</v>
      </c>
      <c r="O16" s="419" t="s">
        <v>443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62</v>
      </c>
      <c r="F17" s="452" t="s">
        <v>835</v>
      </c>
      <c r="G17" s="452" t="s">
        <v>836</v>
      </c>
      <c r="H17" s="452" t="s">
        <v>834</v>
      </c>
      <c r="I17" s="452" t="s">
        <v>835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837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62</v>
      </c>
      <c r="F18" s="452" t="s">
        <v>835</v>
      </c>
      <c r="G18" s="452" t="s">
        <v>836</v>
      </c>
      <c r="H18" s="452" t="s">
        <v>834</v>
      </c>
      <c r="I18" s="452" t="s">
        <v>835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838</v>
      </c>
      <c r="F19" s="452" t="s">
        <v>839</v>
      </c>
      <c r="G19" s="452" t="s">
        <v>836</v>
      </c>
      <c r="H19" s="452" t="s">
        <v>834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838</v>
      </c>
      <c r="F20" s="452" t="s">
        <v>276</v>
      </c>
      <c r="G20" s="452" t="s">
        <v>836</v>
      </c>
      <c r="H20" s="452" t="s">
        <v>834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838</v>
      </c>
      <c r="F21" s="452" t="s">
        <v>276</v>
      </c>
      <c r="G21" s="452" t="s">
        <v>836</v>
      </c>
      <c r="H21" s="452" t="s">
        <v>834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838</v>
      </c>
      <c r="F22" s="452" t="s">
        <v>839</v>
      </c>
      <c r="G22" s="452" t="s">
        <v>840</v>
      </c>
      <c r="H22" s="452" t="s">
        <v>834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838</v>
      </c>
      <c r="F23" s="452" t="s">
        <v>790</v>
      </c>
      <c r="G23" s="452" t="s">
        <v>840</v>
      </c>
      <c r="H23" s="452" t="s">
        <v>834</v>
      </c>
      <c r="I23" s="452" t="s">
        <v>835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838</v>
      </c>
      <c r="F24" s="452" t="s">
        <v>790</v>
      </c>
      <c r="G24" s="452" t="s">
        <v>840</v>
      </c>
      <c r="H24" s="452" t="s">
        <v>834</v>
      </c>
      <c r="I24" s="452" t="s">
        <v>835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276</v>
      </c>
      <c r="F25" s="452" t="s">
        <v>790</v>
      </c>
      <c r="G25" s="452" t="s">
        <v>831</v>
      </c>
      <c r="H25" s="452" t="s">
        <v>834</v>
      </c>
      <c r="I25" s="452" t="s">
        <v>835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276</v>
      </c>
      <c r="F26" s="452" t="s">
        <v>835</v>
      </c>
      <c r="G26" s="452" t="s">
        <v>840</v>
      </c>
      <c r="H26" s="452" t="s">
        <v>834</v>
      </c>
      <c r="I26" s="452" t="s">
        <v>835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841</v>
      </c>
    </row>
    <row r="49" spans="2:15">
      <c r="B49" s="387" t="s">
        <v>138</v>
      </c>
      <c r="D49" t="s">
        <v>842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46" priority="1">
      <formula>AND(ISNUMBER(N6), N6&gt;=5, NOT(ISBLANK(O6)))</formula>
    </cfRule>
    <cfRule type="expression" dxfId="345" priority="2">
      <formula>AND(ISNUMBER(N6), N6&gt;=5)</formula>
    </cfRule>
    <cfRule type="expression" dxfId="344" priority="3">
      <formula>AND(ISNUMBER(N6), N6&lt;5, NOT(ISBLANK(O6)))</formula>
    </cfRule>
    <cfRule type="expression" dxfId="343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843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844</v>
      </c>
      <c r="F5" s="223" t="s">
        <v>845</v>
      </c>
      <c r="G5" s="223" t="s">
        <v>846</v>
      </c>
      <c r="H5" s="223" t="s">
        <v>847</v>
      </c>
      <c r="I5" s="223" t="s">
        <v>848</v>
      </c>
      <c r="J5" s="223" t="s">
        <v>849</v>
      </c>
      <c r="K5" s="223" t="s">
        <v>850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851</v>
      </c>
      <c r="F6" s="282" t="s">
        <v>851</v>
      </c>
      <c r="G6" s="282" t="s">
        <v>851</v>
      </c>
      <c r="H6" s="282" t="s">
        <v>851</v>
      </c>
      <c r="I6" s="282" t="s">
        <v>851</v>
      </c>
      <c r="J6" s="392"/>
      <c r="K6" s="276"/>
      <c r="L6" s="61"/>
      <c r="M6" s="424" t="s">
        <v>704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852</v>
      </c>
      <c r="F7" s="452" t="s">
        <v>853</v>
      </c>
      <c r="G7" s="306" t="s">
        <v>239</v>
      </c>
      <c r="H7" s="306" t="s">
        <v>67</v>
      </c>
      <c r="I7" s="372" t="s">
        <v>854</v>
      </c>
      <c r="J7" s="393" t="s">
        <v>855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853</v>
      </c>
      <c r="F8" s="452" t="s">
        <v>856</v>
      </c>
      <c r="G8" s="306" t="s">
        <v>239</v>
      </c>
      <c r="H8" s="306" t="s">
        <v>67</v>
      </c>
      <c r="I8" s="372" t="s">
        <v>854</v>
      </c>
      <c r="J8" s="393" t="s">
        <v>855</v>
      </c>
      <c r="K8" s="300"/>
      <c r="L8" s="61"/>
      <c r="M8" s="414" t="s">
        <v>54</v>
      </c>
      <c r="N8" s="417">
        <f>COUNTIF(E7:I27, "*YZ*")/2</f>
        <v>0</v>
      </c>
      <c r="O8" s="419" t="s">
        <v>243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853</v>
      </c>
      <c r="F9" s="452" t="s">
        <v>856</v>
      </c>
      <c r="G9" s="306" t="s">
        <v>239</v>
      </c>
      <c r="H9" s="306" t="s">
        <v>67</v>
      </c>
      <c r="I9" s="372" t="s">
        <v>854</v>
      </c>
      <c r="J9" s="393" t="s">
        <v>855</v>
      </c>
      <c r="K9" s="300" t="s">
        <v>207</v>
      </c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856</v>
      </c>
      <c r="F10" s="452" t="s">
        <v>856</v>
      </c>
      <c r="G10" s="306" t="s">
        <v>239</v>
      </c>
      <c r="H10" s="306" t="s">
        <v>67</v>
      </c>
      <c r="I10" s="372" t="s">
        <v>854</v>
      </c>
      <c r="J10" s="393" t="s">
        <v>855</v>
      </c>
      <c r="K10" s="300" t="s">
        <v>857</v>
      </c>
      <c r="L10" s="61"/>
      <c r="M10" s="414" t="s">
        <v>56</v>
      </c>
      <c r="N10" s="417">
        <f>COUNTIF(E7:I27, "*Alex*")/2</f>
        <v>0</v>
      </c>
      <c r="O10" s="419" t="s">
        <v>858</v>
      </c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856</v>
      </c>
      <c r="F11" s="452" t="s">
        <v>856</v>
      </c>
      <c r="G11" s="306" t="s">
        <v>316</v>
      </c>
      <c r="H11" s="372" t="s">
        <v>68</v>
      </c>
      <c r="I11" s="306" t="s">
        <v>68</v>
      </c>
      <c r="J11" s="393" t="s">
        <v>855</v>
      </c>
      <c r="K11" s="300" t="s">
        <v>857</v>
      </c>
      <c r="L11" s="61"/>
      <c r="M11" s="414" t="s">
        <v>57</v>
      </c>
      <c r="N11" s="417">
        <f>COUNTIF(E7:I27, "*Rafi*")/2</f>
        <v>0</v>
      </c>
      <c r="O11" s="419" t="s">
        <v>794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856</v>
      </c>
      <c r="F12" s="452" t="s">
        <v>856</v>
      </c>
      <c r="G12" s="306" t="s">
        <v>316</v>
      </c>
      <c r="H12" s="372" t="s">
        <v>68</v>
      </c>
      <c r="I12" s="306" t="s">
        <v>68</v>
      </c>
      <c r="J12" s="393" t="s">
        <v>855</v>
      </c>
      <c r="K12" s="300" t="s">
        <v>857</v>
      </c>
      <c r="L12" s="61"/>
      <c r="M12" s="414" t="s">
        <v>58</v>
      </c>
      <c r="N12" s="417">
        <f>COUNTIF(E7:I27, "*Wei Yen*")/2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856</v>
      </c>
      <c r="F13" s="452" t="s">
        <v>856</v>
      </c>
      <c r="G13" s="306" t="s">
        <v>316</v>
      </c>
      <c r="H13" s="372" t="s">
        <v>68</v>
      </c>
      <c r="I13" s="306" t="s">
        <v>68</v>
      </c>
      <c r="J13" s="393" t="s">
        <v>855</v>
      </c>
      <c r="K13" s="300"/>
      <c r="L13" s="61"/>
      <c r="M13" s="414" t="s">
        <v>59</v>
      </c>
      <c r="N13" s="417">
        <f>COUNTIF(E7:I27, "*Nicholas*")/2</f>
        <v>0</v>
      </c>
      <c r="O13" s="419" t="s">
        <v>443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856</v>
      </c>
      <c r="F14" s="452" t="s">
        <v>859</v>
      </c>
      <c r="G14" s="306" t="s">
        <v>316</v>
      </c>
      <c r="H14" s="372" t="s">
        <v>68</v>
      </c>
      <c r="I14" s="306" t="s">
        <v>68</v>
      </c>
      <c r="J14" s="393" t="s">
        <v>855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860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856</v>
      </c>
      <c r="F15" s="452" t="s">
        <v>861</v>
      </c>
      <c r="G15" s="306" t="s">
        <v>316</v>
      </c>
      <c r="H15" s="372" t="s">
        <v>68</v>
      </c>
      <c r="I15" s="306" t="s">
        <v>68</v>
      </c>
      <c r="J15" s="393" t="s">
        <v>855</v>
      </c>
      <c r="K15" s="300"/>
      <c r="L15" s="61"/>
      <c r="M15" s="414" t="s">
        <v>61</v>
      </c>
      <c r="N15" s="417">
        <f>COUNTIF(E7:I27, "*Tai Wei*")/2</f>
        <v>0</v>
      </c>
      <c r="O15" s="419" t="s">
        <v>443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856</v>
      </c>
      <c r="F16" s="452" t="s">
        <v>862</v>
      </c>
      <c r="G16" s="306" t="s">
        <v>67</v>
      </c>
      <c r="H16" s="336" t="s">
        <v>316</v>
      </c>
      <c r="I16" s="306" t="s">
        <v>403</v>
      </c>
      <c r="J16" s="393" t="s">
        <v>855</v>
      </c>
      <c r="K16" s="300"/>
      <c r="L16" s="61"/>
      <c r="M16" s="414" t="s">
        <v>752</v>
      </c>
      <c r="N16" s="417">
        <f>COUNTIF(E7:I27, "*Casey*")/2</f>
        <v>0</v>
      </c>
      <c r="O16" s="419" t="s">
        <v>443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856</v>
      </c>
      <c r="F17" s="466" t="s">
        <v>863</v>
      </c>
      <c r="G17" s="306" t="s">
        <v>239</v>
      </c>
      <c r="H17" s="336" t="s">
        <v>316</v>
      </c>
      <c r="I17" s="306" t="s">
        <v>403</v>
      </c>
      <c r="J17" s="393" t="s">
        <v>855</v>
      </c>
      <c r="K17" s="300"/>
      <c r="L17" s="61"/>
      <c r="M17" s="414" t="s">
        <v>62</v>
      </c>
      <c r="N17" s="417">
        <f>COUNTIF(E7:I27, "*Vijay*")/2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856</v>
      </c>
      <c r="F18" s="466" t="s">
        <v>863</v>
      </c>
      <c r="G18" s="306" t="s">
        <v>239</v>
      </c>
      <c r="H18" s="372" t="s">
        <v>864</v>
      </c>
      <c r="I18" s="306" t="s">
        <v>403</v>
      </c>
      <c r="J18" s="393" t="s">
        <v>855</v>
      </c>
      <c r="K18" s="300"/>
      <c r="L18" s="61"/>
      <c r="M18" s="414" t="s">
        <v>63</v>
      </c>
      <c r="N18" s="417">
        <f>COUNTIF(E7:I27, "*Griselda*")/2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856</v>
      </c>
      <c r="F19" s="466" t="s">
        <v>863</v>
      </c>
      <c r="G19" s="306" t="s">
        <v>67</v>
      </c>
      <c r="H19" s="372" t="s">
        <v>864</v>
      </c>
      <c r="I19" s="372" t="s">
        <v>854</v>
      </c>
      <c r="J19" s="393" t="s">
        <v>855</v>
      </c>
      <c r="K19" s="300"/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856</v>
      </c>
      <c r="F20" s="452" t="s">
        <v>66</v>
      </c>
      <c r="G20" s="306" t="s">
        <v>67</v>
      </c>
      <c r="H20" s="372" t="s">
        <v>864</v>
      </c>
      <c r="I20" s="372" t="s">
        <v>854</v>
      </c>
      <c r="J20" s="393" t="s">
        <v>855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856</v>
      </c>
      <c r="F21" s="452" t="s">
        <v>65</v>
      </c>
      <c r="G21" s="306" t="s">
        <v>67</v>
      </c>
      <c r="H21" s="372" t="s">
        <v>864</v>
      </c>
      <c r="I21" s="306" t="s">
        <v>856</v>
      </c>
      <c r="J21" s="393" t="s">
        <v>855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67</v>
      </c>
      <c r="F22" s="452" t="s">
        <v>65</v>
      </c>
      <c r="G22" s="306" t="s">
        <v>865</v>
      </c>
      <c r="H22" s="372" t="s">
        <v>864</v>
      </c>
      <c r="I22" s="306" t="s">
        <v>856</v>
      </c>
      <c r="J22" s="393" t="s">
        <v>855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67</v>
      </c>
      <c r="F23" s="452" t="s">
        <v>455</v>
      </c>
      <c r="G23" s="306" t="s">
        <v>865</v>
      </c>
      <c r="H23" s="372" t="s">
        <v>864</v>
      </c>
      <c r="I23" s="306" t="s">
        <v>866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67</v>
      </c>
      <c r="F24" s="452" t="s">
        <v>455</v>
      </c>
      <c r="G24" s="306" t="s">
        <v>865</v>
      </c>
      <c r="H24" s="372" t="s">
        <v>854</v>
      </c>
      <c r="I24" s="306" t="s">
        <v>866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856</v>
      </c>
      <c r="F25" s="452" t="s">
        <v>455</v>
      </c>
      <c r="G25" s="306" t="s">
        <v>865</v>
      </c>
      <c r="H25" s="372" t="s">
        <v>854</v>
      </c>
      <c r="I25" s="306" t="s">
        <v>866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856</v>
      </c>
      <c r="F26" s="452" t="s">
        <v>455</v>
      </c>
      <c r="G26" s="306" t="s">
        <v>865</v>
      </c>
      <c r="H26" s="372" t="s">
        <v>854</v>
      </c>
      <c r="I26" s="372" t="s">
        <v>866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867</v>
      </c>
    </row>
    <row r="49" spans="2:15">
      <c r="B49" s="387" t="s">
        <v>138</v>
      </c>
      <c r="D49" t="s">
        <v>868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42" priority="1">
      <formula>AND(ISNUMBER(N6), N6&gt;=5, NOT(ISBLANK(O6)))</formula>
    </cfRule>
    <cfRule type="expression" dxfId="341" priority="2">
      <formula>AND(ISNUMBER(N6), N6&gt;=5)</formula>
    </cfRule>
    <cfRule type="expression" dxfId="340" priority="3">
      <formula>AND(ISNUMBER(N6), N6&lt;5, NOT(ISBLANK(O6)))</formula>
    </cfRule>
    <cfRule type="expression" dxfId="339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869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870</v>
      </c>
      <c r="F5" s="223" t="s">
        <v>871</v>
      </c>
      <c r="G5" s="223" t="s">
        <v>872</v>
      </c>
      <c r="H5" s="223" t="s">
        <v>873</v>
      </c>
      <c r="I5" s="223" t="s">
        <v>874</v>
      </c>
      <c r="J5" s="223" t="s">
        <v>875</v>
      </c>
      <c r="K5" s="223" t="s">
        <v>876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399</v>
      </c>
      <c r="F6" s="282" t="s">
        <v>399</v>
      </c>
      <c r="G6" s="282" t="s">
        <v>877</v>
      </c>
      <c r="H6" s="282" t="s">
        <v>877</v>
      </c>
      <c r="I6" s="282" t="s">
        <v>877</v>
      </c>
      <c r="J6" s="392"/>
      <c r="K6" s="276"/>
      <c r="L6" s="61"/>
      <c r="M6" s="424" t="s">
        <v>704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8"/>
      <c r="F7" s="308"/>
      <c r="G7" s="306" t="s">
        <v>262</v>
      </c>
      <c r="H7" s="306" t="s">
        <v>878</v>
      </c>
      <c r="I7" s="306" t="s">
        <v>262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8"/>
      <c r="F8" s="308"/>
      <c r="G8" s="306" t="s">
        <v>423</v>
      </c>
      <c r="H8" s="336" t="s">
        <v>423</v>
      </c>
      <c r="I8" s="306" t="s">
        <v>207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243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8"/>
      <c r="F9" s="308"/>
      <c r="G9" s="306" t="s">
        <v>423</v>
      </c>
      <c r="H9" s="336" t="s">
        <v>207</v>
      </c>
      <c r="I9" s="306" t="s">
        <v>207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8"/>
      <c r="F10" s="308"/>
      <c r="G10" s="306" t="s">
        <v>262</v>
      </c>
      <c r="H10" s="336" t="s">
        <v>423</v>
      </c>
      <c r="I10" s="306" t="s">
        <v>207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8"/>
      <c r="F11" s="308"/>
      <c r="G11" s="306" t="s">
        <v>262</v>
      </c>
      <c r="H11" s="336" t="s">
        <v>879</v>
      </c>
      <c r="I11" s="306" t="s">
        <v>207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8"/>
      <c r="F12" s="308"/>
      <c r="G12" s="306" t="s">
        <v>262</v>
      </c>
      <c r="H12" s="336" t="s">
        <v>880</v>
      </c>
      <c r="I12" s="306" t="s">
        <v>207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8"/>
      <c r="F13" s="308"/>
      <c r="G13" s="306" t="s">
        <v>262</v>
      </c>
      <c r="H13" s="336" t="s">
        <v>880</v>
      </c>
      <c r="I13" s="306" t="s">
        <v>207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443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8" t="s">
        <v>881</v>
      </c>
      <c r="F14" s="308"/>
      <c r="G14" s="306" t="s">
        <v>262</v>
      </c>
      <c r="H14" s="336" t="s">
        <v>880</v>
      </c>
      <c r="I14" s="306" t="s">
        <v>207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8"/>
      <c r="F15" s="308"/>
      <c r="G15" s="306" t="s">
        <v>262</v>
      </c>
      <c r="H15" s="336" t="s">
        <v>880</v>
      </c>
      <c r="I15" s="306" t="s">
        <v>207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443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8"/>
      <c r="F16" s="308"/>
      <c r="G16" s="306" t="s">
        <v>882</v>
      </c>
      <c r="H16" s="336" t="s">
        <v>880</v>
      </c>
      <c r="I16" s="306" t="s">
        <v>207</v>
      </c>
      <c r="J16" s="393"/>
      <c r="K16" s="300"/>
      <c r="L16" s="61"/>
      <c r="M16" s="414" t="s">
        <v>752</v>
      </c>
      <c r="N16" s="417">
        <f>COUNTIF(E7:I27, "*Casey*")/2</f>
        <v>0</v>
      </c>
      <c r="O16" s="419" t="s">
        <v>443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8"/>
      <c r="F17" s="308"/>
      <c r="G17" s="306" t="s">
        <v>883</v>
      </c>
      <c r="H17" s="372" t="s">
        <v>884</v>
      </c>
      <c r="I17" s="306" t="s">
        <v>207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8"/>
      <c r="F18" s="308"/>
      <c r="G18" s="306" t="s">
        <v>883</v>
      </c>
      <c r="H18" s="372" t="s">
        <v>884</v>
      </c>
      <c r="I18" s="306" t="s">
        <v>207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8"/>
      <c r="F19" s="308"/>
      <c r="G19" s="306" t="s">
        <v>207</v>
      </c>
      <c r="H19" s="372" t="s">
        <v>885</v>
      </c>
      <c r="I19" s="306" t="s">
        <v>207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8"/>
      <c r="F20" s="308"/>
      <c r="G20" s="306" t="s">
        <v>207</v>
      </c>
      <c r="H20" s="372" t="s">
        <v>885</v>
      </c>
      <c r="I20" s="306" t="s">
        <v>207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8"/>
      <c r="F21" s="308"/>
      <c r="G21" s="306" t="s">
        <v>883</v>
      </c>
      <c r="H21" s="372" t="s">
        <v>885</v>
      </c>
      <c r="I21" s="306" t="s">
        <v>207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8"/>
      <c r="F22" s="308"/>
      <c r="G22" s="306" t="s">
        <v>883</v>
      </c>
      <c r="H22" s="372" t="s">
        <v>885</v>
      </c>
      <c r="I22" s="306" t="s">
        <v>207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886</v>
      </c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8"/>
      <c r="F23" s="308"/>
      <c r="G23" s="306" t="s">
        <v>883</v>
      </c>
      <c r="H23" s="372" t="s">
        <v>885</v>
      </c>
      <c r="I23" s="306" t="s">
        <v>207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8"/>
      <c r="F24" s="308"/>
      <c r="G24" s="306" t="s">
        <v>883</v>
      </c>
      <c r="H24" s="372" t="s">
        <v>885</v>
      </c>
      <c r="I24" s="306" t="s">
        <v>207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8"/>
      <c r="F25" s="308"/>
      <c r="G25" s="306" t="s">
        <v>882</v>
      </c>
      <c r="H25" s="372" t="s">
        <v>885</v>
      </c>
      <c r="I25" s="306" t="s">
        <v>207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8"/>
      <c r="F26" s="308"/>
      <c r="G26" s="306" t="s">
        <v>882</v>
      </c>
      <c r="H26" s="372" t="s">
        <v>884</v>
      </c>
      <c r="I26" s="306" t="s">
        <v>207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 t="s">
        <v>887</v>
      </c>
      <c r="I27" s="439" t="s">
        <v>888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439" t="s">
        <v>887</v>
      </c>
      <c r="I28" s="439" t="s">
        <v>888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439" t="s">
        <v>887</v>
      </c>
      <c r="I29" s="439" t="s">
        <v>888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439" t="s">
        <v>887</v>
      </c>
      <c r="I30" s="439" t="s">
        <v>888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439" t="s">
        <v>887</v>
      </c>
      <c r="I31" s="439" t="s">
        <v>888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439" t="s">
        <v>887</v>
      </c>
      <c r="I32" s="439" t="s">
        <v>888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439" t="s">
        <v>887</v>
      </c>
      <c r="I33" s="439" t="s">
        <v>888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439" t="s">
        <v>887</v>
      </c>
      <c r="I34" s="439" t="s">
        <v>888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439" t="s">
        <v>887</v>
      </c>
      <c r="I35" s="439" t="s">
        <v>888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439" t="s">
        <v>887</v>
      </c>
      <c r="I36" s="439" t="s">
        <v>888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439" t="s">
        <v>887</v>
      </c>
      <c r="I37" s="439" t="s">
        <v>888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889</v>
      </c>
    </row>
    <row r="49" spans="2:15">
      <c r="B49" s="387" t="s">
        <v>138</v>
      </c>
      <c r="D49" t="s">
        <v>890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338" priority="1">
      <formula>AND(ISNUMBER(N6), N6&gt;=5, NOT(ISBLANK(O6)))</formula>
    </cfRule>
    <cfRule type="expression" dxfId="337" priority="2">
      <formula>AND(ISNUMBER(N6), N6&gt;=5)</formula>
    </cfRule>
    <cfRule type="expression" dxfId="336" priority="3">
      <formula>AND(ISNUMBER(N6), N6&lt;5, NOT(ISBLANK(O6)))</formula>
    </cfRule>
    <cfRule type="expression" dxfId="33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891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892</v>
      </c>
      <c r="F6" s="282" t="s">
        <v>892</v>
      </c>
      <c r="G6" s="282" t="s">
        <v>892</v>
      </c>
      <c r="H6" s="282" t="s">
        <v>892</v>
      </c>
      <c r="I6" s="282" t="s">
        <v>892</v>
      </c>
      <c r="J6" s="392"/>
      <c r="K6" s="276"/>
      <c r="L6" s="61"/>
      <c r="M6" s="424" t="s">
        <v>704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423</v>
      </c>
      <c r="F7" s="306" t="s">
        <v>423</v>
      </c>
      <c r="G7" s="306" t="s">
        <v>207</v>
      </c>
      <c r="H7" s="336" t="s">
        <v>423</v>
      </c>
      <c r="I7" s="306" t="s">
        <v>423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423</v>
      </c>
      <c r="F8" s="306" t="s">
        <v>423</v>
      </c>
      <c r="G8" s="306" t="s">
        <v>423</v>
      </c>
      <c r="H8" s="336" t="s">
        <v>423</v>
      </c>
      <c r="I8" s="306" t="s">
        <v>423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893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423</v>
      </c>
      <c r="F9" s="306" t="s">
        <v>423</v>
      </c>
      <c r="G9" s="306" t="s">
        <v>423</v>
      </c>
      <c r="H9" s="336" t="s">
        <v>894</v>
      </c>
      <c r="I9" s="306" t="s">
        <v>423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423</v>
      </c>
      <c r="F10" s="306" t="s">
        <v>423</v>
      </c>
      <c r="G10" s="306" t="s">
        <v>423</v>
      </c>
      <c r="H10" s="336" t="s">
        <v>894</v>
      </c>
      <c r="I10" s="306" t="s">
        <v>423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423</v>
      </c>
      <c r="F11" s="306" t="s">
        <v>423</v>
      </c>
      <c r="G11" s="306" t="s">
        <v>207</v>
      </c>
      <c r="H11" s="336" t="s">
        <v>895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443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896</v>
      </c>
      <c r="F12" s="306" t="s">
        <v>423</v>
      </c>
      <c r="G12" s="306" t="s">
        <v>207</v>
      </c>
      <c r="H12" s="336" t="s">
        <v>895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897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896</v>
      </c>
      <c r="F13" s="306" t="s">
        <v>423</v>
      </c>
      <c r="G13" s="306" t="s">
        <v>207</v>
      </c>
      <c r="H13" s="336" t="s">
        <v>895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443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896</v>
      </c>
      <c r="F14" s="306" t="s">
        <v>423</v>
      </c>
      <c r="G14" s="306" t="s">
        <v>423</v>
      </c>
      <c r="H14" s="336" t="s">
        <v>898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896</v>
      </c>
      <c r="F15" s="306" t="s">
        <v>423</v>
      </c>
      <c r="G15" s="306" t="s">
        <v>66</v>
      </c>
      <c r="H15" s="336" t="s">
        <v>899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794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896</v>
      </c>
      <c r="F16" s="306" t="s">
        <v>423</v>
      </c>
      <c r="G16" s="306" t="s">
        <v>66</v>
      </c>
      <c r="H16" s="336" t="s">
        <v>899</v>
      </c>
      <c r="I16" s="306" t="s">
        <v>234</v>
      </c>
      <c r="J16" s="393"/>
      <c r="K16" s="300"/>
      <c r="L16" s="61"/>
      <c r="M16" s="414" t="s">
        <v>752</v>
      </c>
      <c r="N16" s="417">
        <f>COUNTIF(E7:I27, "*Casey*")/2</f>
        <v>0</v>
      </c>
      <c r="O16" s="419" t="s">
        <v>443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896</v>
      </c>
      <c r="F17" s="306" t="s">
        <v>900</v>
      </c>
      <c r="G17" s="306" t="s">
        <v>901</v>
      </c>
      <c r="H17" s="336" t="s">
        <v>899</v>
      </c>
      <c r="I17" s="306" t="s">
        <v>902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896</v>
      </c>
      <c r="F18" s="306" t="s">
        <v>903</v>
      </c>
      <c r="G18" s="306" t="s">
        <v>901</v>
      </c>
      <c r="H18" s="336" t="s">
        <v>899</v>
      </c>
      <c r="I18" s="306" t="s">
        <v>902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896</v>
      </c>
      <c r="F19" s="306" t="s">
        <v>903</v>
      </c>
      <c r="G19" s="306" t="s">
        <v>901</v>
      </c>
      <c r="H19" s="336" t="s">
        <v>899</v>
      </c>
      <c r="I19" s="306" t="s">
        <v>904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53</v>
      </c>
      <c r="F20" s="306" t="s">
        <v>903</v>
      </c>
      <c r="G20" s="306" t="s">
        <v>901</v>
      </c>
      <c r="H20" s="372" t="s">
        <v>905</v>
      </c>
      <c r="I20" s="306" t="s">
        <v>904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114</v>
      </c>
      <c r="C21" s="217" t="s">
        <v>87</v>
      </c>
      <c r="D21" s="218" t="s">
        <v>115</v>
      </c>
      <c r="E21" s="306" t="s">
        <v>53</v>
      </c>
      <c r="F21" s="306" t="s">
        <v>900</v>
      </c>
      <c r="G21" s="306" t="s">
        <v>901</v>
      </c>
      <c r="H21" s="372" t="s">
        <v>905</v>
      </c>
      <c r="I21" s="306" t="s">
        <v>904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53</v>
      </c>
      <c r="F22" s="306" t="s">
        <v>900</v>
      </c>
      <c r="G22" s="306" t="s">
        <v>901</v>
      </c>
      <c r="H22" s="372" t="s">
        <v>905</v>
      </c>
      <c r="I22" s="306" t="s">
        <v>904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53</v>
      </c>
      <c r="F23" s="306" t="s">
        <v>900</v>
      </c>
      <c r="G23" s="306" t="s">
        <v>901</v>
      </c>
      <c r="H23" s="372" t="s">
        <v>905</v>
      </c>
      <c r="I23" s="306" t="s">
        <v>906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53</v>
      </c>
      <c r="F24" s="306" t="s">
        <v>900</v>
      </c>
      <c r="G24" s="306" t="s">
        <v>901</v>
      </c>
      <c r="H24" s="372" t="s">
        <v>905</v>
      </c>
      <c r="I24" s="306" t="s">
        <v>888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53</v>
      </c>
      <c r="F25" s="306" t="s">
        <v>907</v>
      </c>
      <c r="G25" s="306" t="s">
        <v>901</v>
      </c>
      <c r="H25" s="372" t="s">
        <v>905</v>
      </c>
      <c r="I25" s="306" t="s">
        <v>888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 t="s">
        <v>53</v>
      </c>
      <c r="F26" s="306" t="s">
        <v>907</v>
      </c>
      <c r="G26" s="306" t="s">
        <v>901</v>
      </c>
      <c r="H26" s="372" t="s">
        <v>207</v>
      </c>
      <c r="I26" s="306" t="s">
        <v>888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889</v>
      </c>
    </row>
    <row r="49" spans="2:15">
      <c r="B49" s="387" t="s">
        <v>138</v>
      </c>
      <c r="D49" t="s">
        <v>890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334" priority="1">
      <formula>AND(ISNUMBER(N6), N6&gt;=5, NOT(ISBLANK(O6)))</formula>
    </cfRule>
    <cfRule type="expression" dxfId="333" priority="2">
      <formula>AND(ISNUMBER(N6), N6&gt;=5)</formula>
    </cfRule>
    <cfRule type="expression" dxfId="332" priority="3">
      <formula>AND(ISNUMBER(N6), N6&lt;5, NOT(ISBLANK(O6)))</formula>
    </cfRule>
    <cfRule type="expression" dxfId="33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908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909</v>
      </c>
      <c r="F5" s="223" t="s">
        <v>910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82</v>
      </c>
      <c r="N5" s="442" t="s">
        <v>83</v>
      </c>
      <c r="O5" s="426" t="s">
        <v>792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911</v>
      </c>
      <c r="F6" s="282" t="s">
        <v>911</v>
      </c>
      <c r="G6" s="282" t="s">
        <v>911</v>
      </c>
      <c r="H6" s="282" t="s">
        <v>911</v>
      </c>
      <c r="I6" s="282" t="s">
        <v>911</v>
      </c>
      <c r="J6" s="392"/>
      <c r="K6" s="276"/>
      <c r="L6" s="61"/>
      <c r="M6" s="443" t="s">
        <v>704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912</v>
      </c>
      <c r="F7" s="306" t="s">
        <v>912</v>
      </c>
      <c r="G7" s="306" t="s">
        <v>912</v>
      </c>
      <c r="H7" s="306" t="s">
        <v>912</v>
      </c>
      <c r="I7" s="306" t="s">
        <v>912</v>
      </c>
      <c r="J7" s="393"/>
      <c r="K7" s="301" t="s">
        <v>207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912</v>
      </c>
      <c r="F8" s="306" t="s">
        <v>232</v>
      </c>
      <c r="G8" s="306" t="s">
        <v>66</v>
      </c>
      <c r="H8" s="306" t="s">
        <v>913</v>
      </c>
      <c r="I8" s="306" t="s">
        <v>423</v>
      </c>
      <c r="J8" s="393"/>
      <c r="K8" s="300" t="s">
        <v>207</v>
      </c>
      <c r="L8" s="61"/>
      <c r="M8" s="446" t="s">
        <v>54</v>
      </c>
      <c r="N8" s="440">
        <f>COUNTIF(E7:I27, "*YZ*")/2</f>
        <v>2</v>
      </c>
      <c r="O8" s="447" t="s">
        <v>320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/>
      <c r="F9" s="306" t="s">
        <v>53</v>
      </c>
      <c r="G9" s="306" t="s">
        <v>53</v>
      </c>
      <c r="H9" s="306" t="s">
        <v>913</v>
      </c>
      <c r="I9" s="306" t="s">
        <v>423</v>
      </c>
      <c r="J9" s="393"/>
      <c r="K9" s="300" t="s">
        <v>207</v>
      </c>
      <c r="L9" s="61"/>
      <c r="M9" s="446" t="s">
        <v>55</v>
      </c>
      <c r="N9" s="440">
        <f>COUNTIF(E7:I27, "*James*")/2</f>
        <v>0</v>
      </c>
      <c r="O9" s="447" t="s">
        <v>443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/>
      <c r="F10" s="306" t="s">
        <v>450</v>
      </c>
      <c r="G10" s="306" t="s">
        <v>66</v>
      </c>
      <c r="H10" s="306" t="s">
        <v>913</v>
      </c>
      <c r="I10" s="306" t="s">
        <v>914</v>
      </c>
      <c r="J10" s="393"/>
      <c r="K10" s="300" t="s">
        <v>207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232</v>
      </c>
      <c r="F11" s="306" t="s">
        <v>450</v>
      </c>
      <c r="G11" s="306" t="s">
        <v>53</v>
      </c>
      <c r="H11" s="372" t="s">
        <v>58</v>
      </c>
      <c r="I11" s="306" t="s">
        <v>337</v>
      </c>
      <c r="J11" s="393"/>
      <c r="K11" s="300" t="s">
        <v>207</v>
      </c>
      <c r="L11" s="61"/>
      <c r="M11" s="446" t="s">
        <v>57</v>
      </c>
      <c r="N11" s="440">
        <f>COUNTIF(E7:I27, "*Rafi*")/2</f>
        <v>0</v>
      </c>
      <c r="O11" s="447" t="s">
        <v>443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207</v>
      </c>
      <c r="F12" s="306" t="s">
        <v>450</v>
      </c>
      <c r="G12" s="306" t="s">
        <v>53</v>
      </c>
      <c r="H12" s="372" t="s">
        <v>58</v>
      </c>
      <c r="I12" s="306" t="s">
        <v>337</v>
      </c>
      <c r="J12" s="393"/>
      <c r="K12" s="300" t="s">
        <v>207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207</v>
      </c>
      <c r="F13" s="306" t="s">
        <v>450</v>
      </c>
      <c r="G13" s="306" t="s">
        <v>704</v>
      </c>
      <c r="H13" s="372" t="s">
        <v>58</v>
      </c>
      <c r="I13" s="306" t="s">
        <v>337</v>
      </c>
      <c r="J13" s="393"/>
      <c r="K13" s="300" t="s">
        <v>207</v>
      </c>
      <c r="L13" s="61"/>
      <c r="M13" s="446" t="s">
        <v>59</v>
      </c>
      <c r="N13" s="440">
        <f>COUNTIF(E7:I27, "*Nicholas*")/2</f>
        <v>0</v>
      </c>
      <c r="O13" s="447" t="s">
        <v>443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207</v>
      </c>
      <c r="F14" s="306" t="s">
        <v>780</v>
      </c>
      <c r="G14" s="306" t="s">
        <v>704</v>
      </c>
      <c r="H14" s="372" t="s">
        <v>58</v>
      </c>
      <c r="I14" s="306" t="s">
        <v>337</v>
      </c>
      <c r="J14" s="393" t="s">
        <v>915</v>
      </c>
      <c r="K14" s="300" t="s">
        <v>207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207</v>
      </c>
      <c r="F15" s="306" t="s">
        <v>704</v>
      </c>
      <c r="G15" s="306" t="s">
        <v>704</v>
      </c>
      <c r="H15" s="372" t="s">
        <v>58</v>
      </c>
      <c r="I15" s="306" t="s">
        <v>337</v>
      </c>
      <c r="J15" s="393" t="s">
        <v>915</v>
      </c>
      <c r="K15" s="300" t="s">
        <v>207</v>
      </c>
      <c r="L15" s="61"/>
      <c r="M15" s="446" t="s">
        <v>61</v>
      </c>
      <c r="N15" s="440">
        <f>COUNTIF(E7:I27, "*Tai Wei*")/2</f>
        <v>0</v>
      </c>
      <c r="O15" s="447" t="s">
        <v>443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207</v>
      </c>
      <c r="F16" s="306" t="s">
        <v>721</v>
      </c>
      <c r="G16" s="306" t="s">
        <v>916</v>
      </c>
      <c r="H16" s="336" t="s">
        <v>917</v>
      </c>
      <c r="I16" s="306" t="s">
        <v>918</v>
      </c>
      <c r="J16" s="393" t="s">
        <v>915</v>
      </c>
      <c r="K16" s="300"/>
      <c r="L16" s="61"/>
      <c r="M16" s="446" t="s">
        <v>752</v>
      </c>
      <c r="N16" s="440">
        <f>COUNTIF(E7:I27, "*Casey*")/2</f>
        <v>0</v>
      </c>
      <c r="O16" s="447" t="s">
        <v>443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207</v>
      </c>
      <c r="F17" s="306" t="s">
        <v>721</v>
      </c>
      <c r="G17" s="306" t="s">
        <v>916</v>
      </c>
      <c r="H17" s="336" t="s">
        <v>917</v>
      </c>
      <c r="I17" s="306" t="s">
        <v>919</v>
      </c>
      <c r="J17" s="393" t="s">
        <v>915</v>
      </c>
      <c r="K17" s="300"/>
      <c r="L17" s="61"/>
      <c r="M17" s="446" t="s">
        <v>62</v>
      </c>
      <c r="N17" s="440">
        <f>COUNTIF(E7:I27, "*Vijay*")/2</f>
        <v>0</v>
      </c>
      <c r="O17" s="447" t="s">
        <v>443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207</v>
      </c>
      <c r="F18" s="306" t="s">
        <v>721</v>
      </c>
      <c r="G18" s="306" t="s">
        <v>916</v>
      </c>
      <c r="H18" s="336" t="s">
        <v>917</v>
      </c>
      <c r="I18" s="306" t="s">
        <v>919</v>
      </c>
      <c r="J18" s="393" t="s">
        <v>915</v>
      </c>
      <c r="K18" s="300"/>
      <c r="L18" s="61"/>
      <c r="M18" s="446" t="s">
        <v>63</v>
      </c>
      <c r="N18" s="440">
        <f>COUNTIF(E7:I27, "*Griselda*")/2</f>
        <v>0</v>
      </c>
      <c r="O18" s="447" t="s">
        <v>443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423</v>
      </c>
      <c r="F19" s="306" t="s">
        <v>721</v>
      </c>
      <c r="G19" s="306" t="s">
        <v>916</v>
      </c>
      <c r="H19" s="336" t="s">
        <v>917</v>
      </c>
      <c r="I19" s="306" t="s">
        <v>423</v>
      </c>
      <c r="J19" s="393" t="s">
        <v>915</v>
      </c>
      <c r="K19" s="300"/>
      <c r="L19" s="61"/>
      <c r="M19" s="446" t="s">
        <v>64</v>
      </c>
      <c r="N19" s="440">
        <f>COUNTIF(E7:I27, "*Haikal*")/2</f>
        <v>0</v>
      </c>
      <c r="O19" s="447" t="s">
        <v>443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920</v>
      </c>
      <c r="F20" s="306" t="s">
        <v>721</v>
      </c>
      <c r="G20" s="306" t="s">
        <v>916</v>
      </c>
      <c r="H20" s="336" t="s">
        <v>917</v>
      </c>
      <c r="I20" s="306" t="s">
        <v>423</v>
      </c>
      <c r="J20" s="393" t="s">
        <v>915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920</v>
      </c>
      <c r="F21" s="306" t="s">
        <v>482</v>
      </c>
      <c r="G21" s="306" t="s">
        <v>921</v>
      </c>
      <c r="H21" s="336" t="s">
        <v>917</v>
      </c>
      <c r="I21" s="306" t="s">
        <v>423</v>
      </c>
      <c r="J21" s="393" t="s">
        <v>915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115</v>
      </c>
      <c r="C22" s="217" t="s">
        <v>87</v>
      </c>
      <c r="D22" s="218" t="s">
        <v>116</v>
      </c>
      <c r="E22" s="306" t="s">
        <v>922</v>
      </c>
      <c r="F22" s="306" t="s">
        <v>923</v>
      </c>
      <c r="G22" s="306" t="s">
        <v>66</v>
      </c>
      <c r="H22" s="336" t="s">
        <v>917</v>
      </c>
      <c r="I22" s="306" t="s">
        <v>67</v>
      </c>
      <c r="J22" s="393" t="s">
        <v>915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922</v>
      </c>
      <c r="F23" s="306" t="s">
        <v>923</v>
      </c>
      <c r="G23" s="306" t="s">
        <v>66</v>
      </c>
      <c r="H23" s="336" t="s">
        <v>917</v>
      </c>
      <c r="I23" s="306" t="s">
        <v>67</v>
      </c>
      <c r="J23" s="393" t="s">
        <v>915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920</v>
      </c>
      <c r="F24" s="306" t="s">
        <v>923</v>
      </c>
      <c r="G24" s="306" t="s">
        <v>921</v>
      </c>
      <c r="H24" s="336" t="s">
        <v>67</v>
      </c>
      <c r="I24" s="306" t="s">
        <v>67</v>
      </c>
      <c r="J24" s="393" t="s">
        <v>915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920</v>
      </c>
      <c r="F25" s="306" t="s">
        <v>924</v>
      </c>
      <c r="G25" s="306" t="s">
        <v>921</v>
      </c>
      <c r="H25" s="336" t="s">
        <v>67</v>
      </c>
      <c r="I25" s="306" t="s">
        <v>67</v>
      </c>
      <c r="J25" s="393" t="s">
        <v>915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 t="s">
        <v>920</v>
      </c>
      <c r="F26" s="306" t="s">
        <v>924</v>
      </c>
      <c r="G26" s="306" t="s">
        <v>921</v>
      </c>
      <c r="H26" s="372"/>
      <c r="I26" s="372" t="s">
        <v>423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889</v>
      </c>
    </row>
    <row r="49" spans="2:15">
      <c r="B49" s="387" t="s">
        <v>138</v>
      </c>
      <c r="D49" t="s">
        <v>890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330" priority="1">
      <formula>AND(ISNUMBER(N6), N6&gt;=5, NOT(ISBLANK(O6)))</formula>
    </cfRule>
    <cfRule type="expression" dxfId="329" priority="2">
      <formula>AND(ISNUMBER(N6), N6&gt;=5)</formula>
    </cfRule>
    <cfRule type="expression" dxfId="328" priority="3">
      <formula>AND(ISNUMBER(N6), N6&lt;5, NOT(ISBLANK(O6)))</formula>
    </cfRule>
    <cfRule type="expression" dxfId="32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925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926</v>
      </c>
      <c r="F5" s="223" t="s">
        <v>927</v>
      </c>
      <c r="G5" s="223" t="s">
        <v>928</v>
      </c>
      <c r="H5" s="223" t="s">
        <v>929</v>
      </c>
      <c r="I5" s="223" t="s">
        <v>930</v>
      </c>
      <c r="J5" s="223" t="s">
        <v>931</v>
      </c>
      <c r="K5" s="223" t="s">
        <v>932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933</v>
      </c>
      <c r="F6" s="282" t="s">
        <v>933</v>
      </c>
      <c r="G6" s="282" t="s">
        <v>933</v>
      </c>
      <c r="H6" s="282" t="s">
        <v>933</v>
      </c>
      <c r="I6" s="282" t="s">
        <v>933</v>
      </c>
      <c r="J6" s="392"/>
      <c r="K6" s="276"/>
      <c r="L6" s="61"/>
      <c r="M6" s="424" t="s">
        <v>704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934</v>
      </c>
      <c r="F7" s="306" t="s">
        <v>934</v>
      </c>
      <c r="G7" s="306" t="s">
        <v>704</v>
      </c>
      <c r="H7" s="336"/>
      <c r="I7" s="306"/>
      <c r="J7" s="393" t="s">
        <v>914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934</v>
      </c>
      <c r="F8" s="306" t="s">
        <v>934</v>
      </c>
      <c r="G8" s="306" t="s">
        <v>704</v>
      </c>
      <c r="H8" s="336" t="s">
        <v>58</v>
      </c>
      <c r="I8" s="306"/>
      <c r="J8" s="393" t="s">
        <v>914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934</v>
      </c>
      <c r="F9" s="306" t="s">
        <v>934</v>
      </c>
      <c r="G9" s="306" t="s">
        <v>935</v>
      </c>
      <c r="H9" s="336" t="s">
        <v>58</v>
      </c>
      <c r="I9" s="306" t="s">
        <v>207</v>
      </c>
      <c r="J9" s="393" t="s">
        <v>936</v>
      </c>
      <c r="K9" s="300" t="s">
        <v>937</v>
      </c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938</v>
      </c>
      <c r="F10" s="306" t="s">
        <v>934</v>
      </c>
      <c r="G10" s="306" t="s">
        <v>939</v>
      </c>
      <c r="H10" s="336" t="s">
        <v>58</v>
      </c>
      <c r="I10" s="306" t="s">
        <v>207</v>
      </c>
      <c r="J10" s="393" t="s">
        <v>936</v>
      </c>
      <c r="K10" s="300" t="s">
        <v>940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938</v>
      </c>
      <c r="F11" s="306" t="s">
        <v>941</v>
      </c>
      <c r="G11" s="306" t="s">
        <v>207</v>
      </c>
      <c r="H11" s="372" t="s">
        <v>58</v>
      </c>
      <c r="I11" s="306" t="s">
        <v>207</v>
      </c>
      <c r="J11" s="393" t="s">
        <v>936</v>
      </c>
      <c r="K11" s="300" t="s">
        <v>940</v>
      </c>
      <c r="L11" s="61"/>
      <c r="M11" s="414" t="s">
        <v>57</v>
      </c>
      <c r="N11" s="417">
        <f>COUNTIF(E7:I27, "*Rafi*")/2</f>
        <v>0</v>
      </c>
      <c r="O11" s="419" t="s">
        <v>443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938</v>
      </c>
      <c r="F12" s="306" t="s">
        <v>941</v>
      </c>
      <c r="G12" s="306" t="s">
        <v>207</v>
      </c>
      <c r="H12" s="372" t="s">
        <v>58</v>
      </c>
      <c r="I12" s="306" t="s">
        <v>207</v>
      </c>
      <c r="J12" s="393" t="s">
        <v>936</v>
      </c>
      <c r="K12" s="300" t="s">
        <v>940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938</v>
      </c>
      <c r="F13" s="306" t="s">
        <v>941</v>
      </c>
      <c r="G13" s="306" t="s">
        <v>207</v>
      </c>
      <c r="H13" s="372" t="s">
        <v>58</v>
      </c>
      <c r="I13" s="306" t="s">
        <v>207</v>
      </c>
      <c r="J13" s="393" t="s">
        <v>936</v>
      </c>
      <c r="K13" s="300" t="s">
        <v>940</v>
      </c>
      <c r="L13" s="61"/>
      <c r="M13" s="414" t="s">
        <v>59</v>
      </c>
      <c r="N13" s="417">
        <f>COUNTIF(E7:I27, "*Nicholas*")/2</f>
        <v>0</v>
      </c>
      <c r="O13" s="419" t="s">
        <v>443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942</v>
      </c>
      <c r="F14" s="306" t="s">
        <v>941</v>
      </c>
      <c r="G14" s="306" t="s">
        <v>207</v>
      </c>
      <c r="H14" s="372" t="s">
        <v>58</v>
      </c>
      <c r="I14" s="306" t="s">
        <v>207</v>
      </c>
      <c r="J14" s="393" t="s">
        <v>936</v>
      </c>
      <c r="K14" s="300" t="s">
        <v>940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942</v>
      </c>
      <c r="F15" s="306" t="s">
        <v>941</v>
      </c>
      <c r="G15" s="306" t="s">
        <v>423</v>
      </c>
      <c r="H15" s="372" t="s">
        <v>58</v>
      </c>
      <c r="I15" s="306" t="s">
        <v>207</v>
      </c>
      <c r="J15" s="393" t="s">
        <v>936</v>
      </c>
      <c r="K15" s="300" t="s">
        <v>940</v>
      </c>
      <c r="L15" s="61"/>
      <c r="M15" s="414" t="s">
        <v>61</v>
      </c>
      <c r="N15" s="417">
        <f>COUNTIF(E7:I27, "*Tai Wei*")/2</f>
        <v>0</v>
      </c>
      <c r="O15" s="419" t="s">
        <v>794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943</v>
      </c>
      <c r="F16" s="306" t="s">
        <v>941</v>
      </c>
      <c r="G16" s="306" t="s">
        <v>65</v>
      </c>
      <c r="H16" s="336" t="s">
        <v>944</v>
      </c>
      <c r="I16" s="306" t="s">
        <v>914</v>
      </c>
      <c r="J16" s="393" t="s">
        <v>936</v>
      </c>
      <c r="K16" s="300" t="s">
        <v>940</v>
      </c>
      <c r="L16" s="61"/>
      <c r="M16" s="414" t="s">
        <v>752</v>
      </c>
      <c r="N16" s="417">
        <f>COUNTIF(E7:I27, "*Casey*")/2</f>
        <v>0</v>
      </c>
      <c r="O16" s="419" t="s">
        <v>443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945</v>
      </c>
      <c r="F17" s="306" t="s">
        <v>946</v>
      </c>
      <c r="G17" s="306" t="s">
        <v>947</v>
      </c>
      <c r="H17" s="336" t="s">
        <v>944</v>
      </c>
      <c r="I17" s="306" t="s">
        <v>914</v>
      </c>
      <c r="J17" s="393" t="s">
        <v>936</v>
      </c>
      <c r="K17" s="300" t="s">
        <v>940</v>
      </c>
      <c r="L17" s="61"/>
      <c r="M17" s="414" t="s">
        <v>62</v>
      </c>
      <c r="N17" s="417">
        <f>COUNTIF(E7:I27, "*Vijay*")/2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945</v>
      </c>
      <c r="F18" s="306" t="s">
        <v>948</v>
      </c>
      <c r="G18" s="306" t="s">
        <v>947</v>
      </c>
      <c r="H18" s="336" t="s">
        <v>944</v>
      </c>
      <c r="I18" s="306" t="s">
        <v>914</v>
      </c>
      <c r="J18" s="393" t="s">
        <v>936</v>
      </c>
      <c r="K18" s="300" t="s">
        <v>940</v>
      </c>
      <c r="L18" s="61"/>
      <c r="M18" s="414" t="s">
        <v>63</v>
      </c>
      <c r="N18" s="417">
        <f>COUNTIF(E7:I27, "*Griselda*")/2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945</v>
      </c>
      <c r="F19" s="306" t="s">
        <v>948</v>
      </c>
      <c r="G19" s="306" t="s">
        <v>947</v>
      </c>
      <c r="H19" s="336" t="s">
        <v>949</v>
      </c>
      <c r="I19" s="306" t="s">
        <v>914</v>
      </c>
      <c r="J19" s="393" t="s">
        <v>936</v>
      </c>
      <c r="K19" s="300" t="s">
        <v>940</v>
      </c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54</v>
      </c>
      <c r="F20" s="306" t="s">
        <v>948</v>
      </c>
      <c r="G20" s="306" t="s">
        <v>947</v>
      </c>
      <c r="H20" s="336" t="s">
        <v>949</v>
      </c>
      <c r="I20" s="306" t="s">
        <v>914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114</v>
      </c>
      <c r="C21" s="217" t="s">
        <v>87</v>
      </c>
      <c r="D21" s="218" t="s">
        <v>115</v>
      </c>
      <c r="E21" s="306" t="s">
        <v>54</v>
      </c>
      <c r="F21" s="306" t="s">
        <v>256</v>
      </c>
      <c r="G21" s="306" t="s">
        <v>947</v>
      </c>
      <c r="H21" s="336" t="s">
        <v>944</v>
      </c>
      <c r="I21" s="306" t="s">
        <v>914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54</v>
      </c>
      <c r="F22" s="306" t="s">
        <v>950</v>
      </c>
      <c r="G22" s="306" t="s">
        <v>65</v>
      </c>
      <c r="H22" s="336" t="s">
        <v>944</v>
      </c>
      <c r="I22" s="306" t="s">
        <v>914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54</v>
      </c>
      <c r="F23" s="306" t="s">
        <v>950</v>
      </c>
      <c r="G23" s="306" t="s">
        <v>65</v>
      </c>
      <c r="H23" s="336" t="s">
        <v>944</v>
      </c>
      <c r="I23" s="306" t="s">
        <v>914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54</v>
      </c>
      <c r="F24" s="306" t="s">
        <v>950</v>
      </c>
      <c r="G24" s="306" t="s">
        <v>65</v>
      </c>
      <c r="H24" s="336" t="s">
        <v>465</v>
      </c>
      <c r="I24" s="306" t="s">
        <v>914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54</v>
      </c>
      <c r="F25" s="306" t="s">
        <v>951</v>
      </c>
      <c r="G25" s="306" t="s">
        <v>65</v>
      </c>
      <c r="H25" s="336" t="s">
        <v>952</v>
      </c>
      <c r="I25" s="306" t="s">
        <v>914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953</v>
      </c>
      <c r="G26" s="306" t="s">
        <v>65</v>
      </c>
      <c r="H26" s="336" t="s">
        <v>952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889</v>
      </c>
    </row>
    <row r="49" spans="2:15">
      <c r="B49" s="387" t="s">
        <v>138</v>
      </c>
      <c r="D49" t="s">
        <v>890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26" priority="1">
      <formula>AND(ISNUMBER(N6), N6&gt;=5, NOT(ISBLANK(O6)))</formula>
    </cfRule>
    <cfRule type="expression" dxfId="325" priority="2">
      <formula>AND(ISNUMBER(N6), N6&gt;=5)</formula>
    </cfRule>
    <cfRule type="expression" dxfId="324" priority="3">
      <formula>AND(ISNUMBER(N6), N6&lt;5, NOT(ISBLANK(O6)))</formula>
    </cfRule>
    <cfRule type="expression" dxfId="32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954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955</v>
      </c>
      <c r="F5" s="223" t="s">
        <v>956</v>
      </c>
      <c r="G5" s="223" t="s">
        <v>957</v>
      </c>
      <c r="H5" s="223" t="s">
        <v>958</v>
      </c>
      <c r="I5" s="223" t="s">
        <v>959</v>
      </c>
      <c r="J5" s="223" t="s">
        <v>960</v>
      </c>
      <c r="K5" s="223" t="s">
        <v>961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824</v>
      </c>
      <c r="F6" s="282" t="s">
        <v>824</v>
      </c>
      <c r="G6" s="282" t="s">
        <v>824</v>
      </c>
      <c r="H6" s="282" t="s">
        <v>824</v>
      </c>
      <c r="I6" s="282" t="s">
        <v>824</v>
      </c>
      <c r="J6" s="392"/>
      <c r="K6" s="276"/>
      <c r="L6" s="61"/>
      <c r="M6" s="424" t="s">
        <v>704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54</v>
      </c>
      <c r="F7" s="306"/>
      <c r="G7" s="306" t="s">
        <v>54</v>
      </c>
      <c r="H7" s="336"/>
      <c r="I7" s="306"/>
      <c r="J7" s="393" t="s">
        <v>962</v>
      </c>
      <c r="K7" s="393" t="s">
        <v>963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/>
      <c r="G8" s="306" t="s">
        <v>54</v>
      </c>
      <c r="H8" s="336"/>
      <c r="I8" s="306"/>
      <c r="J8" s="393" t="s">
        <v>964</v>
      </c>
      <c r="K8" s="393" t="s">
        <v>963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207</v>
      </c>
      <c r="F9" s="306"/>
      <c r="G9" s="306" t="s">
        <v>482</v>
      </c>
      <c r="H9" s="336"/>
      <c r="I9" s="306"/>
      <c r="J9" s="393" t="s">
        <v>964</v>
      </c>
      <c r="K9" s="393" t="s">
        <v>963</v>
      </c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423</v>
      </c>
      <c r="F10" s="306"/>
      <c r="G10" s="306" t="s">
        <v>207</v>
      </c>
      <c r="H10" s="336"/>
      <c r="I10" s="306"/>
      <c r="J10" s="393" t="s">
        <v>964</v>
      </c>
      <c r="K10" s="393" t="s">
        <v>963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423</v>
      </c>
      <c r="F11" s="306" t="s">
        <v>704</v>
      </c>
      <c r="G11" s="306" t="s">
        <v>207</v>
      </c>
      <c r="H11" s="372" t="s">
        <v>54</v>
      </c>
      <c r="I11" s="306"/>
      <c r="J11" s="393" t="s">
        <v>964</v>
      </c>
      <c r="K11" s="393" t="s">
        <v>963</v>
      </c>
      <c r="L11" s="61"/>
      <c r="M11" s="414" t="s">
        <v>57</v>
      </c>
      <c r="N11" s="417">
        <f>COUNTIF(E7:I27, "*Rafi*")/2</f>
        <v>0</v>
      </c>
      <c r="O11" s="419" t="s">
        <v>443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207</v>
      </c>
      <c r="F12" s="306" t="s">
        <v>704</v>
      </c>
      <c r="G12" s="306" t="s">
        <v>207</v>
      </c>
      <c r="H12" s="372" t="s">
        <v>54</v>
      </c>
      <c r="I12" s="306"/>
      <c r="J12" s="393" t="s">
        <v>964</v>
      </c>
      <c r="K12" s="393" t="s">
        <v>963</v>
      </c>
      <c r="L12" s="61"/>
      <c r="M12" s="414" t="s">
        <v>58</v>
      </c>
      <c r="N12" s="417">
        <f>COUNTIF(E7:I27, "*Wei Yen*")/2</f>
        <v>0</v>
      </c>
      <c r="O12" s="419" t="s">
        <v>965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423</v>
      </c>
      <c r="F13" s="306" t="s">
        <v>704</v>
      </c>
      <c r="G13" s="306" t="s">
        <v>423</v>
      </c>
      <c r="H13" s="372" t="s">
        <v>54</v>
      </c>
      <c r="I13" s="306"/>
      <c r="J13" s="393" t="s">
        <v>964</v>
      </c>
      <c r="K13" s="393" t="s">
        <v>963</v>
      </c>
      <c r="L13" s="61"/>
      <c r="M13" s="414" t="s">
        <v>59</v>
      </c>
      <c r="N13" s="417">
        <f>COUNTIF(E7:I27, "*Nicholas*")/2</f>
        <v>0</v>
      </c>
      <c r="O13" s="419" t="s">
        <v>443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704</v>
      </c>
      <c r="F14" s="306" t="s">
        <v>704</v>
      </c>
      <c r="G14" s="306" t="s">
        <v>54</v>
      </c>
      <c r="H14" s="372" t="s">
        <v>54</v>
      </c>
      <c r="I14" s="306"/>
      <c r="J14" s="393" t="s">
        <v>964</v>
      </c>
      <c r="K14" s="393" t="s">
        <v>963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945</v>
      </c>
      <c r="F15" s="306" t="s">
        <v>704</v>
      </c>
      <c r="G15" s="306" t="s">
        <v>54</v>
      </c>
      <c r="H15" s="372" t="s">
        <v>966</v>
      </c>
      <c r="I15" s="306" t="s">
        <v>967</v>
      </c>
      <c r="J15" s="393" t="s">
        <v>964</v>
      </c>
      <c r="K15" s="393" t="s">
        <v>963</v>
      </c>
      <c r="L15" s="61"/>
      <c r="M15" s="414" t="s">
        <v>61</v>
      </c>
      <c r="N15" s="417">
        <f>COUNTIF(E7:I27, "*Tai Wei*")/2</f>
        <v>0</v>
      </c>
      <c r="O15" s="419" t="s">
        <v>794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945</v>
      </c>
      <c r="F16" s="306" t="s">
        <v>704</v>
      </c>
      <c r="G16" s="306" t="s">
        <v>54</v>
      </c>
      <c r="H16" s="336" t="s">
        <v>968</v>
      </c>
      <c r="I16" s="306" t="s">
        <v>969</v>
      </c>
      <c r="J16" s="393" t="s">
        <v>964</v>
      </c>
      <c r="K16" s="393" t="s">
        <v>963</v>
      </c>
      <c r="L16" s="61"/>
      <c r="M16" s="414" t="s">
        <v>752</v>
      </c>
      <c r="N16" s="417">
        <f>COUNTIF(E7:I27, "*Casey*")/2</f>
        <v>0</v>
      </c>
      <c r="O16" s="419" t="s">
        <v>443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945</v>
      </c>
      <c r="F17" s="306" t="s">
        <v>742</v>
      </c>
      <c r="G17" s="306" t="s">
        <v>65</v>
      </c>
      <c r="H17" s="336" t="s">
        <v>888</v>
      </c>
      <c r="I17" s="306" t="s">
        <v>969</v>
      </c>
      <c r="J17" s="393" t="s">
        <v>964</v>
      </c>
      <c r="K17" s="393" t="s">
        <v>963</v>
      </c>
      <c r="L17" s="61"/>
      <c r="M17" s="414" t="s">
        <v>62</v>
      </c>
      <c r="N17" s="417">
        <f>COUNTIF(E7:I27, "*Vijay*")/2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945</v>
      </c>
      <c r="F18" s="306" t="s">
        <v>706</v>
      </c>
      <c r="G18" s="306" t="s">
        <v>65</v>
      </c>
      <c r="H18" s="372" t="s">
        <v>905</v>
      </c>
      <c r="I18" s="306" t="s">
        <v>969</v>
      </c>
      <c r="J18" s="393" t="s">
        <v>964</v>
      </c>
      <c r="K18" s="393" t="s">
        <v>963</v>
      </c>
      <c r="L18" s="61"/>
      <c r="M18" s="414" t="s">
        <v>63</v>
      </c>
      <c r="N18" s="417">
        <f>COUNTIF(E7:I27, "*Griselda*")/2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945</v>
      </c>
      <c r="F19" s="306" t="s">
        <v>970</v>
      </c>
      <c r="G19" s="306" t="s">
        <v>65</v>
      </c>
      <c r="H19" s="372" t="s">
        <v>905</v>
      </c>
      <c r="I19" s="306" t="s">
        <v>966</v>
      </c>
      <c r="J19" s="393" t="s">
        <v>964</v>
      </c>
      <c r="K19" s="393" t="s">
        <v>963</v>
      </c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971</v>
      </c>
      <c r="F20" s="306" t="s">
        <v>972</v>
      </c>
      <c r="G20" s="306" t="s">
        <v>263</v>
      </c>
      <c r="H20" s="372" t="s">
        <v>973</v>
      </c>
      <c r="I20" s="306" t="s">
        <v>905</v>
      </c>
      <c r="J20" s="393" t="s">
        <v>964</v>
      </c>
      <c r="K20" s="393" t="s">
        <v>963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974</v>
      </c>
      <c r="F21" s="306" t="s">
        <v>975</v>
      </c>
      <c r="G21" s="306" t="s">
        <v>263</v>
      </c>
      <c r="H21" s="372" t="s">
        <v>973</v>
      </c>
      <c r="I21" s="306" t="s">
        <v>905</v>
      </c>
      <c r="J21" s="393" t="s">
        <v>964</v>
      </c>
      <c r="K21" s="393" t="s">
        <v>963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446</v>
      </c>
      <c r="F22" s="306" t="s">
        <v>975</v>
      </c>
      <c r="G22" s="306" t="s">
        <v>263</v>
      </c>
      <c r="H22" s="372" t="s">
        <v>973</v>
      </c>
      <c r="I22" s="306" t="s">
        <v>976</v>
      </c>
      <c r="J22" s="393" t="s">
        <v>964</v>
      </c>
      <c r="K22" s="393" t="s">
        <v>963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446</v>
      </c>
      <c r="F23" s="306" t="s">
        <v>975</v>
      </c>
      <c r="G23" s="306" t="s">
        <v>263</v>
      </c>
      <c r="H23" s="372" t="s">
        <v>973</v>
      </c>
      <c r="I23" s="306" t="s">
        <v>976</v>
      </c>
      <c r="J23" s="393" t="s">
        <v>964</v>
      </c>
      <c r="K23" s="393" t="s">
        <v>963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/>
      <c r="F24" s="306" t="s">
        <v>975</v>
      </c>
      <c r="G24" s="306" t="s">
        <v>263</v>
      </c>
      <c r="H24" s="372" t="s">
        <v>905</v>
      </c>
      <c r="I24" s="306" t="s">
        <v>976</v>
      </c>
      <c r="J24" s="393" t="s">
        <v>964</v>
      </c>
      <c r="K24" s="393" t="s">
        <v>963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/>
      <c r="F25" s="306" t="s">
        <v>975</v>
      </c>
      <c r="G25" s="306" t="s">
        <v>263</v>
      </c>
      <c r="H25" s="372" t="s">
        <v>905</v>
      </c>
      <c r="I25" s="306" t="s">
        <v>976</v>
      </c>
      <c r="J25" s="393" t="s">
        <v>964</v>
      </c>
      <c r="K25" s="393" t="s">
        <v>963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977</v>
      </c>
      <c r="G26" s="306"/>
      <c r="H26" s="372" t="s">
        <v>56</v>
      </c>
      <c r="I26" s="372" t="s">
        <v>978</v>
      </c>
      <c r="J26" s="393" t="s">
        <v>964</v>
      </c>
      <c r="K26" s="393" t="s">
        <v>963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 t="s">
        <v>979</v>
      </c>
      <c r="J27" s="393" t="s">
        <v>964</v>
      </c>
      <c r="K27" s="393" t="s">
        <v>963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439" t="s">
        <v>979</v>
      </c>
      <c r="J28" s="393" t="s">
        <v>964</v>
      </c>
      <c r="K28" s="393" t="s">
        <v>963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439" t="s">
        <v>979</v>
      </c>
      <c r="J29" s="393" t="s">
        <v>964</v>
      </c>
      <c r="K29" s="393" t="s">
        <v>963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439" t="s">
        <v>979</v>
      </c>
      <c r="J30" s="393" t="s">
        <v>964</v>
      </c>
      <c r="K30" s="393" t="s">
        <v>963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439" t="s">
        <v>979</v>
      </c>
      <c r="J31" s="393" t="s">
        <v>964</v>
      </c>
      <c r="K31" s="393" t="s">
        <v>963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439" t="s">
        <v>979</v>
      </c>
      <c r="J32" s="393" t="s">
        <v>964</v>
      </c>
      <c r="K32" s="393" t="s">
        <v>963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439" t="s">
        <v>979</v>
      </c>
      <c r="J33" s="393" t="s">
        <v>964</v>
      </c>
      <c r="K33" s="393" t="s">
        <v>963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439" t="s">
        <v>979</v>
      </c>
      <c r="J34" s="393" t="s">
        <v>964</v>
      </c>
      <c r="K34" s="393" t="s">
        <v>963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439" t="s">
        <v>979</v>
      </c>
      <c r="J35" s="393" t="s">
        <v>964</v>
      </c>
      <c r="K35" s="393" t="s">
        <v>963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439" t="s">
        <v>979</v>
      </c>
      <c r="J36" s="393" t="s">
        <v>964</v>
      </c>
      <c r="K36" s="393" t="s">
        <v>963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980</v>
      </c>
    </row>
    <row r="49" spans="2:15">
      <c r="B49" s="387" t="s">
        <v>138</v>
      </c>
      <c r="D49" t="s">
        <v>890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22" priority="1">
      <formula>AND(ISNUMBER(N6), N6&gt;=5, NOT(ISBLANK(O6)))</formula>
    </cfRule>
    <cfRule type="expression" dxfId="321" priority="2">
      <formula>AND(ISNUMBER(N6), N6&gt;=5)</formula>
    </cfRule>
    <cfRule type="expression" dxfId="320" priority="3">
      <formula>AND(ISNUMBER(N6), N6&lt;5, NOT(ISBLANK(O6)))</formula>
    </cfRule>
    <cfRule type="expression" dxfId="31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981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982</v>
      </c>
      <c r="J5" s="223" t="s">
        <v>983</v>
      </c>
      <c r="K5" s="223" t="s">
        <v>984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985</v>
      </c>
      <c r="F6" s="282" t="s">
        <v>985</v>
      </c>
      <c r="G6" s="282" t="s">
        <v>985</v>
      </c>
      <c r="H6" s="282" t="s">
        <v>985</v>
      </c>
      <c r="I6" s="282" t="s">
        <v>985</v>
      </c>
      <c r="J6" s="392"/>
      <c r="K6" s="276"/>
      <c r="L6" s="61"/>
      <c r="M6" s="424" t="s">
        <v>704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986</v>
      </c>
      <c r="F7" s="306" t="s">
        <v>207</v>
      </c>
      <c r="G7" s="306" t="s">
        <v>987</v>
      </c>
      <c r="H7" s="336" t="s">
        <v>207</v>
      </c>
      <c r="I7" s="306" t="s">
        <v>986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988</v>
      </c>
      <c r="F8" s="306" t="s">
        <v>207</v>
      </c>
      <c r="G8" s="306" t="s">
        <v>987</v>
      </c>
      <c r="H8" s="336" t="s">
        <v>207</v>
      </c>
      <c r="I8" s="306" t="s">
        <v>986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988</v>
      </c>
      <c r="F9" s="306" t="s">
        <v>207</v>
      </c>
      <c r="G9" s="306" t="s">
        <v>885</v>
      </c>
      <c r="H9" s="336" t="s">
        <v>207</v>
      </c>
      <c r="I9" s="306" t="s">
        <v>989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966</v>
      </c>
      <c r="F10" s="306" t="s">
        <v>207</v>
      </c>
      <c r="G10" s="306" t="s">
        <v>885</v>
      </c>
      <c r="H10" s="336" t="s">
        <v>56</v>
      </c>
      <c r="I10" s="306" t="s">
        <v>423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207</v>
      </c>
      <c r="F11" s="306" t="s">
        <v>207</v>
      </c>
      <c r="G11" s="306" t="s">
        <v>990</v>
      </c>
      <c r="H11" s="372" t="s">
        <v>209</v>
      </c>
      <c r="I11" s="306" t="s">
        <v>423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443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207</v>
      </c>
      <c r="F12" s="306" t="s">
        <v>56</v>
      </c>
      <c r="G12" s="306" t="s">
        <v>990</v>
      </c>
      <c r="H12" s="372" t="s">
        <v>209</v>
      </c>
      <c r="I12" s="306" t="s">
        <v>423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207</v>
      </c>
      <c r="F13" s="306" t="s">
        <v>56</v>
      </c>
      <c r="G13" s="306" t="s">
        <v>990</v>
      </c>
      <c r="H13" s="372" t="s">
        <v>209</v>
      </c>
      <c r="I13" s="306" t="s">
        <v>423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443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966</v>
      </c>
      <c r="F14" s="306" t="s">
        <v>56</v>
      </c>
      <c r="G14" s="306" t="s">
        <v>990</v>
      </c>
      <c r="H14" s="372" t="s">
        <v>209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54</v>
      </c>
      <c r="F15" s="306" t="s">
        <v>56</v>
      </c>
      <c r="G15" s="306" t="s">
        <v>885</v>
      </c>
      <c r="H15" s="372" t="s">
        <v>209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794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54</v>
      </c>
      <c r="F16" s="306" t="s">
        <v>991</v>
      </c>
      <c r="G16" s="306" t="s">
        <v>53</v>
      </c>
      <c r="H16" s="372" t="s">
        <v>992</v>
      </c>
      <c r="I16" s="306" t="s">
        <v>405</v>
      </c>
      <c r="J16" s="393"/>
      <c r="K16" s="300"/>
      <c r="L16" s="61"/>
      <c r="M16" s="414" t="s">
        <v>752</v>
      </c>
      <c r="N16" s="417">
        <f>COUNTIF(E7:I27, "*Casey*")/2</f>
        <v>0</v>
      </c>
      <c r="O16" s="419" t="s">
        <v>443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54</v>
      </c>
      <c r="F17" s="306" t="s">
        <v>993</v>
      </c>
      <c r="G17" s="306" t="s">
        <v>666</v>
      </c>
      <c r="H17" s="61" t="s">
        <v>405</v>
      </c>
      <c r="I17" s="306" t="s">
        <v>405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935</v>
      </c>
      <c r="F18" s="306" t="s">
        <v>993</v>
      </c>
      <c r="G18" s="306" t="s">
        <v>666</v>
      </c>
      <c r="H18" s="336" t="s">
        <v>994</v>
      </c>
      <c r="I18" s="306" t="s">
        <v>253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935</v>
      </c>
      <c r="F19" s="306" t="s">
        <v>993</v>
      </c>
      <c r="G19" s="306" t="s">
        <v>666</v>
      </c>
      <c r="H19" s="336" t="s">
        <v>207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995</v>
      </c>
      <c r="F20" s="306" t="s">
        <v>993</v>
      </c>
      <c r="G20" s="306" t="s">
        <v>666</v>
      </c>
      <c r="H20" s="372" t="s">
        <v>405</v>
      </c>
      <c r="I20" s="306" t="s">
        <v>423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996</v>
      </c>
      <c r="F21" s="306" t="s">
        <v>997</v>
      </c>
      <c r="G21" s="306" t="s">
        <v>666</v>
      </c>
      <c r="H21" s="372" t="s">
        <v>405</v>
      </c>
      <c r="I21" s="306" t="s">
        <v>423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704</v>
      </c>
      <c r="F22" s="306" t="s">
        <v>998</v>
      </c>
      <c r="G22" s="306" t="s">
        <v>666</v>
      </c>
      <c r="H22" s="372" t="s">
        <v>207</v>
      </c>
      <c r="I22" s="306" t="s">
        <v>423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704</v>
      </c>
      <c r="F23" s="306" t="s">
        <v>998</v>
      </c>
      <c r="G23" s="306" t="s">
        <v>666</v>
      </c>
      <c r="H23" s="372" t="s">
        <v>207</v>
      </c>
      <c r="I23" s="306" t="s">
        <v>423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704</v>
      </c>
      <c r="F24" s="306" t="s">
        <v>999</v>
      </c>
      <c r="G24" s="306" t="s">
        <v>666</v>
      </c>
      <c r="H24" s="372" t="s">
        <v>207</v>
      </c>
      <c r="I24" s="306" t="s">
        <v>423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1000</v>
      </c>
      <c r="F25" s="306" t="s">
        <v>1001</v>
      </c>
      <c r="G25" s="306" t="s">
        <v>1002</v>
      </c>
      <c r="H25" s="372" t="s">
        <v>207</v>
      </c>
      <c r="I25" s="306" t="s">
        <v>423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1001</v>
      </c>
      <c r="G26" s="306" t="s">
        <v>1003</v>
      </c>
      <c r="H26" s="372" t="s">
        <v>207</v>
      </c>
      <c r="I26" s="306" t="s">
        <v>423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306"/>
      <c r="F27" s="306" t="s">
        <v>1004</v>
      </c>
      <c r="G27" s="306" t="s">
        <v>1003</v>
      </c>
      <c r="H27" s="372" t="s">
        <v>207</v>
      </c>
      <c r="I27" s="306" t="s">
        <v>423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1005</v>
      </c>
    </row>
    <row r="49" spans="2:15">
      <c r="B49" s="387" t="s">
        <v>138</v>
      </c>
      <c r="D49" t="s">
        <v>1006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18" priority="1">
      <formula>AND(ISNUMBER(N6), N6&gt;=5, NOT(ISBLANK(O6)))</formula>
    </cfRule>
    <cfRule type="expression" dxfId="317" priority="2">
      <formula>AND(ISNUMBER(N6), N6&gt;=5)</formula>
    </cfRule>
    <cfRule type="expression" dxfId="316" priority="3">
      <formula>AND(ISNUMBER(N6), N6&lt;5, NOT(ISBLANK(O6)))</formula>
    </cfRule>
    <cfRule type="expression" dxfId="31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1007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1008</v>
      </c>
      <c r="F6" s="282" t="s">
        <v>1008</v>
      </c>
      <c r="G6" s="282" t="s">
        <v>1008</v>
      </c>
      <c r="H6" s="282" t="s">
        <v>1008</v>
      </c>
      <c r="I6" s="282" t="s">
        <v>1008</v>
      </c>
      <c r="J6" s="392"/>
      <c r="K6" s="276"/>
      <c r="L6" s="61"/>
      <c r="M6" s="424" t="s">
        <v>704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1009</v>
      </c>
      <c r="F7" s="306" t="s">
        <v>1009</v>
      </c>
      <c r="G7" s="306" t="s">
        <v>1009</v>
      </c>
      <c r="H7" s="306" t="s">
        <v>1009</v>
      </c>
      <c r="I7" s="306" t="s">
        <v>1009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 t="s">
        <v>54</v>
      </c>
      <c r="G8" s="306" t="s">
        <v>1010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704</v>
      </c>
      <c r="F9" s="306" t="s">
        <v>54</v>
      </c>
      <c r="G9" s="306" t="s">
        <v>1010</v>
      </c>
      <c r="H9" s="336" t="s">
        <v>58</v>
      </c>
      <c r="I9" s="306" t="s">
        <v>58</v>
      </c>
      <c r="J9" s="393"/>
      <c r="K9" s="300"/>
      <c r="L9" s="61"/>
      <c r="M9" s="415" t="s">
        <v>1000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704</v>
      </c>
      <c r="F10" s="306" t="s">
        <v>54</v>
      </c>
      <c r="G10" s="306" t="s">
        <v>1010</v>
      </c>
      <c r="H10" s="336" t="s">
        <v>1011</v>
      </c>
      <c r="I10" s="306" t="s">
        <v>1012</v>
      </c>
      <c r="J10" s="353" t="s">
        <v>1000</v>
      </c>
      <c r="K10" s="300"/>
      <c r="L10" s="61"/>
      <c r="M10" s="414" t="s">
        <v>55</v>
      </c>
      <c r="N10" s="417">
        <f>COUNTIF(E7:I28, "*James*")/2</f>
        <v>0</v>
      </c>
      <c r="O10" s="419" t="s">
        <v>443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704</v>
      </c>
      <c r="F11" s="306" t="s">
        <v>54</v>
      </c>
      <c r="G11" s="306" t="s">
        <v>1010</v>
      </c>
      <c r="H11" s="336" t="s">
        <v>1011</v>
      </c>
      <c r="I11" s="306" t="s">
        <v>207</v>
      </c>
      <c r="J11" s="353" t="s">
        <v>1000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1013</v>
      </c>
      <c r="F12" s="306" t="s">
        <v>54</v>
      </c>
      <c r="G12" s="306" t="s">
        <v>1010</v>
      </c>
      <c r="H12" s="336" t="s">
        <v>1011</v>
      </c>
      <c r="I12" s="306" t="s">
        <v>207</v>
      </c>
      <c r="J12" s="353" t="s">
        <v>1000</v>
      </c>
      <c r="K12" s="300"/>
      <c r="L12" s="61"/>
      <c r="M12" s="414" t="s">
        <v>57</v>
      </c>
      <c r="N12" s="417">
        <f>COUNTIF(E7:I28, "*Rafi*")/2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1013</v>
      </c>
      <c r="F13" s="306" t="s">
        <v>1009</v>
      </c>
      <c r="G13" s="306" t="s">
        <v>1010</v>
      </c>
      <c r="H13" s="336" t="s">
        <v>1012</v>
      </c>
      <c r="I13" s="306" t="s">
        <v>207</v>
      </c>
      <c r="J13" s="353" t="s">
        <v>1000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1013</v>
      </c>
      <c r="F14" s="306" t="s">
        <v>1009</v>
      </c>
      <c r="G14" s="306" t="s">
        <v>1010</v>
      </c>
      <c r="H14" s="336" t="s">
        <v>1012</v>
      </c>
      <c r="I14" s="306" t="s">
        <v>1014</v>
      </c>
      <c r="J14" s="353" t="s">
        <v>1000</v>
      </c>
      <c r="K14" s="300"/>
      <c r="L14" s="61"/>
      <c r="M14" s="414" t="s">
        <v>59</v>
      </c>
      <c r="N14" s="417">
        <f>COUNTIF(E7:I28, "*Nicholas*")/2</f>
        <v>0</v>
      </c>
      <c r="O14" s="419" t="s">
        <v>443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1013</v>
      </c>
      <c r="F15" s="306" t="s">
        <v>1009</v>
      </c>
      <c r="G15" s="306" t="s">
        <v>1015</v>
      </c>
      <c r="H15" s="336" t="s">
        <v>1012</v>
      </c>
      <c r="I15" s="306" t="s">
        <v>1016</v>
      </c>
      <c r="J15" s="353" t="s">
        <v>1000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06" t="s">
        <v>1013</v>
      </c>
      <c r="F16" s="306" t="s">
        <v>1009</v>
      </c>
      <c r="G16" s="306" t="s">
        <v>1017</v>
      </c>
      <c r="H16" s="336" t="s">
        <v>1011</v>
      </c>
      <c r="I16" s="306" t="s">
        <v>1014</v>
      </c>
      <c r="J16" s="353" t="s">
        <v>1000</v>
      </c>
      <c r="K16" s="300"/>
      <c r="L16" s="61"/>
      <c r="M16" s="414" t="s">
        <v>61</v>
      </c>
      <c r="N16" s="417">
        <f>COUNTIF(E7:I28, "*Tai Wei*")/2</f>
        <v>0</v>
      </c>
      <c r="O16" s="419" t="s">
        <v>794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1013</v>
      </c>
      <c r="F17" s="306" t="s">
        <v>1018</v>
      </c>
      <c r="G17" s="306" t="s">
        <v>1017</v>
      </c>
      <c r="H17" s="336" t="s">
        <v>1019</v>
      </c>
      <c r="I17" s="306" t="s">
        <v>1020</v>
      </c>
      <c r="J17" s="353" t="s">
        <v>1000</v>
      </c>
      <c r="K17" s="300"/>
      <c r="L17" s="61"/>
      <c r="M17" s="414" t="s">
        <v>752</v>
      </c>
      <c r="N17" s="417">
        <f>COUNTIF(E7:I28, "*Casey*")/2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06" t="s">
        <v>1013</v>
      </c>
      <c r="F18" s="306" t="s">
        <v>1021</v>
      </c>
      <c r="G18" s="306" t="s">
        <v>1022</v>
      </c>
      <c r="H18" s="336" t="s">
        <v>1023</v>
      </c>
      <c r="I18" s="306" t="s">
        <v>1020</v>
      </c>
      <c r="J18" s="353" t="s">
        <v>1000</v>
      </c>
      <c r="K18" s="300"/>
      <c r="L18" s="61"/>
      <c r="M18" s="414" t="s">
        <v>62</v>
      </c>
      <c r="N18" s="417">
        <f>COUNTIF(E7:I28, "*Vijay*")/2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06" t="s">
        <v>1013</v>
      </c>
      <c r="F19" s="306" t="s">
        <v>1024</v>
      </c>
      <c r="G19" s="306" t="s">
        <v>206</v>
      </c>
      <c r="H19" s="336" t="s">
        <v>1023</v>
      </c>
      <c r="I19" s="306" t="s">
        <v>1025</v>
      </c>
      <c r="J19" s="353" t="s">
        <v>1000</v>
      </c>
      <c r="K19" s="300"/>
      <c r="L19" s="61"/>
      <c r="M19" s="414" t="s">
        <v>63</v>
      </c>
      <c r="N19" s="417">
        <f>COUNTIF(E7:I28, "*Griselda*")/2</f>
        <v>0</v>
      </c>
      <c r="O19" s="419" t="s">
        <v>443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06" t="s">
        <v>1013</v>
      </c>
      <c r="F20" s="306" t="s">
        <v>1026</v>
      </c>
      <c r="G20" s="306" t="s">
        <v>206</v>
      </c>
      <c r="H20" s="336" t="s">
        <v>1023</v>
      </c>
      <c r="I20" s="306" t="s">
        <v>207</v>
      </c>
      <c r="J20" s="353" t="s">
        <v>1000</v>
      </c>
      <c r="K20" s="300"/>
      <c r="L20" s="61"/>
      <c r="M20" s="414" t="s">
        <v>64</v>
      </c>
      <c r="N20" s="417">
        <f>COUNTIF(E7:I28, "*Haikal*")/2</f>
        <v>0</v>
      </c>
      <c r="O20" s="419" t="s">
        <v>443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06" t="s">
        <v>708</v>
      </c>
      <c r="F21" s="306" t="s">
        <v>253</v>
      </c>
      <c r="G21" s="306" t="s">
        <v>1027</v>
      </c>
      <c r="H21" s="336" t="s">
        <v>1023</v>
      </c>
      <c r="I21" s="306" t="s">
        <v>207</v>
      </c>
      <c r="J21" s="353" t="s">
        <v>1000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18" t="s">
        <v>115</v>
      </c>
      <c r="E22" s="306" t="s">
        <v>708</v>
      </c>
      <c r="F22" s="306" t="s">
        <v>1028</v>
      </c>
      <c r="G22" s="306" t="s">
        <v>1027</v>
      </c>
      <c r="H22" s="336" t="s">
        <v>939</v>
      </c>
      <c r="I22" s="306" t="s">
        <v>986</v>
      </c>
      <c r="J22" s="353" t="s">
        <v>1000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73" t="s">
        <v>708</v>
      </c>
      <c r="F23" s="306" t="s">
        <v>54</v>
      </c>
      <c r="G23" s="306" t="s">
        <v>1029</v>
      </c>
      <c r="H23" s="336" t="s">
        <v>939</v>
      </c>
      <c r="I23" s="306" t="s">
        <v>986</v>
      </c>
      <c r="J23" s="353" t="s">
        <v>1000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73" t="s">
        <v>708</v>
      </c>
      <c r="F24" s="306" t="s">
        <v>945</v>
      </c>
      <c r="G24" s="306" t="s">
        <v>1030</v>
      </c>
      <c r="H24" s="372" t="s">
        <v>423</v>
      </c>
      <c r="I24" s="306" t="s">
        <v>986</v>
      </c>
      <c r="J24" s="353" t="s">
        <v>1000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73" t="s">
        <v>708</v>
      </c>
      <c r="F25" s="306" t="s">
        <v>1031</v>
      </c>
      <c r="G25" s="306" t="s">
        <v>1030</v>
      </c>
      <c r="H25" s="372" t="s">
        <v>423</v>
      </c>
      <c r="I25" s="306" t="s">
        <v>986</v>
      </c>
      <c r="J25" s="353" t="s">
        <v>1000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73" t="s">
        <v>708</v>
      </c>
      <c r="F26" s="306" t="s">
        <v>1032</v>
      </c>
      <c r="G26" s="306" t="s">
        <v>1030</v>
      </c>
      <c r="H26" s="372" t="s">
        <v>207</v>
      </c>
      <c r="I26" s="306" t="s">
        <v>986</v>
      </c>
      <c r="J26" s="353" t="s">
        <v>1000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06" t="s">
        <v>708</v>
      </c>
      <c r="F27" s="306" t="s">
        <v>1033</v>
      </c>
      <c r="G27" s="306" t="s">
        <v>1030</v>
      </c>
      <c r="H27" s="372" t="s">
        <v>207</v>
      </c>
      <c r="I27" s="306" t="s">
        <v>986</v>
      </c>
      <c r="J27" s="353" t="s">
        <v>1000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06" t="s">
        <v>708</v>
      </c>
      <c r="F28" s="306" t="s">
        <v>1034</v>
      </c>
      <c r="G28" s="306" t="s">
        <v>1035</v>
      </c>
      <c r="H28" s="372" t="s">
        <v>423</v>
      </c>
      <c r="I28" s="306" t="s">
        <v>1036</v>
      </c>
      <c r="J28" s="353" t="s">
        <v>1000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 t="s">
        <v>1000</v>
      </c>
      <c r="J29" s="353" t="s">
        <v>1000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 t="s">
        <v>1000</v>
      </c>
      <c r="J30" s="353" t="s">
        <v>1000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353" t="s">
        <v>1000</v>
      </c>
      <c r="J31" s="353" t="s">
        <v>1000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353" t="s">
        <v>1000</v>
      </c>
      <c r="J32" s="353" t="s">
        <v>1000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353" t="s">
        <v>1000</v>
      </c>
      <c r="J33" s="353" t="s">
        <v>1000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353" t="s">
        <v>1000</v>
      </c>
      <c r="J34" s="353" t="s">
        <v>1000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353" t="s">
        <v>1000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353" t="s">
        <v>1000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353" t="s">
        <v>1000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353" t="s">
        <v>1000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1037</v>
      </c>
    </row>
    <row r="50" spans="2:15">
      <c r="B50" s="387" t="s">
        <v>138</v>
      </c>
      <c r="D50" t="s">
        <v>1006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14" priority="1">
      <formula>AND(ISNUMBER(N6), N6&gt;=5, NOT(ISBLANK(O6)))</formula>
    </cfRule>
    <cfRule type="expression" dxfId="313" priority="2">
      <formula>AND(ISNUMBER(N6), N6&gt;=5)</formula>
    </cfRule>
    <cfRule type="expression" dxfId="312" priority="3">
      <formula>AND(ISNUMBER(N6), N6&lt;5, NOT(ISBLANK(O6)))</formula>
    </cfRule>
    <cfRule type="expression" dxfId="31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1038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1039</v>
      </c>
      <c r="F5" s="223" t="s">
        <v>1040</v>
      </c>
      <c r="G5" s="223" t="s">
        <v>1041</v>
      </c>
      <c r="H5" s="223" t="s">
        <v>1042</v>
      </c>
      <c r="I5" s="223" t="s">
        <v>1043</v>
      </c>
      <c r="J5" s="223" t="s">
        <v>1044</v>
      </c>
      <c r="K5" s="223">
        <v>44936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1045</v>
      </c>
      <c r="F6" s="282" t="s">
        <v>1045</v>
      </c>
      <c r="G6" s="282" t="s">
        <v>1045</v>
      </c>
      <c r="H6" s="282" t="s">
        <v>1045</v>
      </c>
      <c r="I6" s="282" t="s">
        <v>1045</v>
      </c>
      <c r="J6" s="392"/>
      <c r="K6" s="276"/>
      <c r="L6" s="61"/>
      <c r="M6" s="424" t="s">
        <v>704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/>
      <c r="F7" s="306" t="s">
        <v>53</v>
      </c>
      <c r="G7" s="306" t="s">
        <v>1046</v>
      </c>
      <c r="H7" s="362"/>
      <c r="I7" s="306" t="s">
        <v>1046</v>
      </c>
      <c r="J7" s="393" t="s">
        <v>207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 t="s">
        <v>53</v>
      </c>
      <c r="G8" s="306" t="s">
        <v>1046</v>
      </c>
      <c r="H8" s="362"/>
      <c r="I8" s="306" t="s">
        <v>1046</v>
      </c>
      <c r="J8" s="393" t="s">
        <v>207</v>
      </c>
      <c r="K8" s="300"/>
      <c r="L8" s="61"/>
      <c r="M8" s="414" t="s">
        <v>54</v>
      </c>
      <c r="N8" s="417">
        <f>COUNTIF(E7:I28, "*YZ*")/2</f>
        <v>0</v>
      </c>
      <c r="O8" s="419" t="s">
        <v>794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207</v>
      </c>
      <c r="F9" s="306" t="s">
        <v>53</v>
      </c>
      <c r="G9" s="306" t="s">
        <v>1047</v>
      </c>
      <c r="H9" s="362"/>
      <c r="I9" s="306" t="s">
        <v>1048</v>
      </c>
      <c r="J9" s="393" t="s">
        <v>207</v>
      </c>
      <c r="K9" s="300"/>
      <c r="L9" s="61"/>
      <c r="M9" s="415" t="s">
        <v>1000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207</v>
      </c>
      <c r="F10" s="306" t="s">
        <v>53</v>
      </c>
      <c r="G10" s="306" t="s">
        <v>885</v>
      </c>
      <c r="H10" s="362"/>
      <c r="I10" s="306" t="s">
        <v>1049</v>
      </c>
      <c r="J10" s="393" t="s">
        <v>423</v>
      </c>
      <c r="K10" s="300"/>
      <c r="L10" s="61"/>
      <c r="M10" s="414" t="s">
        <v>55</v>
      </c>
      <c r="N10" s="417">
        <f>COUNTIF(E7:I28, "*James*")/2</f>
        <v>0</v>
      </c>
      <c r="O10" s="419" t="s">
        <v>443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207</v>
      </c>
      <c r="F11" s="306" t="s">
        <v>1050</v>
      </c>
      <c r="G11" s="306" t="s">
        <v>885</v>
      </c>
      <c r="H11" s="362"/>
      <c r="I11" s="306" t="s">
        <v>1048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207</v>
      </c>
      <c r="F12" s="306" t="s">
        <v>1050</v>
      </c>
      <c r="G12" s="306" t="s">
        <v>885</v>
      </c>
      <c r="H12" s="388"/>
      <c r="I12" s="306" t="s">
        <v>1051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207</v>
      </c>
      <c r="F13" s="306" t="s">
        <v>1052</v>
      </c>
      <c r="G13" s="306" t="s">
        <v>885</v>
      </c>
      <c r="H13" s="388"/>
      <c r="I13" s="306" t="s">
        <v>1051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207</v>
      </c>
      <c r="F14" s="306" t="s">
        <v>1053</v>
      </c>
      <c r="G14" s="306" t="s">
        <v>885</v>
      </c>
      <c r="H14" s="388"/>
      <c r="I14" s="306" t="s">
        <v>1054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443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207</v>
      </c>
      <c r="F15" s="306" t="s">
        <v>1053</v>
      </c>
      <c r="G15" s="306" t="s">
        <v>885</v>
      </c>
      <c r="H15" s="388"/>
      <c r="I15" s="306" t="s">
        <v>1055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06" t="s">
        <v>1056</v>
      </c>
      <c r="F16" s="306" t="s">
        <v>1053</v>
      </c>
      <c r="G16" s="306" t="s">
        <v>885</v>
      </c>
      <c r="H16" s="388"/>
      <c r="I16" s="306" t="s">
        <v>1054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794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1056</v>
      </c>
      <c r="F17" s="306" t="s">
        <v>1053</v>
      </c>
      <c r="G17" s="306" t="s">
        <v>1035</v>
      </c>
      <c r="H17" s="362"/>
      <c r="I17" s="306" t="s">
        <v>1054</v>
      </c>
      <c r="J17" s="393"/>
      <c r="K17" s="300"/>
      <c r="L17" s="61"/>
      <c r="M17" s="414" t="s">
        <v>752</v>
      </c>
      <c r="N17" s="417">
        <f>COUNTIF(E7:I28, "*Casey*")/2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06" t="s">
        <v>1056</v>
      </c>
      <c r="F18" s="306" t="s">
        <v>1057</v>
      </c>
      <c r="G18" s="306" t="s">
        <v>1058</v>
      </c>
      <c r="H18" s="362"/>
      <c r="I18" s="306" t="s">
        <v>1054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06" t="s">
        <v>905</v>
      </c>
      <c r="F19" s="306" t="s">
        <v>1059</v>
      </c>
      <c r="G19" s="306" t="s">
        <v>1058</v>
      </c>
      <c r="H19" s="388"/>
      <c r="I19" s="306" t="s">
        <v>1054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443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06" t="s">
        <v>979</v>
      </c>
      <c r="F20" s="306" t="s">
        <v>1060</v>
      </c>
      <c r="G20" s="306" t="s">
        <v>1058</v>
      </c>
      <c r="H20" s="388"/>
      <c r="I20" s="306" t="s">
        <v>987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06" t="s">
        <v>56</v>
      </c>
      <c r="F21" s="306" t="s">
        <v>1061</v>
      </c>
      <c r="G21" s="306" t="s">
        <v>1003</v>
      </c>
      <c r="H21" s="388"/>
      <c r="I21" s="306" t="s">
        <v>987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06" t="s">
        <v>56</v>
      </c>
      <c r="F22" s="306" t="s">
        <v>1061</v>
      </c>
      <c r="G22" s="306" t="s">
        <v>1035</v>
      </c>
      <c r="H22" s="388"/>
      <c r="I22" s="306" t="s">
        <v>987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06" t="s">
        <v>56</v>
      </c>
      <c r="F23" s="306" t="s">
        <v>1061</v>
      </c>
      <c r="G23" s="306" t="s">
        <v>1062</v>
      </c>
      <c r="H23" s="388"/>
      <c r="I23" s="306" t="s">
        <v>987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06" t="s">
        <v>56</v>
      </c>
      <c r="F24" s="306" t="s">
        <v>1061</v>
      </c>
      <c r="G24" s="306" t="s">
        <v>1063</v>
      </c>
      <c r="H24" s="388"/>
      <c r="I24" s="306" t="s">
        <v>987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06" t="s">
        <v>56</v>
      </c>
      <c r="F25" s="306" t="s">
        <v>1064</v>
      </c>
      <c r="G25" s="306" t="s">
        <v>1063</v>
      </c>
      <c r="H25" s="388"/>
      <c r="I25" s="306" t="s">
        <v>987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06" t="s">
        <v>56</v>
      </c>
      <c r="F26" s="306" t="s">
        <v>1065</v>
      </c>
      <c r="G26" s="306" t="s">
        <v>1063</v>
      </c>
      <c r="H26" s="388"/>
      <c r="I26" s="306" t="s">
        <v>885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06" t="s">
        <v>56</v>
      </c>
      <c r="F27" s="374" t="s">
        <v>1066</v>
      </c>
      <c r="G27" s="372" t="s">
        <v>465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06" t="s">
        <v>56</v>
      </c>
      <c r="F28" s="374" t="s">
        <v>1066</v>
      </c>
      <c r="G28" s="372" t="s">
        <v>465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1037</v>
      </c>
    </row>
    <row r="50" spans="2:15">
      <c r="B50" s="387" t="s">
        <v>138</v>
      </c>
      <c r="D50" t="s">
        <v>1006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10" priority="1">
      <formula>AND(ISNUMBER(N6), N6&gt;=5, NOT(ISBLANK(O6)))</formula>
    </cfRule>
    <cfRule type="expression" dxfId="309" priority="2">
      <formula>AND(ISNUMBER(N6), N6&gt;=5)</formula>
    </cfRule>
    <cfRule type="expression" dxfId="308" priority="3">
      <formula>AND(ISNUMBER(N6), N6&lt;5, NOT(ISBLANK(O6)))</formula>
    </cfRule>
    <cfRule type="expression" dxfId="30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1067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1068</v>
      </c>
      <c r="F5" s="223" t="s">
        <v>1069</v>
      </c>
      <c r="G5" s="223" t="s">
        <v>1070</v>
      </c>
      <c r="H5" s="223" t="s">
        <v>1071</v>
      </c>
      <c r="I5" s="223" t="s">
        <v>1072</v>
      </c>
      <c r="J5" s="223" t="s">
        <v>1073</v>
      </c>
      <c r="K5" s="223" t="s">
        <v>1074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369</v>
      </c>
      <c r="F6" s="282" t="s">
        <v>369</v>
      </c>
      <c r="G6" s="282" t="s">
        <v>369</v>
      </c>
      <c r="H6" s="282" t="s">
        <v>369</v>
      </c>
      <c r="I6" s="282" t="s">
        <v>369</v>
      </c>
      <c r="J6" s="392"/>
      <c r="K6" s="276"/>
      <c r="L6" s="61"/>
      <c r="M6" s="424" t="s">
        <v>704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208</v>
      </c>
      <c r="F7" s="306" t="s">
        <v>1075</v>
      </c>
      <c r="G7" s="306" t="s">
        <v>54</v>
      </c>
      <c r="H7" s="306" t="s">
        <v>253</v>
      </c>
      <c r="I7" s="336" t="s">
        <v>1076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54</v>
      </c>
      <c r="F8" s="306" t="s">
        <v>989</v>
      </c>
      <c r="G8" s="306" t="s">
        <v>54</v>
      </c>
      <c r="H8" s="306" t="s">
        <v>253</v>
      </c>
      <c r="I8" s="372" t="s">
        <v>1035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54</v>
      </c>
      <c r="F9" s="306" t="s">
        <v>1077</v>
      </c>
      <c r="G9" s="372" t="s">
        <v>207</v>
      </c>
      <c r="H9" s="306" t="s">
        <v>253</v>
      </c>
      <c r="I9" s="372" t="s">
        <v>1035</v>
      </c>
      <c r="J9" s="393"/>
      <c r="K9" s="300"/>
      <c r="L9" s="61"/>
      <c r="M9" s="415" t="s">
        <v>1000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54</v>
      </c>
      <c r="F10" s="306" t="s">
        <v>1078</v>
      </c>
      <c r="G10" s="372" t="s">
        <v>207</v>
      </c>
      <c r="H10" s="306" t="s">
        <v>253</v>
      </c>
      <c r="I10" s="372" t="s">
        <v>1035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443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54</v>
      </c>
      <c r="F11" s="306" t="s">
        <v>1078</v>
      </c>
      <c r="G11" s="213" t="s">
        <v>207</v>
      </c>
      <c r="H11" s="306" t="s">
        <v>1079</v>
      </c>
      <c r="I11" s="372" t="s">
        <v>1035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30" t="s">
        <v>54</v>
      </c>
      <c r="F12" s="374" t="s">
        <v>1080</v>
      </c>
      <c r="G12" s="336" t="s">
        <v>905</v>
      </c>
      <c r="H12" s="306" t="s">
        <v>1079</v>
      </c>
      <c r="I12" s="372" t="s">
        <v>1035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30" t="s">
        <v>54</v>
      </c>
      <c r="F13" s="374" t="s">
        <v>1056</v>
      </c>
      <c r="G13" s="336" t="s">
        <v>905</v>
      </c>
      <c r="H13" s="306" t="s">
        <v>1079</v>
      </c>
      <c r="I13" s="372" t="s">
        <v>1035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70" t="s">
        <v>54</v>
      </c>
      <c r="F14" s="374" t="s">
        <v>262</v>
      </c>
      <c r="G14" s="336" t="s">
        <v>905</v>
      </c>
      <c r="H14" s="306" t="s">
        <v>1079</v>
      </c>
      <c r="I14" s="372" t="s">
        <v>1035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443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70" t="s">
        <v>54</v>
      </c>
      <c r="F15" s="374" t="s">
        <v>262</v>
      </c>
      <c r="G15" s="336" t="s">
        <v>905</v>
      </c>
      <c r="H15" s="306" t="s">
        <v>1079</v>
      </c>
      <c r="I15" s="372" t="s">
        <v>1035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12" t="s">
        <v>54</v>
      </c>
      <c r="F16" s="374" t="s">
        <v>1081</v>
      </c>
      <c r="G16" s="336" t="s">
        <v>905</v>
      </c>
      <c r="H16" s="306" t="s">
        <v>1079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1082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1083</v>
      </c>
      <c r="F17" s="374" t="s">
        <v>1084</v>
      </c>
      <c r="G17" s="336" t="s">
        <v>905</v>
      </c>
      <c r="H17" s="306" t="s">
        <v>1079</v>
      </c>
      <c r="I17" s="336" t="s">
        <v>206</v>
      </c>
      <c r="J17" s="393"/>
      <c r="K17" s="300"/>
      <c r="L17" s="61"/>
      <c r="M17" s="414" t="s">
        <v>752</v>
      </c>
      <c r="N17" s="417">
        <f>COUNTIF(E7:I28, "*Casey*")/2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446</v>
      </c>
      <c r="F18" s="374" t="s">
        <v>1081</v>
      </c>
      <c r="G18" s="372" t="s">
        <v>1085</v>
      </c>
      <c r="H18" s="306" t="s">
        <v>1079</v>
      </c>
      <c r="I18" s="336" t="s">
        <v>1083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446</v>
      </c>
      <c r="F19" s="374" t="s">
        <v>262</v>
      </c>
      <c r="G19" s="213" t="s">
        <v>1085</v>
      </c>
      <c r="H19" s="306" t="s">
        <v>1079</v>
      </c>
      <c r="I19" s="336" t="s">
        <v>1086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443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446</v>
      </c>
      <c r="F20" s="374" t="s">
        <v>262</v>
      </c>
      <c r="G20" s="213" t="s">
        <v>1087</v>
      </c>
      <c r="H20" s="306" t="s">
        <v>1079</v>
      </c>
      <c r="I20" s="372" t="s">
        <v>1088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1089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446</v>
      </c>
      <c r="F21" s="374" t="s">
        <v>1090</v>
      </c>
      <c r="G21" s="213" t="s">
        <v>1056</v>
      </c>
      <c r="H21" s="336" t="s">
        <v>1091</v>
      </c>
      <c r="I21" s="372" t="s">
        <v>1088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446</v>
      </c>
      <c r="F22" s="374" t="s">
        <v>1090</v>
      </c>
      <c r="G22" s="372" t="s">
        <v>991</v>
      </c>
      <c r="H22" s="336" t="s">
        <v>1091</v>
      </c>
      <c r="I22" s="372" t="s">
        <v>1088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36" t="s">
        <v>446</v>
      </c>
      <c r="F23" s="374" t="s">
        <v>423</v>
      </c>
      <c r="G23" s="372" t="s">
        <v>1092</v>
      </c>
      <c r="H23" s="336" t="s">
        <v>1093</v>
      </c>
      <c r="I23" s="372" t="s">
        <v>1094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36" t="s">
        <v>446</v>
      </c>
      <c r="F24" s="374" t="s">
        <v>423</v>
      </c>
      <c r="G24" s="372" t="s">
        <v>1095</v>
      </c>
      <c r="H24" s="336" t="s">
        <v>1093</v>
      </c>
      <c r="I24" s="372" t="s">
        <v>1094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36" t="s">
        <v>1083</v>
      </c>
      <c r="F25" s="374" t="s">
        <v>423</v>
      </c>
      <c r="G25" s="372" t="s">
        <v>1096</v>
      </c>
      <c r="H25" s="372" t="s">
        <v>53</v>
      </c>
      <c r="I25" s="372" t="s">
        <v>1097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58" t="s">
        <v>209</v>
      </c>
      <c r="F26" s="374" t="s">
        <v>1098</v>
      </c>
      <c r="G26" s="372" t="s">
        <v>1096</v>
      </c>
      <c r="H26" s="372" t="s">
        <v>53</v>
      </c>
      <c r="I26" s="372" t="s">
        <v>1097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 t="s">
        <v>209</v>
      </c>
      <c r="F27" s="374" t="s">
        <v>1098</v>
      </c>
      <c r="G27" s="372" t="s">
        <v>1096</v>
      </c>
      <c r="H27" s="372" t="s">
        <v>53</v>
      </c>
      <c r="I27" s="372" t="s">
        <v>1097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58" t="s">
        <v>209</v>
      </c>
      <c r="F28" s="374" t="s">
        <v>1098</v>
      </c>
      <c r="G28" s="372" t="s">
        <v>1096</v>
      </c>
      <c r="H28" s="372" t="s">
        <v>53</v>
      </c>
      <c r="I28" s="372" t="s">
        <v>1097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1037</v>
      </c>
    </row>
    <row r="50" spans="2:15">
      <c r="B50" s="387" t="s">
        <v>138</v>
      </c>
      <c r="D50" t="s">
        <v>1099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06" priority="1">
      <formula>AND(ISNUMBER(N6), N6&gt;=5, NOT(ISBLANK(O6)))</formula>
    </cfRule>
    <cfRule type="expression" dxfId="305" priority="2">
      <formula>AND(ISNUMBER(N6), N6&gt;=5)</formula>
    </cfRule>
    <cfRule type="expression" dxfId="304" priority="3">
      <formula>AND(ISNUMBER(N6), N6&lt;5, NOT(ISBLANK(O6)))</formula>
    </cfRule>
    <cfRule type="expression" dxfId="30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1100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1101</v>
      </c>
      <c r="H5" s="223" t="s">
        <v>1102</v>
      </c>
      <c r="I5" s="223" t="s">
        <v>1103</v>
      </c>
      <c r="J5" s="360" t="s">
        <v>1104</v>
      </c>
      <c r="K5" s="223" t="s">
        <v>1105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824</v>
      </c>
      <c r="F6" s="282" t="s">
        <v>824</v>
      </c>
      <c r="G6" s="282" t="s">
        <v>824</v>
      </c>
      <c r="H6" s="282" t="s">
        <v>824</v>
      </c>
      <c r="I6" s="282" t="s">
        <v>824</v>
      </c>
      <c r="J6" s="390"/>
      <c r="K6" s="276"/>
      <c r="L6" s="61"/>
      <c r="M6" s="424" t="s">
        <v>704</v>
      </c>
      <c r="N6" s="417">
        <f>COUNTIF(E7:I28, "*Rowvan*")/2</f>
        <v>0</v>
      </c>
      <c r="O6" s="432" t="s">
        <v>1106</v>
      </c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1107</v>
      </c>
      <c r="F7" s="373" t="s">
        <v>989</v>
      </c>
      <c r="G7" s="372" t="s">
        <v>1107</v>
      </c>
      <c r="H7" s="336" t="s">
        <v>966</v>
      </c>
      <c r="I7" s="336" t="s">
        <v>207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1106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1107</v>
      </c>
      <c r="F8" s="373" t="s">
        <v>989</v>
      </c>
      <c r="G8" s="436" t="s">
        <v>1107</v>
      </c>
      <c r="H8" s="336" t="s">
        <v>966</v>
      </c>
      <c r="I8" s="372" t="s">
        <v>207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1107</v>
      </c>
      <c r="F9" s="372" t="s">
        <v>989</v>
      </c>
      <c r="G9" s="302" t="s">
        <v>1108</v>
      </c>
      <c r="H9" s="336" t="s">
        <v>966</v>
      </c>
      <c r="I9" s="372" t="s">
        <v>207</v>
      </c>
      <c r="J9" s="391"/>
      <c r="K9" s="300"/>
      <c r="L9" s="61"/>
      <c r="M9" s="415" t="s">
        <v>1000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1107</v>
      </c>
      <c r="F10" s="336" t="s">
        <v>1109</v>
      </c>
      <c r="G10" s="302" t="s">
        <v>1108</v>
      </c>
      <c r="H10" s="336" t="s">
        <v>966</v>
      </c>
      <c r="I10" s="372" t="s">
        <v>207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1107</v>
      </c>
      <c r="F11" s="336" t="s">
        <v>997</v>
      </c>
      <c r="G11" s="302" t="s">
        <v>1110</v>
      </c>
      <c r="H11" s="336" t="s">
        <v>966</v>
      </c>
      <c r="I11" s="372" t="s">
        <v>207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1108</v>
      </c>
      <c r="F12" s="336" t="s">
        <v>58</v>
      </c>
      <c r="G12" s="302" t="s">
        <v>1110</v>
      </c>
      <c r="H12" s="336" t="s">
        <v>966</v>
      </c>
      <c r="I12" s="372" t="s">
        <v>207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1108</v>
      </c>
      <c r="F13" s="434" t="s">
        <v>54</v>
      </c>
      <c r="G13" s="302" t="s">
        <v>1110</v>
      </c>
      <c r="H13" s="372" t="s">
        <v>207</v>
      </c>
      <c r="I13" s="372" t="s">
        <v>207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1108</v>
      </c>
      <c r="F14" s="435" t="s">
        <v>1111</v>
      </c>
      <c r="G14" s="302" t="s">
        <v>1110</v>
      </c>
      <c r="H14" s="372" t="s">
        <v>207</v>
      </c>
      <c r="I14" s="372" t="s">
        <v>207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443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1108</v>
      </c>
      <c r="F15" s="435" t="s">
        <v>1111</v>
      </c>
      <c r="G15" s="302" t="s">
        <v>54</v>
      </c>
      <c r="H15" s="372" t="s">
        <v>207</v>
      </c>
      <c r="I15" s="372" t="s">
        <v>207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33" t="s">
        <v>1112</v>
      </c>
      <c r="F16" s="374" t="s">
        <v>1111</v>
      </c>
      <c r="G16" s="355" t="s">
        <v>54</v>
      </c>
      <c r="H16" s="372" t="s">
        <v>1113</v>
      </c>
      <c r="I16" s="372" t="s">
        <v>207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1114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1112</v>
      </c>
      <c r="F17" s="306" t="s">
        <v>1115</v>
      </c>
      <c r="G17" s="336" t="s">
        <v>446</v>
      </c>
      <c r="H17" s="372" t="s">
        <v>405</v>
      </c>
      <c r="I17" s="372" t="s">
        <v>54</v>
      </c>
      <c r="J17" s="391"/>
      <c r="K17" s="300"/>
      <c r="L17" s="61"/>
      <c r="M17" s="414" t="s">
        <v>752</v>
      </c>
      <c r="N17" s="417">
        <f>COUNTIF(E7:I28, "*Casey*")/2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33" t="s">
        <v>1116</v>
      </c>
      <c r="F18" s="374" t="s">
        <v>1111</v>
      </c>
      <c r="G18" s="372" t="s">
        <v>446</v>
      </c>
      <c r="H18" s="372" t="s">
        <v>1117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33" t="s">
        <v>405</v>
      </c>
      <c r="F19" s="374" t="s">
        <v>1118</v>
      </c>
      <c r="G19" s="372" t="s">
        <v>446</v>
      </c>
      <c r="H19" s="372" t="s">
        <v>1117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443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33" t="s">
        <v>1119</v>
      </c>
      <c r="F20" s="374" t="s">
        <v>1120</v>
      </c>
      <c r="G20" s="372" t="s">
        <v>446</v>
      </c>
      <c r="H20" s="372" t="s">
        <v>1117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33" t="s">
        <v>1119</v>
      </c>
      <c r="F21" s="374" t="s">
        <v>1121</v>
      </c>
      <c r="G21" s="372" t="s">
        <v>446</v>
      </c>
      <c r="H21" s="372" t="s">
        <v>1122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33" t="s">
        <v>1119</v>
      </c>
      <c r="F22" s="374" t="s">
        <v>1121</v>
      </c>
      <c r="G22" s="437" t="s">
        <v>1123</v>
      </c>
      <c r="H22" s="372" t="s">
        <v>1122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30" t="s">
        <v>54</v>
      </c>
      <c r="F23" s="374" t="s">
        <v>1124</v>
      </c>
      <c r="G23" s="437" t="s">
        <v>1123</v>
      </c>
      <c r="H23" s="372" t="s">
        <v>1122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30" t="s">
        <v>54</v>
      </c>
      <c r="F24" s="374" t="s">
        <v>1124</v>
      </c>
      <c r="G24" s="370" t="s">
        <v>56</v>
      </c>
      <c r="H24" s="372" t="s">
        <v>1000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30" t="s">
        <v>54</v>
      </c>
      <c r="F25" s="374" t="s">
        <v>1125</v>
      </c>
      <c r="G25" s="370" t="s">
        <v>56</v>
      </c>
      <c r="H25" s="372" t="s">
        <v>1000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30" t="s">
        <v>54</v>
      </c>
      <c r="F26" s="374" t="s">
        <v>1126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30"/>
      <c r="F27" s="374" t="s">
        <v>1126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72"/>
      <c r="F28" s="374" t="s">
        <v>1127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1037</v>
      </c>
    </row>
    <row r="50" spans="2:15">
      <c r="B50" s="387" t="s">
        <v>138</v>
      </c>
      <c r="D50" t="s">
        <v>1099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02" priority="1">
      <formula>AND(ISNUMBER(N6), N6&gt;=5, NOT(ISBLANK(O6)))</formula>
    </cfRule>
    <cfRule type="expression" dxfId="301" priority="2">
      <formula>AND(ISNUMBER(N6), N6&gt;=5)</formula>
    </cfRule>
    <cfRule type="expression" dxfId="300" priority="3">
      <formula>AND(ISNUMBER(N6), N6&lt;5, NOT(ISBLANK(O6)))</formula>
    </cfRule>
    <cfRule type="expression" dxfId="29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1128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82</v>
      </c>
      <c r="N5" s="421" t="s">
        <v>83</v>
      </c>
      <c r="O5" s="422" t="s">
        <v>792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1129</v>
      </c>
      <c r="F6" s="282" t="s">
        <v>1129</v>
      </c>
      <c r="G6" s="282" t="s">
        <v>1129</v>
      </c>
      <c r="H6" s="282" t="s">
        <v>1129</v>
      </c>
      <c r="I6" s="282" t="s">
        <v>1129</v>
      </c>
      <c r="J6" s="298"/>
      <c r="K6" s="276"/>
      <c r="L6" s="61"/>
      <c r="M6" s="424" t="s">
        <v>704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1130</v>
      </c>
      <c r="F7" s="373" t="s">
        <v>1131</v>
      </c>
      <c r="G7" s="372" t="s">
        <v>1132</v>
      </c>
      <c r="H7" s="336" t="s">
        <v>1132</v>
      </c>
      <c r="I7" s="336" t="s">
        <v>1132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1130</v>
      </c>
      <c r="F8" s="306" t="s">
        <v>939</v>
      </c>
      <c r="G8" s="372" t="s">
        <v>1132</v>
      </c>
      <c r="H8" s="372" t="s">
        <v>207</v>
      </c>
      <c r="I8" s="372" t="s">
        <v>207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939</v>
      </c>
      <c r="F9" s="306" t="s">
        <v>1133</v>
      </c>
      <c r="G9" s="372" t="s">
        <v>1134</v>
      </c>
      <c r="H9" s="372" t="s">
        <v>207</v>
      </c>
      <c r="I9" s="372" t="s">
        <v>207</v>
      </c>
      <c r="J9" s="318"/>
      <c r="K9" s="300"/>
      <c r="L9" s="61"/>
      <c r="M9" s="415" t="s">
        <v>1000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939</v>
      </c>
      <c r="F10" s="306" t="s">
        <v>1133</v>
      </c>
      <c r="G10" s="372" t="s">
        <v>1135</v>
      </c>
      <c r="H10" s="372" t="s">
        <v>207</v>
      </c>
      <c r="I10" s="372" t="s">
        <v>207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243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939</v>
      </c>
      <c r="F11" s="306" t="s">
        <v>1133</v>
      </c>
      <c r="G11" s="372" t="s">
        <v>1135</v>
      </c>
      <c r="H11" s="372" t="s">
        <v>207</v>
      </c>
      <c r="I11" s="372" t="s">
        <v>207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939</v>
      </c>
      <c r="F12" s="431" t="s">
        <v>58</v>
      </c>
      <c r="G12" s="372" t="s">
        <v>1135</v>
      </c>
      <c r="H12" s="372" t="s">
        <v>207</v>
      </c>
      <c r="I12" s="372" t="s">
        <v>905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939</v>
      </c>
      <c r="F13" s="373" t="s">
        <v>58</v>
      </c>
      <c r="G13" s="372" t="s">
        <v>1135</v>
      </c>
      <c r="H13" s="372" t="s">
        <v>207</v>
      </c>
      <c r="I13" s="372" t="s">
        <v>905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30" t="s">
        <v>1136</v>
      </c>
      <c r="F14" s="430" t="s">
        <v>1137</v>
      </c>
      <c r="G14" s="372" t="s">
        <v>1135</v>
      </c>
      <c r="H14" s="372" t="s">
        <v>207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443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30" t="s">
        <v>1136</v>
      </c>
      <c r="F15" s="374" t="s">
        <v>56</v>
      </c>
      <c r="G15" s="372" t="s">
        <v>1135</v>
      </c>
      <c r="H15" s="372" t="s">
        <v>207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36" t="s">
        <v>939</v>
      </c>
      <c r="F16" s="374" t="s">
        <v>1111</v>
      </c>
      <c r="G16" s="372" t="s">
        <v>1113</v>
      </c>
      <c r="H16" s="372" t="s">
        <v>207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243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36" t="s">
        <v>1138</v>
      </c>
      <c r="F17" s="374" t="s">
        <v>1111</v>
      </c>
      <c r="G17" s="372" t="s">
        <v>1113</v>
      </c>
      <c r="H17" s="336" t="s">
        <v>53</v>
      </c>
      <c r="I17" s="372" t="s">
        <v>56</v>
      </c>
      <c r="J17" s="318"/>
      <c r="K17" s="300"/>
      <c r="L17" s="61"/>
      <c r="M17" s="414" t="s">
        <v>752</v>
      </c>
      <c r="N17" s="417">
        <f>COUNTIF(E7:I28, "*Casey*")/2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262</v>
      </c>
      <c r="F18" s="374" t="s">
        <v>1111</v>
      </c>
      <c r="G18" s="372" t="s">
        <v>1113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262</v>
      </c>
      <c r="F19" s="374" t="s">
        <v>56</v>
      </c>
      <c r="G19" s="372" t="s">
        <v>1139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443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262</v>
      </c>
      <c r="F20" s="374" t="s">
        <v>56</v>
      </c>
      <c r="G20" s="372" t="s">
        <v>1139</v>
      </c>
      <c r="H20" s="336" t="s">
        <v>53</v>
      </c>
      <c r="I20" s="336" t="s">
        <v>1140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262</v>
      </c>
      <c r="F21" s="374" t="s">
        <v>704</v>
      </c>
      <c r="G21" s="372" t="s">
        <v>1141</v>
      </c>
      <c r="H21" s="336" t="s">
        <v>53</v>
      </c>
      <c r="I21" s="336" t="s">
        <v>1140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262</v>
      </c>
      <c r="F22" s="374" t="s">
        <v>704</v>
      </c>
      <c r="G22" s="372" t="s">
        <v>1141</v>
      </c>
      <c r="H22" s="336" t="s">
        <v>53</v>
      </c>
      <c r="I22" s="336" t="s">
        <v>1140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1142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30" t="s">
        <v>1136</v>
      </c>
      <c r="F23" s="374" t="s">
        <v>1143</v>
      </c>
      <c r="G23" s="372" t="s">
        <v>1144</v>
      </c>
      <c r="H23" s="336" t="s">
        <v>53</v>
      </c>
      <c r="I23" s="336" t="s">
        <v>1140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30" t="s">
        <v>1136</v>
      </c>
      <c r="F24" s="374" t="s">
        <v>1143</v>
      </c>
      <c r="G24" s="372" t="s">
        <v>1145</v>
      </c>
      <c r="H24" s="374" t="s">
        <v>934</v>
      </c>
      <c r="I24" s="336" t="s">
        <v>905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30" t="s">
        <v>1136</v>
      </c>
      <c r="F25" s="374" t="s">
        <v>1146</v>
      </c>
      <c r="G25" s="372" t="s">
        <v>1147</v>
      </c>
      <c r="H25" s="374" t="s">
        <v>934</v>
      </c>
      <c r="I25" s="336" t="s">
        <v>905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30" t="s">
        <v>1136</v>
      </c>
      <c r="F26" s="374" t="s">
        <v>1146</v>
      </c>
      <c r="G26" s="372" t="s">
        <v>1147</v>
      </c>
      <c r="H26" s="374" t="s">
        <v>934</v>
      </c>
      <c r="I26" s="336" t="s">
        <v>905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/>
      <c r="F27" s="374" t="s">
        <v>1146</v>
      </c>
      <c r="G27" s="372" t="s">
        <v>1147</v>
      </c>
      <c r="H27" s="374" t="s">
        <v>934</v>
      </c>
      <c r="I27" s="336" t="s">
        <v>905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72"/>
      <c r="F28" s="374" t="s">
        <v>1146</v>
      </c>
      <c r="G28" s="372" t="s">
        <v>1147</v>
      </c>
      <c r="H28" s="374" t="s">
        <v>934</v>
      </c>
      <c r="I28" s="336" t="s">
        <v>905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1148</v>
      </c>
    </row>
    <row r="50" spans="2:15">
      <c r="B50" s="387" t="s">
        <v>138</v>
      </c>
      <c r="D50" t="s">
        <v>1099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98" priority="1">
      <formula>AND(ISNUMBER(N6), N6&gt;=5, NOT(ISBLANK(O6)))</formula>
    </cfRule>
    <cfRule type="expression" dxfId="297" priority="2">
      <formula>AND(ISNUMBER(N6), N6&gt;=5)</formula>
    </cfRule>
    <cfRule type="expression" dxfId="296" priority="3">
      <formula>AND(ISNUMBER(N6), N6&lt;5, NOT(ISBLANK(O6)))</formula>
    </cfRule>
    <cfRule type="expression" dxfId="29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1149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1150</v>
      </c>
      <c r="F5" s="223" t="s">
        <v>1151</v>
      </c>
      <c r="G5" s="223" t="s">
        <v>1152</v>
      </c>
      <c r="H5" s="360" t="s">
        <v>1153</v>
      </c>
      <c r="I5" s="223">
        <v>44935</v>
      </c>
      <c r="J5" s="223">
        <v>44966</v>
      </c>
      <c r="K5" s="223">
        <v>44994</v>
      </c>
      <c r="L5" s="61"/>
      <c r="M5" s="423" t="s">
        <v>82</v>
      </c>
      <c r="N5" s="421" t="s">
        <v>83</v>
      </c>
      <c r="O5" s="426" t="s">
        <v>792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1008</v>
      </c>
      <c r="F6" s="427" t="s">
        <v>1008</v>
      </c>
      <c r="G6" s="429" t="s">
        <v>1008</v>
      </c>
      <c r="H6" s="428"/>
      <c r="I6" s="282" t="s">
        <v>1008</v>
      </c>
      <c r="J6" s="298"/>
      <c r="K6" s="276"/>
      <c r="L6" s="61"/>
      <c r="M6" s="424" t="s">
        <v>704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991</v>
      </c>
      <c r="F7" s="336" t="s">
        <v>1154</v>
      </c>
      <c r="G7" s="374" t="s">
        <v>991</v>
      </c>
      <c r="H7" s="362"/>
      <c r="I7" s="336" t="s">
        <v>991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1155</v>
      </c>
      <c r="P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56</v>
      </c>
      <c r="F8" s="336" t="s">
        <v>1154</v>
      </c>
      <c r="G8" s="374" t="s">
        <v>991</v>
      </c>
      <c r="H8" s="362"/>
      <c r="I8" s="336" t="s">
        <v>991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56</v>
      </c>
      <c r="F9" s="336" t="s">
        <v>1154</v>
      </c>
      <c r="G9" s="374" t="s">
        <v>991</v>
      </c>
      <c r="H9" s="362"/>
      <c r="I9" s="336" t="s">
        <v>1156</v>
      </c>
      <c r="J9" s="318"/>
      <c r="K9" s="300"/>
      <c r="L9" s="61"/>
      <c r="M9" s="415" t="s">
        <v>1000</v>
      </c>
      <c r="N9" s="417">
        <f>COUNTIF(E7:I28, "*Henry*")/2</f>
        <v>0</v>
      </c>
      <c r="O9" s="413" t="s">
        <v>1157</v>
      </c>
      <c r="P9" s="199"/>
      <c r="Q9" s="224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56</v>
      </c>
      <c r="F10" s="336" t="s">
        <v>1154</v>
      </c>
      <c r="G10" s="374" t="s">
        <v>991</v>
      </c>
      <c r="H10" s="362"/>
      <c r="I10" s="336" t="s">
        <v>1156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243</v>
      </c>
      <c r="P10" s="199"/>
      <c r="Q10" s="224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56</v>
      </c>
      <c r="F11" s="336" t="s">
        <v>1154</v>
      </c>
      <c r="G11" s="374" t="s">
        <v>991</v>
      </c>
      <c r="H11" s="362"/>
      <c r="I11" s="336" t="s">
        <v>207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56</v>
      </c>
      <c r="F12" s="336" t="s">
        <v>991</v>
      </c>
      <c r="G12" s="374" t="s">
        <v>991</v>
      </c>
      <c r="H12" s="388"/>
      <c r="I12" s="336" t="s">
        <v>207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443</v>
      </c>
      <c r="P12" s="199"/>
      <c r="Q12" s="224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56</v>
      </c>
      <c r="F13" s="374" t="s">
        <v>1158</v>
      </c>
      <c r="G13" s="336" t="s">
        <v>1154</v>
      </c>
      <c r="H13" s="388"/>
      <c r="I13" s="336" t="s">
        <v>207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56</v>
      </c>
      <c r="F14" s="374" t="s">
        <v>680</v>
      </c>
      <c r="G14" s="336" t="s">
        <v>1154</v>
      </c>
      <c r="H14" s="388"/>
      <c r="I14" s="336" t="s">
        <v>207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443</v>
      </c>
      <c r="P14" s="199"/>
      <c r="Q14" s="224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56</v>
      </c>
      <c r="F15" s="374" t="s">
        <v>680</v>
      </c>
      <c r="G15" s="336" t="s">
        <v>1154</v>
      </c>
      <c r="H15" s="388"/>
      <c r="I15" s="336" t="s">
        <v>1159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36" t="s">
        <v>209</v>
      </c>
      <c r="F16" s="374" t="s">
        <v>64</v>
      </c>
      <c r="G16" s="336" t="s">
        <v>1154</v>
      </c>
      <c r="H16" s="388"/>
      <c r="I16" s="336" t="s">
        <v>1159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36" t="s">
        <v>209</v>
      </c>
      <c r="F17" s="374" t="s">
        <v>64</v>
      </c>
      <c r="G17" s="336" t="s">
        <v>1160</v>
      </c>
      <c r="H17" s="362"/>
      <c r="I17" s="336" t="s">
        <v>1107</v>
      </c>
      <c r="J17" s="318"/>
      <c r="K17" s="300"/>
      <c r="L17" s="61"/>
      <c r="M17" s="414" t="s">
        <v>752</v>
      </c>
      <c r="N17" s="417">
        <f>COUNTIF(E7:I28, "*Casey*")/2</f>
        <v>0</v>
      </c>
      <c r="O17" s="419" t="s">
        <v>443</v>
      </c>
      <c r="P17" s="199"/>
      <c r="Q17" s="224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209</v>
      </c>
      <c r="F18" s="374" t="s">
        <v>704</v>
      </c>
      <c r="G18" s="336" t="s">
        <v>1160</v>
      </c>
      <c r="H18" s="362"/>
      <c r="I18" s="336" t="s">
        <v>1161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443</v>
      </c>
      <c r="P18" s="199"/>
      <c r="Q18" s="224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209</v>
      </c>
      <c r="F19" s="374" t="s">
        <v>704</v>
      </c>
      <c r="G19" s="336" t="s">
        <v>1160</v>
      </c>
      <c r="H19" s="388"/>
      <c r="I19" s="336" t="s">
        <v>1162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443</v>
      </c>
      <c r="P19" s="199"/>
      <c r="Q19" s="224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209</v>
      </c>
      <c r="F20" s="374" t="s">
        <v>1163</v>
      </c>
      <c r="G20" s="336" t="s">
        <v>1160</v>
      </c>
      <c r="H20" s="388"/>
      <c r="I20" s="336" t="s">
        <v>1162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1164</v>
      </c>
      <c r="P20" s="345"/>
      <c r="Q20" s="224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209</v>
      </c>
      <c r="F21" s="374" t="s">
        <v>1163</v>
      </c>
      <c r="G21" s="336" t="s">
        <v>1160</v>
      </c>
      <c r="H21" s="388"/>
      <c r="I21" s="336" t="s">
        <v>1162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1142</v>
      </c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704</v>
      </c>
      <c r="F22" s="374" t="s">
        <v>1163</v>
      </c>
      <c r="G22" s="336" t="s">
        <v>1154</v>
      </c>
      <c r="H22" s="388"/>
      <c r="I22" s="336" t="s">
        <v>1162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1142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36" t="s">
        <v>704</v>
      </c>
      <c r="F23" s="374" t="s">
        <v>1163</v>
      </c>
      <c r="G23" s="372" t="s">
        <v>423</v>
      </c>
      <c r="H23" s="388"/>
      <c r="I23" s="336" t="s">
        <v>1162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36" t="s">
        <v>704</v>
      </c>
      <c r="F24" s="374" t="s">
        <v>1163</v>
      </c>
      <c r="G24" s="372" t="s">
        <v>423</v>
      </c>
      <c r="H24" s="388"/>
      <c r="I24" s="336" t="s">
        <v>1165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36" t="s">
        <v>704</v>
      </c>
      <c r="F25" s="374" t="s">
        <v>1163</v>
      </c>
      <c r="G25" s="372" t="s">
        <v>423</v>
      </c>
      <c r="H25" s="388"/>
      <c r="I25" s="336" t="s">
        <v>1166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58" t="s">
        <v>54</v>
      </c>
      <c r="F26" s="374" t="s">
        <v>1167</v>
      </c>
      <c r="G26" s="372" t="s">
        <v>423</v>
      </c>
      <c r="H26" s="388"/>
      <c r="I26" s="372" t="s">
        <v>1165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 t="s">
        <v>54</v>
      </c>
      <c r="F27" s="374" t="s">
        <v>1167</v>
      </c>
      <c r="G27" s="372" t="s">
        <v>423</v>
      </c>
      <c r="H27" s="388"/>
      <c r="I27" s="372" t="s">
        <v>1165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58" t="s">
        <v>54</v>
      </c>
      <c r="F28" s="374" t="s">
        <v>1167</v>
      </c>
      <c r="G28" s="372" t="s">
        <v>423</v>
      </c>
      <c r="H28" s="388"/>
      <c r="I28" s="372" t="s">
        <v>1165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1148</v>
      </c>
    </row>
    <row r="50" spans="2:15">
      <c r="B50" s="387" t="s">
        <v>138</v>
      </c>
      <c r="D50" t="s">
        <v>1099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94" priority="1">
      <formula>AND(ISNUMBER(N6), N6&gt;=5, NOT(ISBLANK(O6)))</formula>
    </cfRule>
    <cfRule type="expression" dxfId="293" priority="2">
      <formula>AND(ISNUMBER(N6), N6&gt;=5)</formula>
    </cfRule>
    <cfRule type="expression" dxfId="292" priority="3">
      <formula>AND(ISNUMBER(N6), N6&lt;5, NOT(ISBLANK(O6)))</formula>
    </cfRule>
    <cfRule type="expression" dxfId="29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1168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1169</v>
      </c>
      <c r="F5" s="223" t="s">
        <v>1170</v>
      </c>
      <c r="G5" s="223" t="s">
        <v>1171</v>
      </c>
      <c r="H5" s="223" t="s">
        <v>1172</v>
      </c>
      <c r="I5" s="223" t="s">
        <v>1173</v>
      </c>
      <c r="J5" s="223" t="s">
        <v>1174</v>
      </c>
      <c r="K5" s="223" t="s">
        <v>1175</v>
      </c>
      <c r="L5" s="61"/>
      <c r="M5" s="376" t="s">
        <v>82</v>
      </c>
      <c r="N5" s="404" t="s">
        <v>83</v>
      </c>
      <c r="O5" s="411" t="s">
        <v>792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97" t="s">
        <v>53</v>
      </c>
      <c r="N6" s="405">
        <f>COUNTIF(E8:I29, "*YB*")/2</f>
        <v>7</v>
      </c>
      <c r="O6" s="408" t="s">
        <v>443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1183</v>
      </c>
      <c r="F7" s="282" t="s">
        <v>1183</v>
      </c>
      <c r="G7" s="282" t="s">
        <v>1183</v>
      </c>
      <c r="H7" s="282" t="s">
        <v>1183</v>
      </c>
      <c r="I7" s="282" t="s">
        <v>1183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1184</v>
      </c>
      <c r="F8" s="373" t="s">
        <v>55</v>
      </c>
      <c r="G8" s="372" t="s">
        <v>54</v>
      </c>
      <c r="H8" s="412" t="s">
        <v>54</v>
      </c>
      <c r="I8" s="336" t="s">
        <v>1185</v>
      </c>
      <c r="J8" s="318"/>
      <c r="K8" s="301"/>
      <c r="L8" s="61"/>
      <c r="M8" s="399" t="s">
        <v>1000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1184</v>
      </c>
      <c r="F9" s="373" t="s">
        <v>55</v>
      </c>
      <c r="G9" s="372" t="s">
        <v>54</v>
      </c>
      <c r="H9" s="370" t="s">
        <v>54</v>
      </c>
      <c r="I9" s="336" t="s">
        <v>1185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1184</v>
      </c>
      <c r="F10" s="306" t="s">
        <v>55</v>
      </c>
      <c r="G10" s="372" t="s">
        <v>256</v>
      </c>
      <c r="H10" s="370" t="s">
        <v>54</v>
      </c>
      <c r="I10" s="336" t="s">
        <v>1185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1186</v>
      </c>
      <c r="P10" s="224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1184</v>
      </c>
      <c r="F11" s="306" t="s">
        <v>1187</v>
      </c>
      <c r="G11" s="372" t="s">
        <v>256</v>
      </c>
      <c r="H11" s="370" t="s">
        <v>54</v>
      </c>
      <c r="I11" s="336" t="s">
        <v>1185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443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6" t="s">
        <v>1184</v>
      </c>
      <c r="F12" s="306" t="s">
        <v>1187</v>
      </c>
      <c r="G12" s="372" t="s">
        <v>256</v>
      </c>
      <c r="H12" s="370" t="s">
        <v>54</v>
      </c>
      <c r="I12" s="336" t="s">
        <v>1185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73" t="s">
        <v>1184</v>
      </c>
      <c r="F13" s="374" t="s">
        <v>1188</v>
      </c>
      <c r="G13" s="372" t="s">
        <v>54</v>
      </c>
      <c r="H13" s="370" t="s">
        <v>54</v>
      </c>
      <c r="I13" s="336" t="s">
        <v>1185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443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73" t="s">
        <v>1184</v>
      </c>
      <c r="F14" s="374" t="s">
        <v>1188</v>
      </c>
      <c r="G14" s="372" t="s">
        <v>54</v>
      </c>
      <c r="H14" s="370" t="s">
        <v>54</v>
      </c>
      <c r="I14" s="336" t="s">
        <v>1185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73" t="s">
        <v>55</v>
      </c>
      <c r="F15" s="374" t="s">
        <v>1189</v>
      </c>
      <c r="G15" s="372" t="s">
        <v>54</v>
      </c>
      <c r="H15" s="370" t="s">
        <v>54</v>
      </c>
      <c r="I15" s="336" t="s">
        <v>1185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1142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73" t="s">
        <v>55</v>
      </c>
      <c r="F16" s="374" t="s">
        <v>1189</v>
      </c>
      <c r="G16" s="372" t="s">
        <v>54</v>
      </c>
      <c r="H16" s="370" t="s">
        <v>1190</v>
      </c>
      <c r="I16" s="372" t="s">
        <v>53</v>
      </c>
      <c r="J16" s="318"/>
      <c r="K16" s="300"/>
      <c r="L16" s="61"/>
      <c r="M16" s="401" t="s">
        <v>752</v>
      </c>
      <c r="N16" s="406">
        <f>COUNTIF(E8:I29, "*Casey*")/2</f>
        <v>0</v>
      </c>
      <c r="O16" s="410" t="s">
        <v>443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73" t="s">
        <v>54</v>
      </c>
      <c r="F17" s="374" t="s">
        <v>1191</v>
      </c>
      <c r="G17" s="372" t="s">
        <v>54</v>
      </c>
      <c r="H17" s="370" t="s">
        <v>1190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443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209</v>
      </c>
      <c r="F18" s="374" t="s">
        <v>1192</v>
      </c>
      <c r="G18" s="372" t="s">
        <v>54</v>
      </c>
      <c r="H18" s="336" t="s">
        <v>1193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443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209</v>
      </c>
      <c r="F19" s="374" t="s">
        <v>1194</v>
      </c>
      <c r="G19" s="372" t="s">
        <v>54</v>
      </c>
      <c r="H19" s="336" t="s">
        <v>1193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209</v>
      </c>
      <c r="F20" s="374" t="s">
        <v>1194</v>
      </c>
      <c r="G20" s="372" t="s">
        <v>54</v>
      </c>
      <c r="H20" s="336" t="s">
        <v>1193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1142</v>
      </c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87</v>
      </c>
      <c r="D21" s="218" t="s">
        <v>113</v>
      </c>
      <c r="E21" s="336" t="s">
        <v>209</v>
      </c>
      <c r="F21" s="374" t="s">
        <v>1194</v>
      </c>
      <c r="G21" s="372" t="s">
        <v>54</v>
      </c>
      <c r="H21" s="336" t="s">
        <v>1193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1142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209</v>
      </c>
      <c r="F22" s="374" t="s">
        <v>1194</v>
      </c>
      <c r="G22" s="372" t="s">
        <v>54</v>
      </c>
      <c r="H22" s="336" t="s">
        <v>1193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1195</v>
      </c>
      <c r="G23" s="372" t="s">
        <v>54</v>
      </c>
      <c r="H23" s="336" t="s">
        <v>1193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1196</v>
      </c>
      <c r="G24" s="370" t="s">
        <v>54</v>
      </c>
      <c r="H24" s="336" t="s">
        <v>1193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1197</v>
      </c>
      <c r="G25" s="370" t="s">
        <v>54</v>
      </c>
      <c r="H25" s="336" t="s">
        <v>1193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1197</v>
      </c>
      <c r="G26" s="370" t="s">
        <v>54</v>
      </c>
      <c r="H26" s="370" t="s">
        <v>1198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56</v>
      </c>
      <c r="F27" s="374" t="s">
        <v>1197</v>
      </c>
      <c r="G27" s="372" t="s">
        <v>54</v>
      </c>
      <c r="H27" s="370" t="s">
        <v>1198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6" t="s">
        <v>56</v>
      </c>
      <c r="F28" s="374" t="s">
        <v>1197</v>
      </c>
      <c r="G28" s="372" t="s">
        <v>54</v>
      </c>
      <c r="H28" s="370" t="s">
        <v>1198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36" t="s">
        <v>56</v>
      </c>
      <c r="F29" s="374" t="s">
        <v>1197</v>
      </c>
      <c r="G29" s="372" t="s">
        <v>54</v>
      </c>
      <c r="H29" s="370" t="s">
        <v>1198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t="s">
        <v>1199</v>
      </c>
    </row>
    <row r="51" spans="2:15">
      <c r="B51" s="387" t="s">
        <v>138</v>
      </c>
      <c r="D51" t="s">
        <v>1099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90" priority="1">
      <formula>AND(ISNUMBER(N6), N6&gt;=5, NOT(ISBLANK(O6)))</formula>
    </cfRule>
    <cfRule type="expression" dxfId="289" priority="2">
      <formula>AND(ISNUMBER(N6), N6&gt;=5)</formula>
    </cfRule>
    <cfRule type="expression" dxfId="288" priority="3">
      <formula>AND(ISNUMBER(N6), N6&lt;5, NOT(ISBLANK(O6)))</formula>
    </cfRule>
    <cfRule type="expression" dxfId="287" priority="4">
      <formula>AND(ISNUMBER(N6), N6&lt;5, ISBLANK(O6))</formula>
    </cfRule>
  </conditionalFormatting>
  <conditionalFormatting sqref="N14">
    <cfRule type="expression" dxfId="286" priority="9">
      <formula>AND(ISNUMBER(N14), N14&gt;=5, NOT(ISBLANK(O15)))</formula>
    </cfRule>
    <cfRule type="expression" dxfId="285" priority="10">
      <formula>AND(ISNUMBER(N14), N14&gt;=5)</formula>
    </cfRule>
    <cfRule type="expression" dxfId="284" priority="11">
      <formula>AND(ISNUMBER(N14), N14&lt;5, NOT(ISBLANK(O15)))</formula>
    </cfRule>
    <cfRule type="expression" dxfId="283" priority="12">
      <formula>AND(ISNUMBER(N14), N14&lt;5, ISBLANK(O15))</formula>
    </cfRule>
  </conditionalFormatting>
  <conditionalFormatting sqref="N15">
    <cfRule type="expression" dxfId="282" priority="13">
      <formula>AND(ISNUMBER(N15), N15&gt;=5, NOT(ISBLANK(#REF!)))</formula>
    </cfRule>
    <cfRule type="expression" dxfId="281" priority="14">
      <formula>AND(ISNUMBER(N15), N15&gt;=5)</formula>
    </cfRule>
    <cfRule type="expression" dxfId="280" priority="15">
      <formula>AND(ISNUMBER(N15), N15&lt;5, NOT(ISBLANK(#REF!)))</formula>
    </cfRule>
    <cfRule type="expression" dxfId="279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1200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82</v>
      </c>
      <c r="N5" s="375" t="s">
        <v>83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77" t="s">
        <v>53</v>
      </c>
      <c r="N6" s="383">
        <f>COUNTIF(E8:I29,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 thickBot="1">
      <c r="B7" s="263" t="s">
        <v>85</v>
      </c>
      <c r="C7" s="271"/>
      <c r="D7" s="272"/>
      <c r="E7" s="282" t="s">
        <v>207</v>
      </c>
      <c r="F7" s="282" t="s">
        <v>207</v>
      </c>
      <c r="G7" s="282" t="s">
        <v>207</v>
      </c>
      <c r="H7" s="282" t="s">
        <v>207</v>
      </c>
      <c r="I7" s="282" t="s">
        <v>207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94</v>
      </c>
      <c r="C8" s="245" t="s">
        <v>87</v>
      </c>
      <c r="D8" s="244" t="s">
        <v>96</v>
      </c>
      <c r="E8" s="306" t="s">
        <v>939</v>
      </c>
      <c r="F8" s="373" t="s">
        <v>54</v>
      </c>
      <c r="G8" s="372" t="s">
        <v>939</v>
      </c>
      <c r="H8" s="336" t="s">
        <v>939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96</v>
      </c>
      <c r="C9" s="217" t="s">
        <v>87</v>
      </c>
      <c r="D9" s="267" t="s">
        <v>97</v>
      </c>
      <c r="E9" s="306" t="s">
        <v>939</v>
      </c>
      <c r="F9" s="373" t="s">
        <v>54</v>
      </c>
      <c r="G9" s="372" t="s">
        <v>207</v>
      </c>
      <c r="H9" s="336" t="s">
        <v>939</v>
      </c>
      <c r="I9" s="372" t="s">
        <v>207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443</v>
      </c>
      <c r="P9" s="199"/>
      <c r="Q9" s="240"/>
      <c r="R9" s="63"/>
      <c r="S9" s="63"/>
      <c r="T9" s="63"/>
    </row>
    <row r="10" spans="2:20" ht="15.75" thickBot="1">
      <c r="B10" s="266" t="s">
        <v>97</v>
      </c>
      <c r="C10" s="217" t="s">
        <v>87</v>
      </c>
      <c r="D10" s="267" t="s">
        <v>98</v>
      </c>
      <c r="E10" s="306" t="s">
        <v>939</v>
      </c>
      <c r="F10" s="306" t="s">
        <v>54</v>
      </c>
      <c r="G10" s="372" t="s">
        <v>207</v>
      </c>
      <c r="H10" s="336" t="s">
        <v>939</v>
      </c>
      <c r="I10" s="372" t="s">
        <v>207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 ht="15.75" thickBot="1">
      <c r="B11" s="266" t="s">
        <v>98</v>
      </c>
      <c r="C11" s="217" t="s">
        <v>87</v>
      </c>
      <c r="D11" s="267" t="s">
        <v>99</v>
      </c>
      <c r="E11" s="306" t="s">
        <v>939</v>
      </c>
      <c r="F11" s="306" t="s">
        <v>54</v>
      </c>
      <c r="G11" s="372" t="s">
        <v>207</v>
      </c>
      <c r="H11" s="336" t="s">
        <v>939</v>
      </c>
      <c r="I11" s="372" t="s">
        <v>207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99</v>
      </c>
      <c r="C12" s="217" t="s">
        <v>87</v>
      </c>
      <c r="D12" s="267" t="s">
        <v>101</v>
      </c>
      <c r="E12" s="306" t="s">
        <v>939</v>
      </c>
      <c r="F12" s="306" t="s">
        <v>54</v>
      </c>
      <c r="G12" s="213" t="s">
        <v>207</v>
      </c>
      <c r="H12" s="336" t="s">
        <v>939</v>
      </c>
      <c r="I12" s="372" t="s">
        <v>207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443</v>
      </c>
      <c r="P12" s="199"/>
      <c r="Q12" s="199"/>
      <c r="R12" s="63"/>
      <c r="S12" s="63"/>
      <c r="T12" s="63"/>
    </row>
    <row r="13" spans="2:20" ht="15" customHeight="1" thickBot="1">
      <c r="B13" s="266" t="s">
        <v>101</v>
      </c>
      <c r="C13" s="217" t="s">
        <v>87</v>
      </c>
      <c r="D13" s="218" t="s">
        <v>102</v>
      </c>
      <c r="E13" s="306" t="s">
        <v>939</v>
      </c>
      <c r="F13" s="374" t="s">
        <v>1201</v>
      </c>
      <c r="G13" s="336" t="s">
        <v>939</v>
      </c>
      <c r="H13" s="372" t="s">
        <v>207</v>
      </c>
      <c r="I13" s="372" t="s">
        <v>207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102</v>
      </c>
      <c r="C14" s="217" t="s">
        <v>87</v>
      </c>
      <c r="D14" s="218" t="s">
        <v>103</v>
      </c>
      <c r="E14" s="306" t="s">
        <v>939</v>
      </c>
      <c r="F14" s="374" t="s">
        <v>1201</v>
      </c>
      <c r="G14" s="336" t="s">
        <v>939</v>
      </c>
      <c r="H14" s="372" t="s">
        <v>207</v>
      </c>
      <c r="I14" s="372" t="s">
        <v>207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103</v>
      </c>
      <c r="C15" s="217" t="s">
        <v>87</v>
      </c>
      <c r="D15" s="218" t="s">
        <v>104</v>
      </c>
      <c r="E15" s="372" t="s">
        <v>207</v>
      </c>
      <c r="F15" s="374" t="s">
        <v>1201</v>
      </c>
      <c r="G15" s="336" t="s">
        <v>939</v>
      </c>
      <c r="H15" s="372" t="s">
        <v>207</v>
      </c>
      <c r="I15" s="372" t="s">
        <v>207</v>
      </c>
      <c r="J15" s="318"/>
      <c r="K15" s="300"/>
      <c r="L15" s="61"/>
      <c r="M15" s="378" t="s">
        <v>752</v>
      </c>
      <c r="N15" s="384">
        <f>COUNTIF(E8:I29, "*Casey*")/2</f>
        <v>0</v>
      </c>
      <c r="O15" s="224" t="s">
        <v>443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72" t="s">
        <v>207</v>
      </c>
      <c r="F16" s="374" t="s">
        <v>1201</v>
      </c>
      <c r="G16" s="336" t="s">
        <v>939</v>
      </c>
      <c r="H16" s="372" t="s">
        <v>207</v>
      </c>
      <c r="I16" s="372" t="s">
        <v>207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443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1202</v>
      </c>
      <c r="F17" s="374" t="s">
        <v>1201</v>
      </c>
      <c r="G17" s="336" t="s">
        <v>939</v>
      </c>
      <c r="H17" s="372" t="s">
        <v>207</v>
      </c>
      <c r="I17" s="372" t="s">
        <v>207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443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54</v>
      </c>
      <c r="F18" s="374" t="s">
        <v>1011</v>
      </c>
      <c r="G18" s="336" t="s">
        <v>939</v>
      </c>
      <c r="H18" s="336" t="s">
        <v>939</v>
      </c>
      <c r="I18" s="336" t="s">
        <v>939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54</v>
      </c>
      <c r="F19" s="374" t="s">
        <v>1011</v>
      </c>
      <c r="G19" s="372" t="s">
        <v>207</v>
      </c>
      <c r="H19" s="336" t="s">
        <v>939</v>
      </c>
      <c r="I19" s="336" t="s">
        <v>939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1203</v>
      </c>
      <c r="P19" s="199"/>
      <c r="Q19" s="199"/>
      <c r="R19" s="63"/>
      <c r="S19" s="63"/>
      <c r="T19" s="63"/>
    </row>
    <row r="20" spans="2:20" ht="15" customHeight="1" thickBot="1">
      <c r="B20" s="266" t="s">
        <v>111</v>
      </c>
      <c r="C20" s="217" t="s">
        <v>87</v>
      </c>
      <c r="D20" s="218" t="s">
        <v>112</v>
      </c>
      <c r="E20" s="336" t="s">
        <v>54</v>
      </c>
      <c r="F20" s="374" t="s">
        <v>1011</v>
      </c>
      <c r="G20" s="372" t="s">
        <v>262</v>
      </c>
      <c r="H20" s="372" t="s">
        <v>1204</v>
      </c>
      <c r="I20" s="336" t="s">
        <v>939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1203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54</v>
      </c>
      <c r="F21" s="374" t="s">
        <v>1011</v>
      </c>
      <c r="G21" s="372" t="s">
        <v>262</v>
      </c>
      <c r="H21" s="372" t="s">
        <v>1204</v>
      </c>
      <c r="I21" s="336" t="s">
        <v>939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209</v>
      </c>
      <c r="F22" s="374" t="s">
        <v>1011</v>
      </c>
      <c r="G22" s="372" t="s">
        <v>262</v>
      </c>
      <c r="H22" s="372" t="s">
        <v>1204</v>
      </c>
      <c r="I22" s="336" t="s">
        <v>939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1011</v>
      </c>
      <c r="G23" s="372" t="s">
        <v>262</v>
      </c>
      <c r="H23" s="372" t="s">
        <v>1204</v>
      </c>
      <c r="I23" s="336" t="s">
        <v>939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1011</v>
      </c>
      <c r="G24" s="372" t="s">
        <v>262</v>
      </c>
      <c r="H24" s="372" t="s">
        <v>1204</v>
      </c>
      <c r="I24" s="336" t="s">
        <v>939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1011</v>
      </c>
      <c r="G25" s="372" t="s">
        <v>262</v>
      </c>
      <c r="H25" s="372" t="s">
        <v>262</v>
      </c>
      <c r="I25" s="336" t="s">
        <v>939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1011</v>
      </c>
      <c r="G26" s="372" t="s">
        <v>262</v>
      </c>
      <c r="H26" s="372" t="s">
        <v>262</v>
      </c>
      <c r="I26" s="372" t="s">
        <v>207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209</v>
      </c>
      <c r="F27" s="374" t="s">
        <v>1011</v>
      </c>
      <c r="G27" s="372" t="s">
        <v>262</v>
      </c>
      <c r="H27" s="372" t="s">
        <v>262</v>
      </c>
      <c r="I27" s="372" t="s">
        <v>207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56</v>
      </c>
      <c r="F28" s="374" t="s">
        <v>1011</v>
      </c>
      <c r="G28" s="372" t="s">
        <v>262</v>
      </c>
      <c r="H28" s="372" t="s">
        <v>262</v>
      </c>
      <c r="I28" s="372" t="s">
        <v>207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72" t="s">
        <v>905</v>
      </c>
      <c r="F29" s="374" t="s">
        <v>1011</v>
      </c>
      <c r="G29" s="372" t="s">
        <v>262</v>
      </c>
      <c r="H29" s="372" t="s">
        <v>262</v>
      </c>
      <c r="I29" s="372" t="s">
        <v>207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1205</v>
      </c>
    </row>
    <row r="51" spans="2:15">
      <c r="M51" s="61"/>
      <c r="N51" s="62"/>
      <c r="O51" s="61"/>
    </row>
    <row r="52" spans="2:15">
      <c r="D52" t="s">
        <v>1206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278" priority="1">
      <formula>AND(ISNUMBER(N6), N6&gt;=5, NOT(ISBLANK(O6)))</formula>
    </cfRule>
    <cfRule type="expression" dxfId="277" priority="2">
      <formula>AND(ISNUMBER(N6), N6&gt;=5)</formula>
    </cfRule>
    <cfRule type="expression" dxfId="276" priority="3">
      <formula>AND(ISNUMBER(N6), N6&lt;5, NOT(ISBLANK(O6)))</formula>
    </cfRule>
    <cfRule type="expression" dxfId="27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1207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68" t="s">
        <v>53</v>
      </c>
      <c r="N6" s="369">
        <f>COUNTIF(E8:I29,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443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54</v>
      </c>
      <c r="F11" s="358" t="s">
        <v>54</v>
      </c>
      <c r="G11" s="371" t="s">
        <v>1208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6" t="s">
        <v>54</v>
      </c>
      <c r="F12" s="358" t="s">
        <v>1209</v>
      </c>
      <c r="G12" s="371" t="s">
        <v>1208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443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70" t="s">
        <v>54</v>
      </c>
      <c r="F13" s="358" t="s">
        <v>64</v>
      </c>
      <c r="G13" s="336" t="s">
        <v>256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70" t="s">
        <v>54</v>
      </c>
      <c r="F14" s="358" t="s">
        <v>64</v>
      </c>
      <c r="G14" s="336" t="s">
        <v>256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752</v>
      </c>
      <c r="N15" s="365">
        <f>COUNTIF(E8:I29, "*Casey*")/2</f>
        <v>0</v>
      </c>
      <c r="O15" s="224" t="s">
        <v>443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443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61</v>
      </c>
      <c r="F17" s="358" t="s">
        <v>1210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443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61</v>
      </c>
      <c r="F18" s="358" t="s">
        <v>1211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 t="s">
        <v>1212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 t="s">
        <v>1212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54</v>
      </c>
      <c r="F24" s="306" t="s">
        <v>1210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54</v>
      </c>
      <c r="F25" s="306" t="s">
        <v>1210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54</v>
      </c>
      <c r="F26" s="306" t="s">
        <v>1210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54</v>
      </c>
      <c r="F27" s="306" t="s">
        <v>1210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/>
      <c r="F28" s="358" t="s">
        <v>1210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58" t="s">
        <v>1210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1205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1214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68" t="s">
        <v>53</v>
      </c>
      <c r="N6" s="369">
        <f>COUNTIF(E8:I29,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/>
      <c r="H8" s="306" t="s">
        <v>207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36"/>
      <c r="H9" s="306" t="s">
        <v>207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443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 t="s">
        <v>54</v>
      </c>
      <c r="F10" s="358" t="s">
        <v>54</v>
      </c>
      <c r="G10" s="336"/>
      <c r="H10" s="358" t="s">
        <v>207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 t="s">
        <v>54</v>
      </c>
      <c r="F11" s="358" t="s">
        <v>256</v>
      </c>
      <c r="G11" s="336"/>
      <c r="H11" s="358" t="s">
        <v>207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 t="s">
        <v>54</v>
      </c>
      <c r="F12" s="358" t="s">
        <v>256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443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752</v>
      </c>
      <c r="N15" s="365">
        <f>COUNTIF(E8:I29, "*Casey*")/2</f>
        <v>0</v>
      </c>
      <c r="O15" s="224" t="s">
        <v>443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58" t="s">
        <v>1189</v>
      </c>
      <c r="G16" s="358" t="s">
        <v>1130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443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58" t="s">
        <v>1189</v>
      </c>
      <c r="G17" s="358" t="s">
        <v>1130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443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58" t="s">
        <v>1189</v>
      </c>
      <c r="G18" s="306" t="s">
        <v>1130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58" t="s">
        <v>55</v>
      </c>
      <c r="G19" s="306" t="s">
        <v>1130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/>
      <c r="F20" s="358" t="s">
        <v>55</v>
      </c>
      <c r="G20" s="358" t="s">
        <v>1130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/>
      <c r="F21" s="358" t="s">
        <v>55</v>
      </c>
      <c r="G21" s="358" t="s">
        <v>1130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/>
      <c r="F22" s="358"/>
      <c r="G22" s="358" t="s">
        <v>1130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/>
      <c r="F23" s="306" t="s">
        <v>54</v>
      </c>
      <c r="G23" s="336" t="s">
        <v>1130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/>
      <c r="F24" s="306" t="s">
        <v>1130</v>
      </c>
      <c r="G24" s="336"/>
      <c r="H24" s="358"/>
      <c r="I24" s="336" t="s">
        <v>997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/>
      <c r="F25" s="306" t="s">
        <v>1130</v>
      </c>
      <c r="G25" s="336"/>
      <c r="H25" s="358"/>
      <c r="I25" s="336" t="s">
        <v>997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/>
      <c r="F26" s="306" t="s">
        <v>1130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/>
      <c r="F27" s="306" t="s">
        <v>1215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/>
      <c r="F28" s="358" t="s">
        <v>1210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58" t="s">
        <v>1210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1217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1218</v>
      </c>
      <c r="F5" s="223" t="s">
        <v>1219</v>
      </c>
      <c r="G5" s="223" t="s">
        <v>1220</v>
      </c>
      <c r="H5" s="223" t="s">
        <v>1221</v>
      </c>
      <c r="I5" s="223" t="s">
        <v>1222</v>
      </c>
      <c r="J5" s="223" t="s">
        <v>1223</v>
      </c>
      <c r="K5" s="223" t="s">
        <v>1224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COUNTIF(E8:I29,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/>
      <c r="F8" s="306"/>
      <c r="G8" s="336" t="s">
        <v>63</v>
      </c>
      <c r="H8" s="306" t="s">
        <v>207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/>
      <c r="F9" s="306"/>
      <c r="G9" s="336" t="s">
        <v>63</v>
      </c>
      <c r="H9" s="306" t="s">
        <v>207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443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/>
      <c r="F10" s="358"/>
      <c r="G10" s="336" t="s">
        <v>63</v>
      </c>
      <c r="H10" s="358" t="s">
        <v>207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/>
      <c r="F11" s="358" t="s">
        <v>58</v>
      </c>
      <c r="G11" s="336" t="s">
        <v>63</v>
      </c>
      <c r="H11" s="358" t="s">
        <v>207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/>
      <c r="F12" s="358" t="s">
        <v>58</v>
      </c>
      <c r="G12" s="336" t="s">
        <v>63</v>
      </c>
      <c r="H12" s="358" t="s">
        <v>207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443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/>
      <c r="F13" s="358" t="s">
        <v>1210</v>
      </c>
      <c r="G13" s="336" t="s">
        <v>63</v>
      </c>
      <c r="H13" s="358" t="s">
        <v>207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36" t="s">
        <v>63</v>
      </c>
      <c r="H14" s="358" t="s">
        <v>207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/>
      <c r="F15" s="336" t="s">
        <v>64</v>
      </c>
      <c r="G15" s="336" t="s">
        <v>63</v>
      </c>
      <c r="H15" s="336" t="s">
        <v>207</v>
      </c>
      <c r="I15" s="358" t="s">
        <v>63</v>
      </c>
      <c r="J15" s="318"/>
      <c r="K15" s="300"/>
      <c r="L15" s="61"/>
      <c r="M15" s="329" t="s">
        <v>752</v>
      </c>
      <c r="N15" s="326">
        <f>COUNTIF(E8:I29, "*Casey*")/2</f>
        <v>0</v>
      </c>
      <c r="O15" s="224" t="s">
        <v>443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36" t="s">
        <v>64</v>
      </c>
      <c r="G16" s="336" t="s">
        <v>63</v>
      </c>
      <c r="H16" s="336" t="s">
        <v>207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36" t="s">
        <v>1189</v>
      </c>
      <c r="G17" s="336" t="s">
        <v>63</v>
      </c>
      <c r="H17" s="336" t="s">
        <v>207</v>
      </c>
      <c r="I17" s="336" t="s">
        <v>1225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36" t="s">
        <v>1189</v>
      </c>
      <c r="G18" s="336" t="s">
        <v>63</v>
      </c>
      <c r="H18" s="336" t="s">
        <v>207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36"/>
      <c r="G19" s="336" t="s">
        <v>63</v>
      </c>
      <c r="H19" s="336" t="s">
        <v>207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/>
      <c r="F20" s="336" t="s">
        <v>1226</v>
      </c>
      <c r="G20" s="336" t="s">
        <v>63</v>
      </c>
      <c r="H20" s="336" t="s">
        <v>207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/>
      <c r="F21" s="336" t="s">
        <v>1226</v>
      </c>
      <c r="G21" s="336" t="s">
        <v>63</v>
      </c>
      <c r="H21" s="358" t="s">
        <v>207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/>
      <c r="F22" s="336" t="s">
        <v>1226</v>
      </c>
      <c r="G22" s="336" t="s">
        <v>63</v>
      </c>
      <c r="H22" s="358" t="s">
        <v>207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58</v>
      </c>
      <c r="F23" s="336" t="s">
        <v>1226</v>
      </c>
      <c r="G23" s="336" t="s">
        <v>1227</v>
      </c>
      <c r="H23" s="358" t="s">
        <v>207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1056</v>
      </c>
      <c r="F24" s="358" t="s">
        <v>1228</v>
      </c>
      <c r="G24" s="336" t="s">
        <v>58</v>
      </c>
      <c r="H24" s="358" t="s">
        <v>207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1056</v>
      </c>
      <c r="F25" s="358" t="s">
        <v>1228</v>
      </c>
      <c r="G25" s="336" t="s">
        <v>58</v>
      </c>
      <c r="H25" s="358" t="s">
        <v>207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423</v>
      </c>
      <c r="F26" s="358" t="s">
        <v>1228</v>
      </c>
      <c r="G26" s="336"/>
      <c r="H26" s="358" t="s">
        <v>207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423</v>
      </c>
      <c r="F27" s="358" t="s">
        <v>1228</v>
      </c>
      <c r="G27" s="336"/>
      <c r="H27" s="358" t="s">
        <v>207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207</v>
      </c>
      <c r="F28" s="358" t="s">
        <v>1189</v>
      </c>
      <c r="G28" s="294"/>
      <c r="H28" s="358" t="s">
        <v>1229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 t="s">
        <v>207</v>
      </c>
      <c r="F29" s="358" t="s">
        <v>1189</v>
      </c>
      <c r="G29" s="294"/>
      <c r="H29" s="358" t="s">
        <v>1229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1230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1231</v>
      </c>
      <c r="F5" s="223" t="s">
        <v>1232</v>
      </c>
      <c r="G5" s="360" t="s">
        <v>1233</v>
      </c>
      <c r="H5" s="223" t="s">
        <v>1234</v>
      </c>
      <c r="I5" s="223" t="s">
        <v>1235</v>
      </c>
      <c r="J5" s="223" t="s">
        <v>1236</v>
      </c>
      <c r="K5" s="223" t="s">
        <v>1237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361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COUNTIF(E8:I29,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63</v>
      </c>
      <c r="F8" s="358" t="s">
        <v>1238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63</v>
      </c>
      <c r="F9" s="358" t="s">
        <v>1238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443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 t="s">
        <v>63</v>
      </c>
      <c r="F10" s="358" t="s">
        <v>1238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 t="s">
        <v>63</v>
      </c>
      <c r="F11" s="358" t="s">
        <v>1238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 t="s">
        <v>63</v>
      </c>
      <c r="F12" s="358" t="s">
        <v>1238</v>
      </c>
      <c r="G12" s="362"/>
      <c r="H12" s="358" t="s">
        <v>1227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443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 t="s">
        <v>63</v>
      </c>
      <c r="F13" s="358" t="s">
        <v>1238</v>
      </c>
      <c r="G13" s="362"/>
      <c r="H13" s="358" t="s">
        <v>1227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 t="s">
        <v>63</v>
      </c>
      <c r="F14" s="358" t="s">
        <v>1238</v>
      </c>
      <c r="G14" s="362"/>
      <c r="H14" s="358" t="s">
        <v>1239</v>
      </c>
      <c r="I14" s="358" t="s">
        <v>1240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63</v>
      </c>
      <c r="F15" s="358" t="s">
        <v>1238</v>
      </c>
      <c r="G15" s="362"/>
      <c r="H15" s="336" t="s">
        <v>1239</v>
      </c>
      <c r="I15" s="336" t="s">
        <v>1240</v>
      </c>
      <c r="J15" s="318"/>
      <c r="K15" s="300"/>
      <c r="L15" s="61"/>
      <c r="M15" s="329" t="s">
        <v>752</v>
      </c>
      <c r="N15" s="326">
        <f>COUNTIF(E8:I29, "*Casey*")/2</f>
        <v>0</v>
      </c>
      <c r="O15" s="224" t="s">
        <v>443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58" t="s">
        <v>1238</v>
      </c>
      <c r="G16" s="362"/>
      <c r="H16" s="336" t="s">
        <v>61</v>
      </c>
      <c r="I16" s="336" t="s">
        <v>1241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58" t="s">
        <v>1238</v>
      </c>
      <c r="G17" s="362"/>
      <c r="H17" s="336" t="s">
        <v>61</v>
      </c>
      <c r="I17" s="336" t="s">
        <v>1241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36" t="s">
        <v>641</v>
      </c>
      <c r="G18" s="362"/>
      <c r="H18" s="336" t="s">
        <v>61</v>
      </c>
      <c r="I18" s="336" t="s">
        <v>1241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36" t="s">
        <v>641</v>
      </c>
      <c r="G19" s="362"/>
      <c r="H19" s="336" t="s">
        <v>63</v>
      </c>
      <c r="I19" s="336" t="s">
        <v>1242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64</v>
      </c>
      <c r="F20" s="336" t="s">
        <v>641</v>
      </c>
      <c r="G20" s="362"/>
      <c r="H20" s="336" t="s">
        <v>63</v>
      </c>
      <c r="I20" s="336" t="s">
        <v>1242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 t="s">
        <v>1243</v>
      </c>
      <c r="F21" s="336" t="s">
        <v>641</v>
      </c>
      <c r="G21" s="362"/>
      <c r="H21" s="358" t="s">
        <v>63</v>
      </c>
      <c r="I21" s="358" t="s">
        <v>1244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 t="s">
        <v>1243</v>
      </c>
      <c r="F22" s="358" t="s">
        <v>1245</v>
      </c>
      <c r="G22" s="362"/>
      <c r="H22" s="358" t="s">
        <v>63</v>
      </c>
      <c r="I22" s="358" t="s">
        <v>1244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1243</v>
      </c>
      <c r="F23" s="358" t="s">
        <v>1245</v>
      </c>
      <c r="G23" s="362"/>
      <c r="H23" s="358" t="s">
        <v>63</v>
      </c>
      <c r="I23" s="358" t="s">
        <v>1244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1243</v>
      </c>
      <c r="F24" s="358" t="s">
        <v>1245</v>
      </c>
      <c r="G24" s="362"/>
      <c r="H24" s="358" t="s">
        <v>63</v>
      </c>
      <c r="I24" s="358" t="s">
        <v>1244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1243</v>
      </c>
      <c r="F25" s="358" t="s">
        <v>1245</v>
      </c>
      <c r="G25" s="362"/>
      <c r="H25" s="358" t="s">
        <v>63</v>
      </c>
      <c r="I25" s="358" t="s">
        <v>207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1246</v>
      </c>
      <c r="F26" s="358" t="s">
        <v>1245</v>
      </c>
      <c r="G26" s="362"/>
      <c r="H26" s="358" t="s">
        <v>63</v>
      </c>
      <c r="I26" s="358" t="s">
        <v>207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1246</v>
      </c>
      <c r="F27" s="358" t="s">
        <v>1245</v>
      </c>
      <c r="G27" s="362"/>
      <c r="H27" s="358" t="s">
        <v>63</v>
      </c>
      <c r="I27" s="358" t="s">
        <v>207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1246</v>
      </c>
      <c r="F28" s="358" t="s">
        <v>1245</v>
      </c>
      <c r="G28" s="321"/>
      <c r="H28" s="358" t="s">
        <v>63</v>
      </c>
      <c r="I28" s="358" t="s">
        <v>207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 t="s">
        <v>1246</v>
      </c>
      <c r="F29" s="358" t="s">
        <v>1245</v>
      </c>
      <c r="G29" s="321"/>
      <c r="H29" s="358" t="s">
        <v>63</v>
      </c>
      <c r="I29" s="358" t="s">
        <v>207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1247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1248</v>
      </c>
      <c r="I5" s="223" t="s">
        <v>1249</v>
      </c>
      <c r="J5" s="223" t="s">
        <v>1250</v>
      </c>
      <c r="K5" s="223" t="s">
        <v>1251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COUNTIF(E8:I29,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443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54</v>
      </c>
      <c r="F10" s="306"/>
      <c r="G10" s="306" t="s">
        <v>1202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1252</v>
      </c>
      <c r="F12" s="336" t="s">
        <v>62</v>
      </c>
      <c r="G12" s="336" t="s">
        <v>1252</v>
      </c>
      <c r="H12" s="336" t="s">
        <v>1252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1252</v>
      </c>
      <c r="F13" s="336" t="s">
        <v>62</v>
      </c>
      <c r="G13" s="336" t="s">
        <v>1252</v>
      </c>
      <c r="H13" s="336" t="s">
        <v>1252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1252</v>
      </c>
      <c r="F14" s="336" t="s">
        <v>62</v>
      </c>
      <c r="G14" s="336" t="s">
        <v>1252</v>
      </c>
      <c r="H14" s="336" t="s">
        <v>1252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1252</v>
      </c>
      <c r="F15" s="336" t="s">
        <v>62</v>
      </c>
      <c r="G15" s="336" t="s">
        <v>1252</v>
      </c>
      <c r="H15" s="336" t="s">
        <v>1252</v>
      </c>
      <c r="I15" s="306" t="s">
        <v>54</v>
      </c>
      <c r="J15" s="318"/>
      <c r="K15" s="300"/>
      <c r="L15" s="61"/>
      <c r="M15" s="329" t="s">
        <v>752</v>
      </c>
      <c r="N15" s="326">
        <f>COUNTIF(E8:I29, "*Casey*")/2</f>
        <v>0</v>
      </c>
      <c r="O15" s="224" t="s">
        <v>443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1252</v>
      </c>
      <c r="F16" s="336" t="s">
        <v>62</v>
      </c>
      <c r="G16" s="336" t="s">
        <v>1253</v>
      </c>
      <c r="H16" s="336" t="s">
        <v>1252</v>
      </c>
      <c r="I16" s="336" t="s">
        <v>1254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62</v>
      </c>
      <c r="G17" s="336" t="s">
        <v>1253</v>
      </c>
      <c r="H17" s="336" t="s">
        <v>1252</v>
      </c>
      <c r="I17" s="336" t="s">
        <v>1254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1255</v>
      </c>
      <c r="G18" s="336" t="s">
        <v>1253</v>
      </c>
      <c r="H18" s="336" t="s">
        <v>1252</v>
      </c>
      <c r="I18" s="336" t="s">
        <v>1256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784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1255</v>
      </c>
      <c r="G19" s="336" t="s">
        <v>1253</v>
      </c>
      <c r="H19" s="336" t="s">
        <v>1253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1255</v>
      </c>
      <c r="G20" s="336" t="s">
        <v>1257</v>
      </c>
      <c r="H20" s="336" t="s">
        <v>1253</v>
      </c>
      <c r="I20" s="336" t="s">
        <v>1256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1255</v>
      </c>
      <c r="G21" s="336" t="s">
        <v>1257</v>
      </c>
      <c r="H21" s="336" t="s">
        <v>1253</v>
      </c>
      <c r="I21" s="336" t="s">
        <v>1254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1258</v>
      </c>
      <c r="G22" s="336" t="s">
        <v>1259</v>
      </c>
      <c r="H22" s="336" t="s">
        <v>1255</v>
      </c>
      <c r="I22" s="336" t="s">
        <v>1225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1258</v>
      </c>
      <c r="G23" s="336" t="s">
        <v>1260</v>
      </c>
      <c r="H23" s="336" t="s">
        <v>1255</v>
      </c>
      <c r="I23" s="336" t="s">
        <v>1261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62</v>
      </c>
      <c r="F24" s="294" t="s">
        <v>1262</v>
      </c>
      <c r="G24" s="336" t="s">
        <v>1263</v>
      </c>
      <c r="H24" s="336" t="s">
        <v>1264</v>
      </c>
      <c r="I24" s="336" t="s">
        <v>1261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62</v>
      </c>
      <c r="F25" s="294" t="s">
        <v>1262</v>
      </c>
      <c r="G25" s="336" t="s">
        <v>1263</v>
      </c>
      <c r="H25" s="336" t="s">
        <v>1264</v>
      </c>
      <c r="I25" s="336" t="s">
        <v>1261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62</v>
      </c>
      <c r="F26" s="294" t="s">
        <v>1262</v>
      </c>
      <c r="G26" s="336" t="s">
        <v>1263</v>
      </c>
      <c r="H26" s="336" t="s">
        <v>1264</v>
      </c>
      <c r="I26" s="336" t="s">
        <v>1261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62</v>
      </c>
      <c r="F27" s="294" t="s">
        <v>1262</v>
      </c>
      <c r="G27" s="336" t="s">
        <v>1263</v>
      </c>
      <c r="H27" s="336" t="s">
        <v>1264</v>
      </c>
      <c r="I27" s="336" t="s">
        <v>1265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5"/>
      <c r="F28" s="294" t="s">
        <v>693</v>
      </c>
      <c r="G28" s="294" t="s">
        <v>693</v>
      </c>
      <c r="H28" s="336" t="s">
        <v>61</v>
      </c>
      <c r="I28" s="336" t="s">
        <v>1261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294" t="s">
        <v>693</v>
      </c>
      <c r="G29" s="294" t="s">
        <v>693</v>
      </c>
      <c r="H29" s="336" t="s">
        <v>61</v>
      </c>
      <c r="I29" s="336" t="s">
        <v>1261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1266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COUNTIF(E8:I29,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752</v>
      </c>
      <c r="F7" s="282" t="s">
        <v>752</v>
      </c>
      <c r="G7" s="282" t="s">
        <v>752</v>
      </c>
      <c r="H7" s="282" t="s">
        <v>752</v>
      </c>
      <c r="I7" s="282" t="s">
        <v>752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752</v>
      </c>
      <c r="F8" s="306" t="s">
        <v>1267</v>
      </c>
      <c r="G8" s="306" t="s">
        <v>752</v>
      </c>
      <c r="H8" s="306" t="s">
        <v>207</v>
      </c>
      <c r="I8" s="306"/>
      <c r="J8" s="318" t="s">
        <v>752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752</v>
      </c>
      <c r="F9" s="306" t="s">
        <v>1267</v>
      </c>
      <c r="G9" s="306" t="s">
        <v>752</v>
      </c>
      <c r="H9" s="306" t="s">
        <v>423</v>
      </c>
      <c r="I9" s="306"/>
      <c r="J9" s="318" t="s">
        <v>752</v>
      </c>
      <c r="K9" s="300"/>
      <c r="L9" s="61"/>
      <c r="M9" s="329" t="s">
        <v>56</v>
      </c>
      <c r="N9" s="326">
        <f>COUNTIF(E8:I29, "*Alex*")/2</f>
        <v>0</v>
      </c>
      <c r="O9" s="224" t="s">
        <v>443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752</v>
      </c>
      <c r="F10" s="306" t="s">
        <v>1267</v>
      </c>
      <c r="G10" s="306" t="s">
        <v>1268</v>
      </c>
      <c r="H10" s="306" t="s">
        <v>207</v>
      </c>
      <c r="I10" s="306" t="s">
        <v>58</v>
      </c>
      <c r="J10" s="318" t="s">
        <v>752</v>
      </c>
      <c r="K10" s="300"/>
      <c r="L10" s="61"/>
      <c r="M10" s="329" t="s">
        <v>57</v>
      </c>
      <c r="N10" s="326">
        <f>COUNTIF(E8:I29,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752</v>
      </c>
      <c r="F11" s="306" t="s">
        <v>1267</v>
      </c>
      <c r="G11" s="306"/>
      <c r="H11" s="306" t="s">
        <v>207</v>
      </c>
      <c r="I11" s="306" t="s">
        <v>58</v>
      </c>
      <c r="J11" s="318" t="s">
        <v>752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62</v>
      </c>
      <c r="F12" s="336" t="s">
        <v>1122</v>
      </c>
      <c r="G12" s="336" t="s">
        <v>62</v>
      </c>
      <c r="H12" s="336" t="s">
        <v>207</v>
      </c>
      <c r="I12" s="336"/>
      <c r="J12" s="318" t="s">
        <v>752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62</v>
      </c>
      <c r="F13" s="336" t="s">
        <v>1122</v>
      </c>
      <c r="G13" s="336" t="s">
        <v>62</v>
      </c>
      <c r="H13" s="336" t="s">
        <v>207</v>
      </c>
      <c r="I13" s="336"/>
      <c r="J13" s="318" t="s">
        <v>752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62</v>
      </c>
      <c r="F14" s="336" t="s">
        <v>1269</v>
      </c>
      <c r="G14" s="336" t="s">
        <v>62</v>
      </c>
      <c r="H14" s="336" t="s">
        <v>207</v>
      </c>
      <c r="I14" s="336"/>
      <c r="J14" s="318" t="s">
        <v>752</v>
      </c>
      <c r="K14" s="300"/>
      <c r="L14" s="61"/>
      <c r="M14" s="346" t="s">
        <v>61</v>
      </c>
      <c r="N14" s="327">
        <f>COUNTIF(E8:I29, "*Tai Wei*")/2</f>
        <v>0</v>
      </c>
      <c r="O14" s="224" t="s">
        <v>1270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62</v>
      </c>
      <c r="F15" s="336" t="s">
        <v>1269</v>
      </c>
      <c r="G15" s="336" t="s">
        <v>62</v>
      </c>
      <c r="H15" s="336" t="s">
        <v>207</v>
      </c>
      <c r="I15" s="336"/>
      <c r="J15" s="318" t="s">
        <v>752</v>
      </c>
      <c r="K15" s="300"/>
      <c r="L15" s="61"/>
      <c r="M15" s="329" t="s">
        <v>752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62</v>
      </c>
      <c r="F16" s="336" t="s">
        <v>1271</v>
      </c>
      <c r="G16" s="336" t="s">
        <v>62</v>
      </c>
      <c r="H16" s="336" t="s">
        <v>207</v>
      </c>
      <c r="I16" s="336"/>
      <c r="J16" s="318" t="s">
        <v>752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1271</v>
      </c>
      <c r="G17" s="336" t="s">
        <v>1272</v>
      </c>
      <c r="H17" s="336" t="s">
        <v>207</v>
      </c>
      <c r="I17" s="336" t="s">
        <v>207</v>
      </c>
      <c r="J17" s="318" t="s">
        <v>752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1271</v>
      </c>
      <c r="G18" s="336" t="s">
        <v>1272</v>
      </c>
      <c r="H18" s="336" t="s">
        <v>207</v>
      </c>
      <c r="I18" s="336" t="s">
        <v>207</v>
      </c>
      <c r="J18" s="318" t="s">
        <v>752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1271</v>
      </c>
      <c r="G19" s="336" t="s">
        <v>1272</v>
      </c>
      <c r="H19" s="336" t="s">
        <v>207</v>
      </c>
      <c r="I19" s="336" t="s">
        <v>1273</v>
      </c>
      <c r="J19" s="318" t="s">
        <v>752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1271</v>
      </c>
      <c r="G20" s="336" t="s">
        <v>1272</v>
      </c>
      <c r="H20" s="336" t="s">
        <v>207</v>
      </c>
      <c r="I20" s="336" t="s">
        <v>1187</v>
      </c>
      <c r="J20" s="318" t="s">
        <v>752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1271</v>
      </c>
      <c r="G21" s="336" t="s">
        <v>1272</v>
      </c>
      <c r="H21" s="336" t="s">
        <v>207</v>
      </c>
      <c r="I21" s="336" t="s">
        <v>1187</v>
      </c>
      <c r="J21" s="318" t="s">
        <v>752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1274</v>
      </c>
      <c r="G22" s="336" t="s">
        <v>1272</v>
      </c>
      <c r="H22" s="336" t="s">
        <v>207</v>
      </c>
      <c r="I22" s="355" t="s">
        <v>1273</v>
      </c>
      <c r="J22" s="318" t="s">
        <v>752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1275</v>
      </c>
      <c r="G23" s="336" t="s">
        <v>1272</v>
      </c>
      <c r="H23" s="336" t="s">
        <v>207</v>
      </c>
      <c r="I23" s="355" t="s">
        <v>1273</v>
      </c>
      <c r="J23" s="318" t="s">
        <v>752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62</v>
      </c>
      <c r="F24" s="336" t="s">
        <v>1275</v>
      </c>
      <c r="G24" s="336" t="s">
        <v>1272</v>
      </c>
      <c r="H24" s="336" t="s">
        <v>207</v>
      </c>
      <c r="I24" s="355" t="s">
        <v>1273</v>
      </c>
      <c r="J24" s="318" t="s">
        <v>752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62</v>
      </c>
      <c r="F25" s="336" t="s">
        <v>1275</v>
      </c>
      <c r="G25" s="336" t="s">
        <v>1272</v>
      </c>
      <c r="H25" s="336" t="s">
        <v>207</v>
      </c>
      <c r="I25" s="336"/>
      <c r="J25" s="318" t="s">
        <v>752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62</v>
      </c>
      <c r="F26" s="336" t="s">
        <v>1275</v>
      </c>
      <c r="G26" s="336" t="s">
        <v>1276</v>
      </c>
      <c r="H26" s="336" t="s">
        <v>207</v>
      </c>
      <c r="I26" s="336" t="s">
        <v>63</v>
      </c>
      <c r="J26" s="318" t="s">
        <v>752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62</v>
      </c>
      <c r="F27" s="336" t="s">
        <v>1275</v>
      </c>
      <c r="G27" s="336" t="s">
        <v>1276</v>
      </c>
      <c r="H27" s="336" t="s">
        <v>207</v>
      </c>
      <c r="I27" s="336" t="s">
        <v>63</v>
      </c>
      <c r="J27" s="318" t="s">
        <v>752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5"/>
      <c r="F28" s="336" t="s">
        <v>1275</v>
      </c>
      <c r="G28" s="336" t="s">
        <v>1276</v>
      </c>
      <c r="H28" s="336" t="s">
        <v>207</v>
      </c>
      <c r="I28" s="336"/>
      <c r="J28" s="318" t="s">
        <v>752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36" t="s">
        <v>1275</v>
      </c>
      <c r="G29" s="294" t="s">
        <v>1276</v>
      </c>
      <c r="H29" s="336" t="s">
        <v>207</v>
      </c>
      <c r="I29" s="336"/>
      <c r="J29" s="318" t="s">
        <v>752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62</v>
      </c>
      <c r="H30" s="353"/>
      <c r="I30" s="353"/>
      <c r="J30" s="318" t="s">
        <v>752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62</v>
      </c>
      <c r="H31" s="353"/>
      <c r="I31" s="353"/>
      <c r="J31" s="318" t="s">
        <v>752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351" t="s">
        <v>62</v>
      </c>
      <c r="H32" s="353"/>
      <c r="I32" s="274"/>
      <c r="J32" s="318" t="s">
        <v>752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351" t="s">
        <v>62</v>
      </c>
      <c r="H33" s="353"/>
      <c r="I33" s="274"/>
      <c r="J33" s="318" t="s">
        <v>752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1277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COUNTIF(E8:K39,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1278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59</v>
      </c>
      <c r="G8" s="306" t="s">
        <v>1279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59</v>
      </c>
      <c r="G9" s="306" t="s">
        <v>1279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443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59</v>
      </c>
      <c r="F11" s="306" t="s">
        <v>1280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59</v>
      </c>
      <c r="F12" s="306" t="s">
        <v>1280</v>
      </c>
      <c r="G12" s="306" t="s">
        <v>59</v>
      </c>
      <c r="H12" s="306" t="s">
        <v>59</v>
      </c>
      <c r="I12" s="306" t="s">
        <v>1281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1278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1282</v>
      </c>
      <c r="F13" s="306" t="s">
        <v>831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62</v>
      </c>
      <c r="F14" s="306" t="s">
        <v>831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62</v>
      </c>
      <c r="F15" s="306" t="s">
        <v>831</v>
      </c>
      <c r="G15" s="306"/>
      <c r="H15" s="306"/>
      <c r="I15" s="306"/>
      <c r="J15" s="318"/>
      <c r="K15" s="300"/>
      <c r="L15" s="61"/>
      <c r="M15" s="329" t="s">
        <v>752</v>
      </c>
      <c r="N15" s="326">
        <f>COUNTIF(E3:K25, "*Casey*")/2</f>
        <v>0</v>
      </c>
      <c r="O15" s="224" t="s">
        <v>1278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62</v>
      </c>
      <c r="F16" s="306" t="s">
        <v>831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06" t="s">
        <v>831</v>
      </c>
      <c r="G17" s="306" t="s">
        <v>1256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57" t="s">
        <v>1255</v>
      </c>
      <c r="F18" s="306" t="s">
        <v>831</v>
      </c>
      <c r="G18" s="306" t="s">
        <v>1256</v>
      </c>
      <c r="H18" s="306" t="s">
        <v>1283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57" t="s">
        <v>1255</v>
      </c>
      <c r="F19" s="306" t="s">
        <v>831</v>
      </c>
      <c r="G19" s="306" t="s">
        <v>1256</v>
      </c>
      <c r="H19" s="306" t="s">
        <v>1283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57" t="s">
        <v>1255</v>
      </c>
      <c r="F20" s="306" t="s">
        <v>831</v>
      </c>
      <c r="G20" s="306" t="s">
        <v>1256</v>
      </c>
      <c r="H20" s="306" t="s">
        <v>1283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7" t="s">
        <v>1255</v>
      </c>
      <c r="F21" s="306" t="s">
        <v>831</v>
      </c>
      <c r="G21" s="306" t="s">
        <v>1256</v>
      </c>
      <c r="H21" s="306" t="s">
        <v>1283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57" t="s">
        <v>1255</v>
      </c>
      <c r="F22" s="336" t="s">
        <v>1284</v>
      </c>
      <c r="G22" s="306" t="s">
        <v>1256</v>
      </c>
      <c r="H22" s="306" t="s">
        <v>1283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57" t="s">
        <v>1255</v>
      </c>
      <c r="F23" s="336" t="s">
        <v>1285</v>
      </c>
      <c r="G23" s="306" t="s">
        <v>1256</v>
      </c>
      <c r="H23" s="306" t="s">
        <v>1283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57" t="s">
        <v>1255</v>
      </c>
      <c r="F24" s="336" t="s">
        <v>1285</v>
      </c>
      <c r="G24" s="306" t="s">
        <v>1210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57" t="s">
        <v>1255</v>
      </c>
      <c r="F25" s="336" t="s">
        <v>1285</v>
      </c>
      <c r="G25" s="306" t="s">
        <v>1210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57" t="s">
        <v>1255</v>
      </c>
      <c r="F26" s="336" t="s">
        <v>1285</v>
      </c>
      <c r="G26" s="306" t="s">
        <v>1210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57" t="s">
        <v>1255</v>
      </c>
      <c r="F27" s="336" t="s">
        <v>1285</v>
      </c>
      <c r="G27" s="306" t="s">
        <v>1210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06" t="s">
        <v>62</v>
      </c>
      <c r="F28" s="336" t="s">
        <v>1285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06"/>
      <c r="F29" s="336" t="s">
        <v>1246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1286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1287</v>
      </c>
      <c r="F5" s="223" t="s">
        <v>1288</v>
      </c>
      <c r="G5" s="223" t="s">
        <v>1289</v>
      </c>
      <c r="H5" s="223" t="s">
        <v>1290</v>
      </c>
      <c r="I5" s="223" t="s">
        <v>1291</v>
      </c>
      <c r="J5" s="223" t="s">
        <v>1292</v>
      </c>
      <c r="K5" s="223" t="s">
        <v>1293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COUNTIF(E8:K39,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1278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443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/>
      <c r="F11" s="306" t="s">
        <v>58</v>
      </c>
      <c r="G11" s="306"/>
      <c r="H11" s="336" t="s">
        <v>659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1000</v>
      </c>
      <c r="F12" s="306" t="s">
        <v>58</v>
      </c>
      <c r="G12" s="306"/>
      <c r="H12" s="306" t="s">
        <v>659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1278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1000</v>
      </c>
      <c r="F13" s="306" t="s">
        <v>58</v>
      </c>
      <c r="G13" s="306" t="s">
        <v>60</v>
      </c>
      <c r="H13" s="306" t="s">
        <v>1294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1000</v>
      </c>
      <c r="F14" s="306" t="s">
        <v>58</v>
      </c>
      <c r="G14" t="s">
        <v>60</v>
      </c>
      <c r="H14" s="306" t="s">
        <v>659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1000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752</v>
      </c>
      <c r="N15" s="326">
        <f>COUNTIF(E3:K25, "*Casey*")/2</f>
        <v>0</v>
      </c>
      <c r="O15" s="224" t="s">
        <v>1278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1000</v>
      </c>
      <c r="F16" s="306" t="s">
        <v>58</v>
      </c>
      <c r="G16" s="335" t="s">
        <v>60</v>
      </c>
      <c r="H16" s="306" t="s">
        <v>1295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1296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1000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1000</v>
      </c>
      <c r="F18" s="336" t="s">
        <v>1297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1000</v>
      </c>
      <c r="F19" s="336" t="s">
        <v>1297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1000</v>
      </c>
      <c r="F20" s="336" t="s">
        <v>1297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1000</v>
      </c>
      <c r="F21" s="336" t="s">
        <v>1297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36" t="s">
        <v>1000</v>
      </c>
      <c r="F22" s="336" t="s">
        <v>1298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6" t="s">
        <v>61</v>
      </c>
      <c r="F23" s="336" t="s">
        <v>1299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6" t="s">
        <v>61</v>
      </c>
      <c r="F24" s="336" t="s">
        <v>1300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06" t="s">
        <v>61</v>
      </c>
      <c r="F25" s="336" t="s">
        <v>1300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06" t="s">
        <v>1226</v>
      </c>
      <c r="F26" s="336" t="s">
        <v>1300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06" t="s">
        <v>1301</v>
      </c>
      <c r="F27" s="336" t="s">
        <v>1300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06" t="s">
        <v>1301</v>
      </c>
      <c r="F28" s="336" t="s">
        <v>1302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06" t="s">
        <v>1301</v>
      </c>
      <c r="F29" s="336" t="s">
        <v>1303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1304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1305</v>
      </c>
      <c r="G5" s="223" t="s">
        <v>1306</v>
      </c>
      <c r="H5" s="223" t="s">
        <v>1307</v>
      </c>
      <c r="I5" s="223" t="s">
        <v>1308</v>
      </c>
      <c r="J5" s="223" t="s">
        <v>1309</v>
      </c>
      <c r="K5" s="223" t="s">
        <v>1310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COUNTIF(E8:K39,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1278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60</v>
      </c>
      <c r="F8" s="306"/>
      <c r="G8" s="306" t="s">
        <v>1311</v>
      </c>
      <c r="H8" s="306" t="s">
        <v>1312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60</v>
      </c>
      <c r="F9" s="306"/>
      <c r="G9" s="306" t="s">
        <v>1311</v>
      </c>
      <c r="H9" s="306" t="s">
        <v>1312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443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60</v>
      </c>
      <c r="F10" s="306"/>
      <c r="G10" s="306" t="s">
        <v>1311</v>
      </c>
      <c r="H10" s="306" t="s">
        <v>1312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60</v>
      </c>
      <c r="F11" s="340"/>
      <c r="G11" s="306" t="s">
        <v>1311</v>
      </c>
      <c r="H11" s="306" t="s">
        <v>1312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1278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60</v>
      </c>
      <c r="F12" s="302" t="s">
        <v>752</v>
      </c>
      <c r="G12" s="306" t="s">
        <v>1311</v>
      </c>
      <c r="H12" s="306" t="s">
        <v>1312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60</v>
      </c>
      <c r="F13" s="302" t="s">
        <v>752</v>
      </c>
      <c r="G13" s="306" t="s">
        <v>1311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1313</v>
      </c>
      <c r="F14" s="302" t="s">
        <v>752</v>
      </c>
      <c r="G14" s="306" t="s">
        <v>1311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1313</v>
      </c>
      <c r="F15" s="302" t="s">
        <v>752</v>
      </c>
      <c r="G15" s="306" t="s">
        <v>1311</v>
      </c>
      <c r="H15" s="306" t="s">
        <v>60</v>
      </c>
      <c r="I15" s="306"/>
      <c r="J15" s="318"/>
      <c r="K15" s="300"/>
      <c r="L15" s="61"/>
      <c r="M15" s="329" t="s">
        <v>752</v>
      </c>
      <c r="N15" s="326">
        <f>COUNTIF(E3:K25, "*Casey*")/2</f>
        <v>2</v>
      </c>
      <c r="O15" s="224" t="s">
        <v>1278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6" t="s">
        <v>1313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1296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6" t="s">
        <v>1313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6" t="s">
        <v>1313</v>
      </c>
      <c r="F18" s="336" t="s">
        <v>59</v>
      </c>
      <c r="G18" s="335" t="s">
        <v>1314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6" t="s">
        <v>64</v>
      </c>
      <c r="F19" s="336" t="s">
        <v>59</v>
      </c>
      <c r="G19" s="335" t="s">
        <v>1314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6" t="s">
        <v>64</v>
      </c>
      <c r="F20" s="336" t="s">
        <v>59</v>
      </c>
      <c r="G20" s="347" t="s">
        <v>1314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6" t="s">
        <v>64</v>
      </c>
      <c r="F21" s="336" t="s">
        <v>59</v>
      </c>
      <c r="G21" s="302" t="s">
        <v>1314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06" t="s">
        <v>64</v>
      </c>
      <c r="F22" s="336" t="s">
        <v>1315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6"/>
      <c r="F23" s="336" t="s">
        <v>1316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6"/>
      <c r="F24" s="336" t="s">
        <v>1316</v>
      </c>
      <c r="G24" s="336" t="s">
        <v>59</v>
      </c>
      <c r="H24" s="336" t="s">
        <v>312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262"/>
      <c r="F25" s="336" t="s">
        <v>1316</v>
      </c>
      <c r="G25" s="336" t="s">
        <v>59</v>
      </c>
      <c r="H25" s="336" t="s">
        <v>312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262" t="s">
        <v>64</v>
      </c>
      <c r="F26" s="336" t="s">
        <v>1316</v>
      </c>
      <c r="G26" s="336" t="s">
        <v>59</v>
      </c>
      <c r="H26" s="336" t="s">
        <v>312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262" t="s">
        <v>1317</v>
      </c>
      <c r="F27" s="336" t="s">
        <v>1316</v>
      </c>
      <c r="G27" s="336" t="s">
        <v>59</v>
      </c>
      <c r="H27" s="336" t="s">
        <v>312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262" t="s">
        <v>1317</v>
      </c>
      <c r="F28" s="336" t="s">
        <v>1318</v>
      </c>
      <c r="G28" s="336" t="s">
        <v>59</v>
      </c>
      <c r="H28" s="336" t="s">
        <v>1319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262" t="s">
        <v>1317</v>
      </c>
      <c r="F29" s="336" t="s">
        <v>1318</v>
      </c>
      <c r="G29" s="294" t="s">
        <v>59</v>
      </c>
      <c r="H29" s="336" t="s">
        <v>1319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 t="s">
        <v>1317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 t="s">
        <v>1317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 t="s">
        <v>58</v>
      </c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1320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COUNTIF(E8:K39,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784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256</v>
      </c>
      <c r="G8" s="306" t="s">
        <v>58</v>
      </c>
      <c r="H8" s="306"/>
      <c r="I8" s="306" t="s">
        <v>997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256</v>
      </c>
      <c r="G9" s="306" t="s">
        <v>58</v>
      </c>
      <c r="H9" s="306"/>
      <c r="I9" s="306" t="s">
        <v>997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443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8"/>
      <c r="F10" s="306" t="s">
        <v>256</v>
      </c>
      <c r="G10" s="306" t="s">
        <v>58</v>
      </c>
      <c r="H10" s="306"/>
      <c r="I10" s="306" t="s">
        <v>1321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8"/>
      <c r="F11" s="306" t="s">
        <v>256</v>
      </c>
      <c r="G11" s="306"/>
      <c r="H11" s="306"/>
      <c r="I11" s="306" t="s">
        <v>1321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1322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8"/>
      <c r="F12" s="213" t="s">
        <v>256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08"/>
      <c r="F14" s="336" t="s">
        <v>1323</v>
      </c>
      <c r="G14" s="335"/>
      <c r="H14" s="306" t="s">
        <v>1324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08"/>
      <c r="F15" s="336" t="s">
        <v>1323</v>
      </c>
      <c r="G15" s="335"/>
      <c r="H15" s="306" t="s">
        <v>1324</v>
      </c>
      <c r="I15" s="306" t="s">
        <v>61</v>
      </c>
      <c r="J15" s="318"/>
      <c r="K15" s="300"/>
      <c r="L15" s="61"/>
      <c r="M15" s="329" t="s">
        <v>752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8"/>
      <c r="F16" s="336" t="s">
        <v>60</v>
      </c>
      <c r="G16" s="335" t="s">
        <v>64</v>
      </c>
      <c r="H16" s="306" t="s">
        <v>1325</v>
      </c>
      <c r="I16" s="306" t="s">
        <v>1326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8"/>
      <c r="F17" s="336" t="s">
        <v>1327</v>
      </c>
      <c r="G17" s="335" t="s">
        <v>64</v>
      </c>
      <c r="H17" s="306" t="s">
        <v>1325</v>
      </c>
      <c r="I17" s="306" t="s">
        <v>1326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8"/>
      <c r="F18" s="336" t="s">
        <v>1314</v>
      </c>
      <c r="G18" s="335" t="s">
        <v>64</v>
      </c>
      <c r="H18" s="306" t="s">
        <v>1325</v>
      </c>
      <c r="I18" s="336" t="s">
        <v>1328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8"/>
      <c r="F19" s="336" t="s">
        <v>1314</v>
      </c>
      <c r="G19" s="335" t="s">
        <v>64</v>
      </c>
      <c r="H19" s="306" t="s">
        <v>1325</v>
      </c>
      <c r="I19" s="336" t="s">
        <v>1329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8"/>
      <c r="F20" s="336" t="s">
        <v>1314</v>
      </c>
      <c r="G20" s="347" t="s">
        <v>64</v>
      </c>
      <c r="H20" s="336" t="s">
        <v>1330</v>
      </c>
      <c r="I20" s="336" t="s">
        <v>1329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8"/>
      <c r="F21" s="336" t="s">
        <v>1314</v>
      </c>
      <c r="G21" s="302" t="s">
        <v>64</v>
      </c>
      <c r="H21" s="336" t="s">
        <v>1330</v>
      </c>
      <c r="I21" s="336" t="s">
        <v>1329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08"/>
      <c r="F22" s="336" t="s">
        <v>1314</v>
      </c>
      <c r="G22" s="302" t="s">
        <v>64</v>
      </c>
      <c r="H22" s="336" t="s">
        <v>1330</v>
      </c>
      <c r="I22" s="336" t="s">
        <v>1329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8"/>
      <c r="F23" s="336" t="s">
        <v>1331</v>
      </c>
      <c r="G23" s="302" t="s">
        <v>64</v>
      </c>
      <c r="H23" s="336" t="s">
        <v>1330</v>
      </c>
      <c r="I23" s="336" t="s">
        <v>1329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8"/>
      <c r="F24" s="336" t="s">
        <v>1331</v>
      </c>
      <c r="G24" s="336" t="s">
        <v>1279</v>
      </c>
      <c r="H24" s="336" t="s">
        <v>1332</v>
      </c>
      <c r="I24" s="336" t="s">
        <v>1329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12"/>
      <c r="F25" s="336" t="s">
        <v>1331</v>
      </c>
      <c r="G25" s="336" t="s">
        <v>1279</v>
      </c>
      <c r="H25" s="336" t="s">
        <v>1332</v>
      </c>
      <c r="I25" s="336" t="s">
        <v>1329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12"/>
      <c r="F26" s="336" t="s">
        <v>1333</v>
      </c>
      <c r="G26" s="336" t="s">
        <v>1281</v>
      </c>
      <c r="H26" s="336" t="s">
        <v>1334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12"/>
      <c r="F27" s="336" t="s">
        <v>1335</v>
      </c>
      <c r="G27" s="336" t="s">
        <v>1281</v>
      </c>
      <c r="H27" s="336" t="s">
        <v>1336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12"/>
      <c r="F28" s="336" t="s">
        <v>1335</v>
      </c>
      <c r="G28" s="336" t="s">
        <v>1337</v>
      </c>
      <c r="H28" s="336" t="s">
        <v>1336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12"/>
      <c r="F29" s="336" t="s">
        <v>1335</v>
      </c>
      <c r="G29" s="294" t="s">
        <v>56</v>
      </c>
      <c r="H29" s="336" t="s">
        <v>1338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 t="s">
        <v>58</v>
      </c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1339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1340</v>
      </c>
      <c r="F5" s="223" t="s">
        <v>1341</v>
      </c>
      <c r="G5" s="223" t="s">
        <v>1342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82</v>
      </c>
      <c r="N5" s="332" t="s">
        <v>1343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COUNTIF(E8:K24, "*YB*")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784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1184</v>
      </c>
      <c r="G8" s="306" t="s">
        <v>60</v>
      </c>
      <c r="H8" s="306" t="s">
        <v>1311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1184</v>
      </c>
      <c r="G9" s="306" t="s">
        <v>60</v>
      </c>
      <c r="H9" s="306" t="s">
        <v>1311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443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1184</v>
      </c>
      <c r="G10" s="306" t="s">
        <v>60</v>
      </c>
      <c r="H10" s="306" t="s">
        <v>1311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243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1212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1322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 t="s">
        <v>64</v>
      </c>
      <c r="F13" s="306" t="s">
        <v>1283</v>
      </c>
      <c r="G13" s="340" t="s">
        <v>55</v>
      </c>
      <c r="H13" s="306" t="s">
        <v>1344</v>
      </c>
      <c r="I13" s="306" t="s">
        <v>1184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 t="s">
        <v>1189</v>
      </c>
      <c r="F14" s="336" t="s">
        <v>1345</v>
      </c>
      <c r="G14" s="335" t="s">
        <v>60</v>
      </c>
      <c r="H14" s="338" t="s">
        <v>59</v>
      </c>
      <c r="I14" s="306" t="s">
        <v>1346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 t="s">
        <v>64</v>
      </c>
      <c r="F15" s="336" t="s">
        <v>1347</v>
      </c>
      <c r="G15" s="302" t="s">
        <v>60</v>
      </c>
      <c r="H15" s="338" t="s">
        <v>1348</v>
      </c>
      <c r="I15" s="306" t="s">
        <v>1346</v>
      </c>
      <c r="J15" s="299"/>
      <c r="K15" s="300"/>
      <c r="L15" s="61"/>
      <c r="M15" s="330" t="s">
        <v>752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55</v>
      </c>
      <c r="F16" s="336" t="s">
        <v>1347</v>
      </c>
      <c r="G16" s="302" t="s">
        <v>60</v>
      </c>
      <c r="H16" s="338" t="s">
        <v>59</v>
      </c>
      <c r="I16" s="306" t="s">
        <v>1346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06" t="s">
        <v>1349</v>
      </c>
      <c r="F17" s="336" t="s">
        <v>1350</v>
      </c>
      <c r="G17" s="302" t="s">
        <v>60</v>
      </c>
      <c r="H17" s="306" t="s">
        <v>60</v>
      </c>
      <c r="I17" s="306" t="s">
        <v>1351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117</v>
      </c>
      <c r="C18" s="217" t="s">
        <v>87</v>
      </c>
      <c r="D18" s="267" t="s">
        <v>119</v>
      </c>
      <c r="E18" s="306" t="s">
        <v>1352</v>
      </c>
      <c r="F18" s="336" t="s">
        <v>1353</v>
      </c>
      <c r="G18" s="302" t="s">
        <v>60</v>
      </c>
      <c r="H18" s="306" t="s">
        <v>60</v>
      </c>
      <c r="I18" s="306" t="s">
        <v>1351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8" t="s">
        <v>58</v>
      </c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1216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1354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1355</v>
      </c>
      <c r="F5" s="223" t="s">
        <v>1356</v>
      </c>
      <c r="G5" s="223" t="s">
        <v>1357</v>
      </c>
      <c r="H5" s="223" t="s">
        <v>1358</v>
      </c>
      <c r="I5" s="223" t="s">
        <v>1359</v>
      </c>
      <c r="J5" s="223" t="s">
        <v>1360</v>
      </c>
      <c r="K5" s="223" t="s">
        <v>1361</v>
      </c>
      <c r="L5" s="61"/>
      <c r="M5" s="324" t="s">
        <v>82</v>
      </c>
      <c r="N5" s="332" t="s">
        <v>1343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COUNTIF(E8:K24, "*YB*")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784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06" t="s">
        <v>1327</v>
      </c>
      <c r="H8" s="306" t="s">
        <v>1311</v>
      </c>
      <c r="I8" s="306" t="s">
        <v>1311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06" t="s">
        <v>60</v>
      </c>
      <c r="H9" s="306" t="s">
        <v>1311</v>
      </c>
      <c r="I9" s="306" t="s">
        <v>1311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443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54</v>
      </c>
      <c r="G10" s="306" t="s">
        <v>60</v>
      </c>
      <c r="H10" s="306" t="s">
        <v>1311</v>
      </c>
      <c r="I10" s="306" t="s">
        <v>1362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243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1130</v>
      </c>
      <c r="G11" s="306" t="s">
        <v>59</v>
      </c>
      <c r="H11" s="306" t="s">
        <v>1311</v>
      </c>
      <c r="I11" s="306" t="s">
        <v>305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1322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64</v>
      </c>
      <c r="G12" s="306" t="s">
        <v>59</v>
      </c>
      <c r="H12" s="306" t="s">
        <v>1311</v>
      </c>
      <c r="I12" s="306" t="s">
        <v>305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/>
      <c r="F13" s="306" t="s">
        <v>1363</v>
      </c>
      <c r="G13" s="340" t="s">
        <v>1364</v>
      </c>
      <c r="H13" s="306" t="s">
        <v>1311</v>
      </c>
      <c r="I13" s="306" t="s">
        <v>1365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/>
      <c r="F14" s="336" t="s">
        <v>1366</v>
      </c>
      <c r="G14" s="335" t="s">
        <v>1267</v>
      </c>
      <c r="H14" s="338" t="s">
        <v>60</v>
      </c>
      <c r="I14" s="306" t="s">
        <v>1367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/>
      <c r="F15" s="336" t="s">
        <v>1368</v>
      </c>
      <c r="G15" s="302" t="s">
        <v>1369</v>
      </c>
      <c r="H15" s="338" t="s">
        <v>60</v>
      </c>
      <c r="I15" s="306" t="s">
        <v>1370</v>
      </c>
      <c r="J15" s="299"/>
      <c r="K15" s="300"/>
      <c r="L15" s="61"/>
      <c r="M15" s="330" t="s">
        <v>752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61</v>
      </c>
      <c r="F16" s="336" t="s">
        <v>1371</v>
      </c>
      <c r="G16" s="302" t="s">
        <v>1372</v>
      </c>
      <c r="H16" s="338" t="s">
        <v>1311</v>
      </c>
      <c r="I16" s="306" t="s">
        <v>1329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06" t="s">
        <v>312</v>
      </c>
      <c r="F17" s="336" t="s">
        <v>64</v>
      </c>
      <c r="G17" s="302" t="s">
        <v>1373</v>
      </c>
      <c r="H17" s="306" t="s">
        <v>61</v>
      </c>
      <c r="I17" s="306" t="s">
        <v>1319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06" t="s">
        <v>1374</v>
      </c>
      <c r="F18" s="336" t="s">
        <v>1375</v>
      </c>
      <c r="G18" s="302" t="s">
        <v>1376</v>
      </c>
      <c r="H18" s="306" t="s">
        <v>61</v>
      </c>
      <c r="I18" s="306" t="s">
        <v>312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312</v>
      </c>
      <c r="F19" s="337"/>
      <c r="G19" s="274"/>
      <c r="H19" s="339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312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8" t="s">
        <v>58</v>
      </c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1216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1377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1378</v>
      </c>
      <c r="F5" s="223" t="s">
        <v>1379</v>
      </c>
      <c r="G5" s="223" t="s">
        <v>1380</v>
      </c>
      <c r="H5" s="223" t="s">
        <v>1381</v>
      </c>
      <c r="I5" s="223" t="s">
        <v>1382</v>
      </c>
      <c r="J5" s="223" t="s">
        <v>1383</v>
      </c>
      <c r="K5" s="223" t="s">
        <v>1384</v>
      </c>
      <c r="L5" s="61"/>
      <c r="M5" s="324" t="s">
        <v>82</v>
      </c>
      <c r="N5" s="332" t="s">
        <v>1343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COUNTIF(E8:K24, "*YB*")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1212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1212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443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209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243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209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56</v>
      </c>
      <c r="G12" s="316" t="s">
        <v>59</v>
      </c>
      <c r="H12" s="306" t="s">
        <v>60</v>
      </c>
      <c r="I12" s="306" t="s">
        <v>1385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/>
      <c r="F13" s="306" t="s">
        <v>335</v>
      </c>
      <c r="G13" s="212" t="s">
        <v>59</v>
      </c>
      <c r="H13" s="306" t="s">
        <v>60</v>
      </c>
      <c r="I13" s="306" t="s">
        <v>1386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 t="s">
        <v>256</v>
      </c>
      <c r="F14" s="306" t="s">
        <v>1387</v>
      </c>
      <c r="G14" s="302" t="s">
        <v>62</v>
      </c>
      <c r="H14" s="306" t="s">
        <v>1388</v>
      </c>
      <c r="I14" s="306" t="s">
        <v>1389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 t="s">
        <v>54</v>
      </c>
      <c r="F15" s="306" t="s">
        <v>1390</v>
      </c>
      <c r="G15" s="302" t="s">
        <v>1391</v>
      </c>
      <c r="H15" s="306" t="s">
        <v>1388</v>
      </c>
      <c r="I15" s="306" t="s">
        <v>1386</v>
      </c>
      <c r="J15" s="299" t="s">
        <v>56</v>
      </c>
      <c r="K15" s="299" t="s">
        <v>56</v>
      </c>
      <c r="L15" s="61"/>
      <c r="M15" s="330" t="s">
        <v>752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54</v>
      </c>
      <c r="F16" s="306" t="s">
        <v>1392</v>
      </c>
      <c r="G16" s="302" t="s">
        <v>1391</v>
      </c>
      <c r="H16" s="306" t="s">
        <v>1393</v>
      </c>
      <c r="I16" s="306" t="s">
        <v>1386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2" t="s">
        <v>61</v>
      </c>
      <c r="F17" s="306" t="s">
        <v>1394</v>
      </c>
      <c r="G17" s="212" t="s">
        <v>1395</v>
      </c>
      <c r="H17" s="306" t="s">
        <v>1396</v>
      </c>
      <c r="I17" s="306" t="s">
        <v>1191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3" t="s">
        <v>1239</v>
      </c>
      <c r="F18" s="306" t="s">
        <v>1394</v>
      </c>
      <c r="G18" s="212" t="s">
        <v>1395</v>
      </c>
      <c r="H18" s="306" t="s">
        <v>1397</v>
      </c>
      <c r="I18" s="306" t="s">
        <v>1398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1399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8"/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1216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1400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1401</v>
      </c>
      <c r="K5" s="223" t="s">
        <v>1402</v>
      </c>
      <c r="L5" s="61"/>
      <c r="M5" s="324" t="s">
        <v>82</v>
      </c>
      <c r="N5" s="332" t="s">
        <v>1343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COUNTIF(E8:K24, "*YB*")</f>
        <v>32</v>
      </c>
      <c r="O6" s="224" t="s">
        <v>443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752</v>
      </c>
      <c r="F7" s="282" t="s">
        <v>752</v>
      </c>
      <c r="G7" s="282" t="s">
        <v>752</v>
      </c>
      <c r="H7" s="282" t="s">
        <v>752</v>
      </c>
      <c r="I7" s="282" t="s">
        <v>752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1267</v>
      </c>
      <c r="F8" s="306" t="s">
        <v>752</v>
      </c>
      <c r="G8" s="316" t="s">
        <v>752</v>
      </c>
      <c r="H8" s="306" t="s">
        <v>60</v>
      </c>
      <c r="I8" s="306" t="s">
        <v>580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1267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443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1267</v>
      </c>
      <c r="F10" s="306" t="s">
        <v>206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1267</v>
      </c>
      <c r="F11" s="306" t="s">
        <v>1403</v>
      </c>
      <c r="G11" s="316" t="s">
        <v>1404</v>
      </c>
      <c r="H11" s="306" t="s">
        <v>580</v>
      </c>
      <c r="I11" s="306" t="s">
        <v>1405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1406</v>
      </c>
      <c r="G12" s="316" t="s">
        <v>1404</v>
      </c>
      <c r="H12" s="306" t="s">
        <v>580</v>
      </c>
      <c r="I12" s="306" t="s">
        <v>1405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447</v>
      </c>
      <c r="F13" s="306" t="s">
        <v>1407</v>
      </c>
      <c r="G13" s="212" t="s">
        <v>725</v>
      </c>
      <c r="H13" s="306" t="s">
        <v>580</v>
      </c>
      <c r="I13" s="306" t="s">
        <v>1408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447</v>
      </c>
      <c r="F14" s="306" t="s">
        <v>1409</v>
      </c>
      <c r="G14" s="302" t="s">
        <v>1410</v>
      </c>
      <c r="H14" s="306" t="s">
        <v>449</v>
      </c>
      <c r="I14" s="306" t="s">
        <v>1411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1412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212" t="s">
        <v>627</v>
      </c>
      <c r="F15" s="306" t="s">
        <v>1413</v>
      </c>
      <c r="G15" s="302" t="s">
        <v>1414</v>
      </c>
      <c r="H15" s="306" t="s">
        <v>1415</v>
      </c>
      <c r="I15" s="306" t="s">
        <v>1416</v>
      </c>
      <c r="J15" s="299"/>
      <c r="K15" s="300"/>
      <c r="L15" s="61"/>
      <c r="M15" s="330" t="s">
        <v>752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2" t="s">
        <v>627</v>
      </c>
      <c r="F16" s="306" t="s">
        <v>1417</v>
      </c>
      <c r="G16" s="302" t="s">
        <v>1414</v>
      </c>
      <c r="H16" s="306" t="s">
        <v>1418</v>
      </c>
      <c r="I16" s="306" t="s">
        <v>1416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2" t="s">
        <v>630</v>
      </c>
      <c r="F17" s="306" t="s">
        <v>1419</v>
      </c>
      <c r="G17" s="212" t="s">
        <v>1420</v>
      </c>
      <c r="H17" s="306" t="s">
        <v>658</v>
      </c>
      <c r="I17" s="306" t="s">
        <v>1421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117</v>
      </c>
      <c r="C18" s="217" t="s">
        <v>87</v>
      </c>
      <c r="D18" s="267" t="s">
        <v>119</v>
      </c>
      <c r="E18" s="302" t="s">
        <v>1422</v>
      </c>
      <c r="F18" s="306" t="s">
        <v>1423</v>
      </c>
      <c r="G18" s="302" t="s">
        <v>1420</v>
      </c>
      <c r="H18" s="306" t="s">
        <v>658</v>
      </c>
      <c r="I18" s="306" t="s">
        <v>1421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/>
      <c r="F19" s="274"/>
      <c r="G19" s="274"/>
      <c r="H19" s="283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8"/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1424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1425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82</v>
      </c>
      <c r="N5" s="289" t="s">
        <v>1343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3" t="s">
        <v>53</v>
      </c>
      <c r="N6" s="287">
        <f>COUNTIF(E8:K24, "*YB*")</f>
        <v>33</v>
      </c>
      <c r="O6" s="224" t="s">
        <v>443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1426</v>
      </c>
      <c r="G8" s="316" t="s">
        <v>580</v>
      </c>
      <c r="H8" s="308"/>
      <c r="I8" s="306" t="s">
        <v>580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1426</v>
      </c>
      <c r="G9" s="316" t="s">
        <v>580</v>
      </c>
      <c r="H9" s="308"/>
      <c r="I9" s="306" t="s">
        <v>1427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443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8"/>
      <c r="F10" s="306" t="s">
        <v>1426</v>
      </c>
      <c r="G10" s="316" t="s">
        <v>482</v>
      </c>
      <c r="H10" s="308"/>
      <c r="I10" s="306" t="s">
        <v>1428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8"/>
      <c r="F11" s="306" t="s">
        <v>482</v>
      </c>
      <c r="G11" s="316" t="s">
        <v>1429</v>
      </c>
      <c r="H11" s="308"/>
      <c r="I11" s="306" t="s">
        <v>1428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8"/>
      <c r="F12" s="306" t="s">
        <v>580</v>
      </c>
      <c r="G12" s="316" t="s">
        <v>1430</v>
      </c>
      <c r="H12" s="308"/>
      <c r="I12" s="306" t="s">
        <v>1428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9"/>
      <c r="F13" s="306" t="s">
        <v>580</v>
      </c>
      <c r="G13" s="316" t="s">
        <v>1430</v>
      </c>
      <c r="H13" s="308"/>
      <c r="I13" s="306" t="s">
        <v>1431</v>
      </c>
      <c r="J13" s="318" t="s">
        <v>752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10"/>
      <c r="F14" s="306" t="s">
        <v>1432</v>
      </c>
      <c r="G14" s="316" t="s">
        <v>482</v>
      </c>
      <c r="H14" s="320"/>
      <c r="I14" s="306" t="s">
        <v>1433</v>
      </c>
      <c r="J14" s="318" t="s">
        <v>752</v>
      </c>
      <c r="K14" s="300"/>
      <c r="L14" s="61"/>
      <c r="M14" s="292" t="s">
        <v>61</v>
      </c>
      <c r="N14" s="285">
        <f>COUNTIF(E8:K24, "*Tai Wei*")</f>
        <v>0</v>
      </c>
      <c r="O14" s="224" t="s">
        <v>1412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10"/>
      <c r="F15" s="306" t="s">
        <v>1432</v>
      </c>
      <c r="G15" s="316" t="s">
        <v>1434</v>
      </c>
      <c r="H15" s="320"/>
      <c r="I15" s="306" t="s">
        <v>1433</v>
      </c>
      <c r="J15" s="318" t="s">
        <v>752</v>
      </c>
      <c r="K15" s="300"/>
      <c r="L15" s="61"/>
      <c r="M15" s="292" t="s">
        <v>752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10"/>
      <c r="F16" s="306" t="s">
        <v>1432</v>
      </c>
      <c r="G16" s="316" t="s">
        <v>1435</v>
      </c>
      <c r="H16" s="320"/>
      <c r="I16" s="306" t="s">
        <v>1436</v>
      </c>
      <c r="J16" s="318" t="s">
        <v>752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11"/>
      <c r="F17" s="306" t="s">
        <v>1432</v>
      </c>
      <c r="G17" s="316" t="s">
        <v>1437</v>
      </c>
      <c r="H17" s="310"/>
      <c r="I17" s="306" t="s">
        <v>1438</v>
      </c>
      <c r="J17" s="318" t="s">
        <v>752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11"/>
      <c r="F18" s="306" t="s">
        <v>1439</v>
      </c>
      <c r="G18" s="316" t="s">
        <v>1437</v>
      </c>
      <c r="H18" s="310"/>
      <c r="I18" s="306" t="s">
        <v>1440</v>
      </c>
      <c r="J18" s="318" t="s">
        <v>752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321"/>
      <c r="I19" s="274" t="s">
        <v>752</v>
      </c>
      <c r="J19" s="318" t="s">
        <v>752</v>
      </c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309"/>
      <c r="I20" s="274" t="s">
        <v>752</v>
      </c>
      <c r="J20" s="318" t="s">
        <v>752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309"/>
      <c r="I21" s="274" t="s">
        <v>752</v>
      </c>
      <c r="J21" s="318" t="s">
        <v>752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309"/>
      <c r="I22" s="274" t="s">
        <v>752</v>
      </c>
      <c r="J22" s="318" t="s">
        <v>752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309"/>
      <c r="I23" s="274"/>
      <c r="J23" s="318" t="s">
        <v>752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28"/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1441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1442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1443</v>
      </c>
      <c r="F5" s="223" t="s">
        <v>1444</v>
      </c>
      <c r="G5" s="223" t="s">
        <v>1445</v>
      </c>
      <c r="H5" s="223" t="s">
        <v>1446</v>
      </c>
      <c r="I5" s="223" t="s">
        <v>1447</v>
      </c>
      <c r="J5" s="223" t="s">
        <v>1448</v>
      </c>
      <c r="K5" s="223" t="s">
        <v>1449</v>
      </c>
      <c r="L5" s="61"/>
      <c r="M5" s="288" t="s">
        <v>82</v>
      </c>
      <c r="N5" s="289" t="s">
        <v>1343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03" t="s">
        <v>53</v>
      </c>
      <c r="N6" s="287">
        <f>COUNTIF(E8:K24, "*YB*")</f>
        <v>8</v>
      </c>
      <c r="O6" s="224" t="s">
        <v>443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37" t="s">
        <v>704</v>
      </c>
      <c r="G7" s="237" t="s">
        <v>207</v>
      </c>
      <c r="H7" s="317" t="s">
        <v>207</v>
      </c>
      <c r="I7" s="314" t="s">
        <v>207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704</v>
      </c>
      <c r="G8" s="316" t="s">
        <v>1450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704</v>
      </c>
      <c r="G9" s="316" t="s">
        <v>1450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443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8"/>
      <c r="F10" s="306" t="s">
        <v>704</v>
      </c>
      <c r="G10" s="316" t="s">
        <v>1450</v>
      </c>
      <c r="H10" s="306" t="s">
        <v>60</v>
      </c>
      <c r="I10" s="306" t="s">
        <v>1323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399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8"/>
      <c r="F11" s="306" t="s">
        <v>704</v>
      </c>
      <c r="G11" s="316" t="s">
        <v>1450</v>
      </c>
      <c r="H11" s="306" t="s">
        <v>58</v>
      </c>
      <c r="I11" s="306" t="s">
        <v>1323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8"/>
      <c r="F12" s="306" t="s">
        <v>704</v>
      </c>
      <c r="G12" s="316" t="s">
        <v>1450</v>
      </c>
      <c r="H12" s="306" t="s">
        <v>60</v>
      </c>
      <c r="I12" s="306" t="s">
        <v>1323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1451</v>
      </c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9"/>
      <c r="F13" s="306" t="s">
        <v>704</v>
      </c>
      <c r="G13" s="316" t="s">
        <v>1450</v>
      </c>
      <c r="H13" s="306" t="s">
        <v>60</v>
      </c>
      <c r="I13" s="306" t="s">
        <v>1323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10"/>
      <c r="F14" s="306" t="s">
        <v>704</v>
      </c>
      <c r="G14" s="316" t="s">
        <v>1452</v>
      </c>
      <c r="H14" s="249" t="s">
        <v>53</v>
      </c>
      <c r="I14" s="306" t="s">
        <v>1323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1412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10"/>
      <c r="F15" s="306" t="s">
        <v>704</v>
      </c>
      <c r="G15" s="316" t="s">
        <v>1452</v>
      </c>
      <c r="H15" s="249" t="s">
        <v>1453</v>
      </c>
      <c r="I15" s="306" t="s">
        <v>1323</v>
      </c>
      <c r="J15" s="299"/>
      <c r="K15" s="300"/>
      <c r="L15" s="61"/>
      <c r="M15" s="292" t="s">
        <v>752</v>
      </c>
      <c r="N15" s="285">
        <f>COUNTIF(E8:K24, "*Casey*")</f>
        <v>4</v>
      </c>
      <c r="O15" s="224" t="s">
        <v>1451</v>
      </c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10"/>
      <c r="F16" s="306" t="s">
        <v>704</v>
      </c>
      <c r="G16" s="249" t="s">
        <v>1454</v>
      </c>
      <c r="H16" s="249" t="s">
        <v>53</v>
      </c>
      <c r="I16" s="306" t="s">
        <v>1323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1451</v>
      </c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11"/>
      <c r="F17" s="306" t="s">
        <v>704</v>
      </c>
      <c r="G17" s="249" t="s">
        <v>1454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11"/>
      <c r="F18" s="306" t="s">
        <v>1455</v>
      </c>
      <c r="G18" s="249" t="s">
        <v>1456</v>
      </c>
      <c r="H18" s="302" t="s">
        <v>1453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283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28" t="s">
        <v>1457</v>
      </c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1441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1458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1459</v>
      </c>
      <c r="F5" s="223" t="s">
        <v>1460</v>
      </c>
      <c r="G5" s="223" t="s">
        <v>1461</v>
      </c>
      <c r="H5" s="223" t="s">
        <v>1462</v>
      </c>
      <c r="I5" s="223" t="s">
        <v>1463</v>
      </c>
      <c r="J5" s="223" t="s">
        <v>1464</v>
      </c>
      <c r="K5" s="223" t="s">
        <v>1465</v>
      </c>
      <c r="L5" s="61"/>
      <c r="M5" s="288" t="s">
        <v>82</v>
      </c>
      <c r="N5" s="289" t="s">
        <v>1343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207</v>
      </c>
      <c r="F7" s="237" t="s">
        <v>207</v>
      </c>
      <c r="G7" s="237" t="s">
        <v>207</v>
      </c>
      <c r="H7" s="237" t="s">
        <v>207</v>
      </c>
      <c r="I7" s="237" t="s">
        <v>207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60</v>
      </c>
      <c r="F9" s="306" t="s">
        <v>1311</v>
      </c>
      <c r="G9" s="306" t="s">
        <v>1311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60</v>
      </c>
      <c r="F10" s="306" t="s">
        <v>1311</v>
      </c>
      <c r="G10" s="306" t="s">
        <v>1311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60</v>
      </c>
      <c r="F11" s="306" t="s">
        <v>1311</v>
      </c>
      <c r="G11" s="306" t="s">
        <v>1311</v>
      </c>
      <c r="H11" s="306" t="s">
        <v>1466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 t="s">
        <v>60</v>
      </c>
      <c r="F12" s="306" t="s">
        <v>1388</v>
      </c>
      <c r="G12" s="306" t="s">
        <v>1311</v>
      </c>
      <c r="H12" s="306" t="s">
        <v>1466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1467</v>
      </c>
      <c r="F13" s="212" t="s">
        <v>749</v>
      </c>
      <c r="G13" s="249" t="s">
        <v>54</v>
      </c>
      <c r="H13" s="249" t="s">
        <v>749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1467</v>
      </c>
      <c r="F14" s="212" t="s">
        <v>1468</v>
      </c>
      <c r="G14" s="249" t="s">
        <v>1469</v>
      </c>
      <c r="H14" s="249" t="s">
        <v>749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2" t="s">
        <v>57</v>
      </c>
      <c r="F15" s="212" t="s">
        <v>1470</v>
      </c>
      <c r="G15" s="249" t="s">
        <v>1469</v>
      </c>
      <c r="H15" s="249" t="s">
        <v>1471</v>
      </c>
      <c r="I15" s="196"/>
      <c r="J15" s="299"/>
      <c r="K15" s="300"/>
      <c r="L15" s="61"/>
      <c r="M15" s="292" t="s">
        <v>752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2" t="s">
        <v>1000</v>
      </c>
      <c r="F16" s="212" t="s">
        <v>1472</v>
      </c>
      <c r="G16" s="249" t="s">
        <v>1469</v>
      </c>
      <c r="H16" s="249" t="s">
        <v>1473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 t="s">
        <v>60</v>
      </c>
      <c r="F17" s="196" t="s">
        <v>1256</v>
      </c>
      <c r="G17" s="249" t="s">
        <v>1474</v>
      </c>
      <c r="H17" s="302" t="s">
        <v>1475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1476</v>
      </c>
      <c r="F18" s="196" t="s">
        <v>1477</v>
      </c>
      <c r="G18" s="249" t="s">
        <v>1474</v>
      </c>
      <c r="H18" s="302" t="s">
        <v>1475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1478</v>
      </c>
      <c r="F19" s="274" t="s">
        <v>1479</v>
      </c>
      <c r="G19" s="274" t="s">
        <v>55</v>
      </c>
      <c r="H19" s="283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1478</v>
      </c>
      <c r="F20" s="274" t="s">
        <v>1479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979</v>
      </c>
      <c r="F21" s="274" t="s">
        <v>1111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28"/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1480</v>
      </c>
    </row>
    <row r="33" spans="2:15">
      <c r="B33" s="56"/>
      <c r="D33" s="246" t="s">
        <v>1481</v>
      </c>
    </row>
    <row r="34" spans="2:15">
      <c r="B34" s="180"/>
      <c r="D34" t="s">
        <v>134</v>
      </c>
    </row>
    <row r="35" spans="2:15">
      <c r="B35" s="90"/>
      <c r="D35" t="s">
        <v>135</v>
      </c>
    </row>
    <row r="37" spans="2:15">
      <c r="B37" s="127" t="s">
        <v>136</v>
      </c>
      <c r="D37" s="247" t="s">
        <v>1482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1483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1484</v>
      </c>
      <c r="I5" s="223" t="s">
        <v>1485</v>
      </c>
      <c r="J5" s="223" t="s">
        <v>1486</v>
      </c>
      <c r="K5" s="223" t="s">
        <v>1487</v>
      </c>
      <c r="L5" s="61"/>
      <c r="M5" s="288" t="s">
        <v>82</v>
      </c>
      <c r="N5" s="289" t="s">
        <v>1343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65" t="s">
        <v>96</v>
      </c>
      <c r="E8" s="262" t="s">
        <v>58</v>
      </c>
      <c r="F8" s="295" t="s">
        <v>1488</v>
      </c>
      <c r="G8" s="296" t="s">
        <v>1489</v>
      </c>
      <c r="H8" s="297" t="s">
        <v>1323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262" t="s">
        <v>256</v>
      </c>
      <c r="F9" s="212" t="s">
        <v>1488</v>
      </c>
      <c r="G9" s="294" t="s">
        <v>1490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262" t="s">
        <v>256</v>
      </c>
      <c r="F10" s="212" t="s">
        <v>1311</v>
      </c>
      <c r="G10" s="294" t="s">
        <v>1490</v>
      </c>
      <c r="H10" s="196" t="s">
        <v>1491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262" t="s">
        <v>256</v>
      </c>
      <c r="F11" s="212" t="s">
        <v>60</v>
      </c>
      <c r="G11" s="294" t="s">
        <v>1490</v>
      </c>
      <c r="H11" s="249" t="s">
        <v>1491</v>
      </c>
      <c r="I11" s="196" t="s">
        <v>1391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214" t="s">
        <v>1256</v>
      </c>
      <c r="F12" s="212" t="s">
        <v>1492</v>
      </c>
      <c r="G12" s="249" t="s">
        <v>1493</v>
      </c>
      <c r="H12" s="249" t="s">
        <v>1494</v>
      </c>
      <c r="I12" s="196" t="s">
        <v>1391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1495</v>
      </c>
      <c r="F13" s="212" t="s">
        <v>1492</v>
      </c>
      <c r="G13" s="249" t="s">
        <v>1496</v>
      </c>
      <c r="H13" s="249" t="s">
        <v>1497</v>
      </c>
      <c r="I13" s="196" t="s">
        <v>1498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1499</v>
      </c>
      <c r="F14" s="262" t="s">
        <v>1500</v>
      </c>
      <c r="G14" s="249" t="s">
        <v>1501</v>
      </c>
      <c r="H14" s="249" t="s">
        <v>1497</v>
      </c>
      <c r="I14" s="196" t="s">
        <v>1502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2" t="s">
        <v>1503</v>
      </c>
      <c r="F15" s="262" t="s">
        <v>1255</v>
      </c>
      <c r="G15" s="249" t="s">
        <v>1504</v>
      </c>
      <c r="H15" s="249" t="s">
        <v>1388</v>
      </c>
      <c r="I15" s="196" t="s">
        <v>1498</v>
      </c>
      <c r="J15" s="299"/>
      <c r="K15" s="300"/>
      <c r="L15" s="61"/>
      <c r="M15" s="292" t="s">
        <v>752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113</v>
      </c>
      <c r="C16" s="217" t="s">
        <v>87</v>
      </c>
      <c r="D16" s="267" t="s">
        <v>115</v>
      </c>
      <c r="E16" s="262" t="s">
        <v>54</v>
      </c>
      <c r="F16" s="212" t="s">
        <v>1505</v>
      </c>
      <c r="G16" s="249" t="s">
        <v>1490</v>
      </c>
      <c r="H16" s="249" t="s">
        <v>1506</v>
      </c>
      <c r="I16" s="196" t="s">
        <v>1498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/>
      <c r="F17" s="196" t="s">
        <v>1507</v>
      </c>
      <c r="G17" s="249" t="s">
        <v>1508</v>
      </c>
      <c r="H17" s="213" t="s">
        <v>1506</v>
      </c>
      <c r="I17" s="196" t="s">
        <v>1502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1509</v>
      </c>
      <c r="F18" s="196" t="s">
        <v>1510</v>
      </c>
      <c r="G18" s="249" t="s">
        <v>1508</v>
      </c>
      <c r="H18" s="213" t="s">
        <v>1511</v>
      </c>
      <c r="I18" s="196" t="s">
        <v>1512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1513</v>
      </c>
      <c r="F19" s="274" t="s">
        <v>1478</v>
      </c>
      <c r="G19" s="274" t="s">
        <v>59</v>
      </c>
      <c r="H19" s="274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1514</v>
      </c>
      <c r="F20" s="274" t="s">
        <v>1478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1515</v>
      </c>
      <c r="F21" s="274" t="s">
        <v>991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828"/>
      <c r="D26" s="828"/>
      <c r="E26" s="828"/>
      <c r="F26" s="828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138</v>
      </c>
      <c r="C27" t="s">
        <v>1213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1480</v>
      </c>
    </row>
    <row r="32" spans="2:20">
      <c r="B32" s="56"/>
      <c r="D32" s="246" t="s">
        <v>1481</v>
      </c>
    </row>
    <row r="33" spans="2:15">
      <c r="B33" s="180"/>
      <c r="D33" t="s">
        <v>134</v>
      </c>
    </row>
    <row r="34" spans="2:15">
      <c r="B34" s="90"/>
      <c r="D34" t="s">
        <v>135</v>
      </c>
    </row>
    <row r="36" spans="2:15">
      <c r="B36" s="127" t="s">
        <v>136</v>
      </c>
      <c r="D36" s="247" t="s">
        <v>1482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1516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82</v>
      </c>
      <c r="N5" s="289" t="s">
        <v>1517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1518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65" t="s">
        <v>96</v>
      </c>
      <c r="E8" s="262" t="s">
        <v>1314</v>
      </c>
      <c r="F8" s="295" t="s">
        <v>59</v>
      </c>
      <c r="G8" s="296" t="s">
        <v>1519</v>
      </c>
      <c r="H8" s="297" t="s">
        <v>1519</v>
      </c>
      <c r="I8" s="297" t="s">
        <v>59</v>
      </c>
      <c r="J8" s="299" t="s">
        <v>1520</v>
      </c>
      <c r="K8" s="301" t="s">
        <v>752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262" t="s">
        <v>1521</v>
      </c>
      <c r="F9" s="212" t="s">
        <v>1351</v>
      </c>
      <c r="G9" s="294" t="s">
        <v>1522</v>
      </c>
      <c r="H9" s="242" t="s">
        <v>60</v>
      </c>
      <c r="I9" s="297" t="s">
        <v>59</v>
      </c>
      <c r="J9" s="299" t="s">
        <v>1520</v>
      </c>
      <c r="K9" s="300" t="s">
        <v>752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262" t="s">
        <v>1521</v>
      </c>
      <c r="F10" s="212" t="s">
        <v>1351</v>
      </c>
      <c r="G10" s="212" t="s">
        <v>1522</v>
      </c>
      <c r="H10" s="196" t="s">
        <v>60</v>
      </c>
      <c r="I10" s="196" t="s">
        <v>1523</v>
      </c>
      <c r="J10" s="299" t="s">
        <v>1520</v>
      </c>
      <c r="K10" s="300" t="s">
        <v>752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262" t="s">
        <v>1521</v>
      </c>
      <c r="F11" s="212" t="s">
        <v>1524</v>
      </c>
      <c r="G11" s="249" t="s">
        <v>1525</v>
      </c>
      <c r="H11" s="249" t="s">
        <v>60</v>
      </c>
      <c r="I11" s="196" t="s">
        <v>1526</v>
      </c>
      <c r="J11" s="299" t="s">
        <v>1520</v>
      </c>
      <c r="K11" s="300" t="s">
        <v>752</v>
      </c>
      <c r="L11" s="61"/>
      <c r="M11" s="304" t="s">
        <v>58</v>
      </c>
      <c r="N11" s="285">
        <f>COUNTIF(E8:K24, "*Wei Yen*")</f>
        <v>0</v>
      </c>
      <c r="O11" s="199" t="s">
        <v>1527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214" t="s">
        <v>1528</v>
      </c>
      <c r="F12" s="212" t="s">
        <v>1529</v>
      </c>
      <c r="G12" s="249" t="s">
        <v>1530</v>
      </c>
      <c r="H12" s="249" t="s">
        <v>60</v>
      </c>
      <c r="I12" s="196" t="s">
        <v>1526</v>
      </c>
      <c r="J12" s="299" t="s">
        <v>1520</v>
      </c>
      <c r="K12" s="300" t="s">
        <v>752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67" t="s">
        <v>108</v>
      </c>
      <c r="E13" s="214" t="s">
        <v>1528</v>
      </c>
      <c r="F13" s="196" t="s">
        <v>1531</v>
      </c>
      <c r="G13" s="249" t="s">
        <v>1530</v>
      </c>
      <c r="H13" s="249" t="s">
        <v>1255</v>
      </c>
      <c r="I13" s="196" t="s">
        <v>1532</v>
      </c>
      <c r="J13" s="299" t="s">
        <v>1520</v>
      </c>
      <c r="K13" s="300" t="s">
        <v>752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67" t="s">
        <v>111</v>
      </c>
      <c r="E14" s="214" t="s">
        <v>1533</v>
      </c>
      <c r="F14" s="196" t="s">
        <v>787</v>
      </c>
      <c r="G14" s="249" t="s">
        <v>1534</v>
      </c>
      <c r="H14" s="249" t="s">
        <v>62</v>
      </c>
      <c r="I14" s="196" t="s">
        <v>1535</v>
      </c>
      <c r="J14" s="299" t="s">
        <v>1520</v>
      </c>
      <c r="K14" s="300" t="s">
        <v>752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67" t="s">
        <v>113</v>
      </c>
      <c r="E15" s="214" t="s">
        <v>1533</v>
      </c>
      <c r="F15" s="196" t="s">
        <v>1526</v>
      </c>
      <c r="G15" s="249" t="s">
        <v>1536</v>
      </c>
      <c r="H15" s="249" t="s">
        <v>62</v>
      </c>
      <c r="I15" s="196" t="s">
        <v>1535</v>
      </c>
      <c r="J15" s="299" t="s">
        <v>1520</v>
      </c>
      <c r="K15" s="300" t="s">
        <v>752</v>
      </c>
      <c r="L15" s="61"/>
      <c r="M15" s="292" t="s">
        <v>752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113</v>
      </c>
      <c r="C16" s="217" t="s">
        <v>87</v>
      </c>
      <c r="D16" s="267" t="s">
        <v>115</v>
      </c>
      <c r="E16" s="214" t="s">
        <v>1533</v>
      </c>
      <c r="F16" s="196" t="s">
        <v>1537</v>
      </c>
      <c r="G16" s="249" t="s">
        <v>1538</v>
      </c>
      <c r="H16" s="249" t="s">
        <v>60</v>
      </c>
      <c r="I16" s="196" t="s">
        <v>1539</v>
      </c>
      <c r="J16" s="299" t="s">
        <v>1520</v>
      </c>
      <c r="K16" s="300" t="s">
        <v>752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 t="s">
        <v>1533</v>
      </c>
      <c r="F17" s="196" t="s">
        <v>1540</v>
      </c>
      <c r="G17" s="249" t="s">
        <v>1541</v>
      </c>
      <c r="H17" s="249" t="s">
        <v>60</v>
      </c>
      <c r="I17" s="250" t="s">
        <v>787</v>
      </c>
      <c r="J17" s="274" t="s">
        <v>752</v>
      </c>
      <c r="K17" s="300" t="s">
        <v>752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596</v>
      </c>
      <c r="F18" s="196" t="s">
        <v>1542</v>
      </c>
      <c r="G18" s="261" t="s">
        <v>1541</v>
      </c>
      <c r="H18" s="249" t="s">
        <v>1543</v>
      </c>
      <c r="I18" s="196" t="s">
        <v>62</v>
      </c>
      <c r="J18" s="279" t="s">
        <v>752</v>
      </c>
      <c r="K18" s="300" t="s">
        <v>752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596</v>
      </c>
      <c r="F19" s="274" t="s">
        <v>56</v>
      </c>
      <c r="G19" s="274" t="s">
        <v>1544</v>
      </c>
      <c r="H19" s="274"/>
      <c r="I19" s="274"/>
      <c r="J19" s="274" t="s">
        <v>752</v>
      </c>
      <c r="K19" s="300" t="s">
        <v>752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596</v>
      </c>
      <c r="F20" s="274" t="s">
        <v>56</v>
      </c>
      <c r="G20" s="274" t="s">
        <v>1544</v>
      </c>
      <c r="H20" s="274"/>
      <c r="I20" s="274"/>
      <c r="J20" s="274" t="s">
        <v>752</v>
      </c>
      <c r="K20" s="300" t="s">
        <v>752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596</v>
      </c>
      <c r="F21" s="274" t="s">
        <v>56</v>
      </c>
      <c r="G21" s="274" t="s">
        <v>1544</v>
      </c>
      <c r="H21" s="274"/>
      <c r="I21" s="274"/>
      <c r="J21" s="274" t="s">
        <v>752</v>
      </c>
      <c r="K21" s="300" t="s">
        <v>752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 t="s">
        <v>1544</v>
      </c>
      <c r="H22" s="274"/>
      <c r="I22" s="274"/>
      <c r="J22" s="274" t="s">
        <v>752</v>
      </c>
      <c r="K22" s="300" t="s">
        <v>752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 t="s">
        <v>1544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132</v>
      </c>
      <c r="C26" s="828" t="s">
        <v>58</v>
      </c>
      <c r="D26" s="828"/>
      <c r="E26" s="828"/>
      <c r="F26" s="828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138</v>
      </c>
      <c r="C27" t="s">
        <v>1213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1545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1480</v>
      </c>
    </row>
    <row r="32" spans="2:20">
      <c r="B32" s="56"/>
      <c r="D32" s="246" t="s">
        <v>1481</v>
      </c>
    </row>
    <row r="33" spans="2:15">
      <c r="B33" s="180"/>
      <c r="D33" t="s">
        <v>399</v>
      </c>
    </row>
    <row r="34" spans="2:15">
      <c r="B34" s="90"/>
      <c r="D34" t="s">
        <v>135</v>
      </c>
    </row>
    <row r="36" spans="2:15">
      <c r="B36" s="127" t="s">
        <v>136</v>
      </c>
      <c r="D36" s="247" t="s">
        <v>1482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1546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1547</v>
      </c>
      <c r="F5" s="223" t="s">
        <v>1548</v>
      </c>
      <c r="G5" s="223" t="s">
        <v>1549</v>
      </c>
      <c r="H5" s="223" t="s">
        <v>1550</v>
      </c>
      <c r="I5" s="223" t="s">
        <v>1551</v>
      </c>
      <c r="J5" s="223">
        <v>44930</v>
      </c>
      <c r="K5" s="223">
        <v>44961</v>
      </c>
      <c r="L5" s="61"/>
      <c r="M5" s="288" t="s">
        <v>82</v>
      </c>
      <c r="N5" s="289" t="s">
        <v>1517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85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94</v>
      </c>
      <c r="C8" s="257" t="s">
        <v>87</v>
      </c>
      <c r="D8" s="256" t="s">
        <v>96</v>
      </c>
      <c r="E8" s="281" t="s">
        <v>57</v>
      </c>
      <c r="F8" s="212" t="s">
        <v>57</v>
      </c>
      <c r="G8" s="250" t="s">
        <v>57</v>
      </c>
      <c r="H8" s="212" t="s">
        <v>650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96</v>
      </c>
      <c r="C9" s="257" t="s">
        <v>87</v>
      </c>
      <c r="D9" s="256" t="s">
        <v>97</v>
      </c>
      <c r="E9" s="281" t="s">
        <v>57</v>
      </c>
      <c r="F9" s="212" t="s">
        <v>57</v>
      </c>
      <c r="G9" s="250" t="s">
        <v>60</v>
      </c>
      <c r="H9" s="212" t="s">
        <v>650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97</v>
      </c>
      <c r="C10" s="257" t="s">
        <v>87</v>
      </c>
      <c r="D10" s="256" t="s">
        <v>99</v>
      </c>
      <c r="E10" s="281" t="s">
        <v>57</v>
      </c>
      <c r="F10" s="212" t="s">
        <v>269</v>
      </c>
      <c r="G10" s="250" t="s">
        <v>60</v>
      </c>
      <c r="H10" s="212" t="s">
        <v>650</v>
      </c>
      <c r="I10" s="212" t="s">
        <v>60</v>
      </c>
      <c r="J10" s="273" t="s">
        <v>1327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99</v>
      </c>
      <c r="C11" s="257" t="s">
        <v>87</v>
      </c>
      <c r="D11" s="256" t="s">
        <v>102</v>
      </c>
      <c r="E11" s="281" t="s">
        <v>57</v>
      </c>
      <c r="F11" s="212" t="s">
        <v>269</v>
      </c>
      <c r="G11" s="250" t="s">
        <v>1252</v>
      </c>
      <c r="H11" s="212" t="s">
        <v>650</v>
      </c>
      <c r="I11" s="212" t="s">
        <v>62</v>
      </c>
      <c r="J11" s="273" t="s">
        <v>1327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102</v>
      </c>
      <c r="C12" s="257" t="s">
        <v>87</v>
      </c>
      <c r="D12" s="256" t="s">
        <v>104</v>
      </c>
      <c r="E12" s="214"/>
      <c r="F12" s="212" t="s">
        <v>1552</v>
      </c>
      <c r="G12" s="250" t="s">
        <v>1553</v>
      </c>
      <c r="H12" s="212" t="s">
        <v>1554</v>
      </c>
      <c r="I12" s="212" t="s">
        <v>62</v>
      </c>
      <c r="J12" s="273" t="s">
        <v>1327</v>
      </c>
      <c r="K12" s="273" t="s">
        <v>1555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104</v>
      </c>
      <c r="C13" s="257" t="s">
        <v>87</v>
      </c>
      <c r="D13" s="256" t="s">
        <v>108</v>
      </c>
      <c r="E13" s="214"/>
      <c r="F13" s="212" t="s">
        <v>1552</v>
      </c>
      <c r="G13" s="250" t="s">
        <v>1553</v>
      </c>
      <c r="H13" s="212" t="s">
        <v>1554</v>
      </c>
      <c r="I13" s="212" t="s">
        <v>1391</v>
      </c>
      <c r="J13" s="273" t="s">
        <v>1327</v>
      </c>
      <c r="K13" s="273" t="s">
        <v>1555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108</v>
      </c>
      <c r="C14" s="257" t="s">
        <v>87</v>
      </c>
      <c r="D14" s="256" t="s">
        <v>111</v>
      </c>
      <c r="E14" s="214" t="s">
        <v>1556</v>
      </c>
      <c r="F14" s="212" t="s">
        <v>1393</v>
      </c>
      <c r="G14" s="250" t="s">
        <v>1557</v>
      </c>
      <c r="H14" s="212" t="s">
        <v>1554</v>
      </c>
      <c r="I14" s="212" t="s">
        <v>1558</v>
      </c>
      <c r="J14" s="273" t="s">
        <v>1327</v>
      </c>
      <c r="K14" s="273" t="s">
        <v>1555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111</v>
      </c>
      <c r="C15" s="257" t="s">
        <v>87</v>
      </c>
      <c r="D15" s="256" t="s">
        <v>113</v>
      </c>
      <c r="E15" s="214" t="s">
        <v>1556</v>
      </c>
      <c r="F15" s="212" t="s">
        <v>1559</v>
      </c>
      <c r="G15" s="250" t="s">
        <v>1557</v>
      </c>
      <c r="H15" s="212" t="s">
        <v>62</v>
      </c>
      <c r="I15" s="212" t="s">
        <v>1560</v>
      </c>
      <c r="J15" s="273" t="s">
        <v>1327</v>
      </c>
      <c r="K15" s="273" t="s">
        <v>1555</v>
      </c>
      <c r="L15" s="61"/>
      <c r="M15" s="304" t="s">
        <v>752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113</v>
      </c>
      <c r="C16" s="257" t="s">
        <v>87</v>
      </c>
      <c r="D16" s="256" t="s">
        <v>115</v>
      </c>
      <c r="E16" s="214" t="s">
        <v>541</v>
      </c>
      <c r="F16" s="212" t="s">
        <v>1561</v>
      </c>
      <c r="G16" s="250" t="s">
        <v>1494</v>
      </c>
      <c r="H16" s="212" t="s">
        <v>57</v>
      </c>
      <c r="I16" s="212" t="s">
        <v>1562</v>
      </c>
      <c r="J16" s="273" t="s">
        <v>1327</v>
      </c>
      <c r="K16" s="273" t="s">
        <v>1555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115</v>
      </c>
      <c r="C17" s="257" t="s">
        <v>87</v>
      </c>
      <c r="D17" s="256" t="s">
        <v>117</v>
      </c>
      <c r="E17" s="214" t="s">
        <v>1393</v>
      </c>
      <c r="F17" s="212" t="s">
        <v>1563</v>
      </c>
      <c r="G17" s="250" t="s">
        <v>1564</v>
      </c>
      <c r="H17" s="212" t="s">
        <v>57</v>
      </c>
      <c r="I17" s="212" t="s">
        <v>1562</v>
      </c>
      <c r="J17" s="273" t="s">
        <v>1327</v>
      </c>
      <c r="K17" s="273" t="s">
        <v>1555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117</v>
      </c>
      <c r="C18" s="257" t="s">
        <v>87</v>
      </c>
      <c r="D18" s="256" t="s">
        <v>119</v>
      </c>
      <c r="E18" s="214" t="s">
        <v>1393</v>
      </c>
      <c r="F18" s="212" t="s">
        <v>1563</v>
      </c>
      <c r="G18" s="250" t="s">
        <v>1565</v>
      </c>
      <c r="H18" s="212" t="s">
        <v>57</v>
      </c>
      <c r="I18" s="212" t="s">
        <v>1562</v>
      </c>
      <c r="J18" s="273" t="s">
        <v>1327</v>
      </c>
      <c r="K18" s="280" t="s">
        <v>1566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119</v>
      </c>
      <c r="C19" s="257" t="s">
        <v>87</v>
      </c>
      <c r="D19" s="256" t="s">
        <v>121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1566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121</v>
      </c>
      <c r="C20" s="257" t="s">
        <v>87</v>
      </c>
      <c r="D20" s="256" t="s">
        <v>123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1566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123</v>
      </c>
      <c r="C21" s="257" t="s">
        <v>87</v>
      </c>
      <c r="D21" s="256" t="s">
        <v>125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1566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125</v>
      </c>
      <c r="C22" s="257" t="s">
        <v>87</v>
      </c>
      <c r="D22" s="256" t="s">
        <v>127</v>
      </c>
      <c r="E22" s="273"/>
      <c r="F22" s="274"/>
      <c r="G22" s="274"/>
      <c r="H22" s="274"/>
      <c r="I22" s="274"/>
      <c r="J22" s="274"/>
      <c r="K22" s="278" t="s">
        <v>1566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127</v>
      </c>
      <c r="C23" s="257" t="s">
        <v>87</v>
      </c>
      <c r="D23" s="256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129</v>
      </c>
      <c r="C24" s="257" t="s">
        <v>87</v>
      </c>
      <c r="D24" s="26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132</v>
      </c>
      <c r="C26" s="828" t="s">
        <v>58</v>
      </c>
      <c r="D26" s="828"/>
      <c r="E26" s="828"/>
      <c r="F26" s="828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1545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1480</v>
      </c>
    </row>
    <row r="32" spans="2:20">
      <c r="B32" s="56"/>
      <c r="D32" s="246" t="s">
        <v>1481</v>
      </c>
    </row>
    <row r="33" spans="2:15">
      <c r="B33" s="180"/>
      <c r="D33" t="s">
        <v>399</v>
      </c>
    </row>
    <row r="35" spans="2:15">
      <c r="B35" s="127" t="s">
        <v>136</v>
      </c>
      <c r="D35" s="247" t="s">
        <v>1482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1567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1568</v>
      </c>
      <c r="F5" s="223" t="s">
        <v>1569</v>
      </c>
      <c r="G5" s="223" t="s">
        <v>1570</v>
      </c>
      <c r="H5" s="223" t="s">
        <v>1571</v>
      </c>
      <c r="I5" s="223" t="s">
        <v>1572</v>
      </c>
      <c r="J5" s="223" t="s">
        <v>1573</v>
      </c>
      <c r="K5" s="223" t="s">
        <v>1574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1575</v>
      </c>
      <c r="F8" s="212" t="s">
        <v>1576</v>
      </c>
      <c r="G8" s="212" t="s">
        <v>1576</v>
      </c>
      <c r="H8" s="212" t="s">
        <v>1576</v>
      </c>
      <c r="I8" s="250" t="s">
        <v>1576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12" t="s">
        <v>1575</v>
      </c>
      <c r="F9" s="212" t="s">
        <v>1576</v>
      </c>
      <c r="G9" s="212" t="s">
        <v>1577</v>
      </c>
      <c r="H9" s="242" t="s">
        <v>1576</v>
      </c>
      <c r="I9" s="242" t="s">
        <v>1576</v>
      </c>
      <c r="J9" s="212" t="s">
        <v>1545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212" t="s">
        <v>1575</v>
      </c>
      <c r="F10" s="212" t="s">
        <v>1575</v>
      </c>
      <c r="G10" s="212" t="s">
        <v>1578</v>
      </c>
      <c r="H10" s="196" t="s">
        <v>1576</v>
      </c>
      <c r="I10" s="196" t="s">
        <v>1579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212" t="s">
        <v>1575</v>
      </c>
      <c r="F11" s="212" t="s">
        <v>1575</v>
      </c>
      <c r="G11" s="249" t="s">
        <v>1580</v>
      </c>
      <c r="H11" s="249" t="s">
        <v>978</v>
      </c>
      <c r="I11" s="196" t="s">
        <v>1581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1576</v>
      </c>
      <c r="F12" s="212" t="s">
        <v>1576</v>
      </c>
      <c r="G12" s="249" t="s">
        <v>1582</v>
      </c>
      <c r="H12" s="249" t="s">
        <v>1583</v>
      </c>
      <c r="I12" s="196" t="s">
        <v>1581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 t="s">
        <v>1576</v>
      </c>
      <c r="F13" s="196" t="s">
        <v>788</v>
      </c>
      <c r="G13" s="249" t="s">
        <v>1584</v>
      </c>
      <c r="H13" s="249" t="s">
        <v>1585</v>
      </c>
      <c r="I13" s="196" t="s">
        <v>1586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1587</v>
      </c>
      <c r="F14" s="196" t="s">
        <v>1588</v>
      </c>
      <c r="G14" s="249" t="s">
        <v>56</v>
      </c>
      <c r="H14" s="249" t="s">
        <v>1585</v>
      </c>
      <c r="I14" s="250" t="s">
        <v>1589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1590</v>
      </c>
      <c r="F15" s="196" t="s">
        <v>1591</v>
      </c>
      <c r="G15" s="249" t="s">
        <v>1592</v>
      </c>
      <c r="H15" s="249" t="s">
        <v>1585</v>
      </c>
      <c r="I15" s="250" t="s">
        <v>1593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1590</v>
      </c>
      <c r="F16" s="196" t="s">
        <v>1591</v>
      </c>
      <c r="G16" s="249" t="s">
        <v>1594</v>
      </c>
      <c r="H16" s="212" t="s">
        <v>1595</v>
      </c>
      <c r="I16" s="250" t="s">
        <v>1593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196" t="s">
        <v>1590</v>
      </c>
      <c r="F17" s="196" t="s">
        <v>1596</v>
      </c>
      <c r="G17" s="249" t="s">
        <v>1597</v>
      </c>
      <c r="H17" s="214" t="s">
        <v>1598</v>
      </c>
      <c r="I17" s="250" t="s">
        <v>1599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48" t="s">
        <v>1600</v>
      </c>
      <c r="F18" s="248" t="s">
        <v>1601</v>
      </c>
      <c r="G18" s="212" t="s">
        <v>1597</v>
      </c>
      <c r="H18" s="214" t="s">
        <v>1598</v>
      </c>
      <c r="I18" s="196" t="s">
        <v>1602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132</v>
      </c>
      <c r="C20" s="828"/>
      <c r="D20" s="828"/>
      <c r="E20" s="828"/>
      <c r="F20" s="828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1545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1480</v>
      </c>
    </row>
    <row r="26" spans="2:20">
      <c r="B26" s="56"/>
      <c r="D26" s="246" t="s">
        <v>1481</v>
      </c>
    </row>
    <row r="27" spans="2:20">
      <c r="B27" s="180"/>
      <c r="D27" t="s">
        <v>399</v>
      </c>
    </row>
    <row r="29" spans="2:20">
      <c r="B29" s="127" t="s">
        <v>136</v>
      </c>
      <c r="D29" s="247" t="s">
        <v>1482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1603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1604</v>
      </c>
      <c r="F5" s="223" t="s">
        <v>1605</v>
      </c>
      <c r="G5" s="223" t="s">
        <v>1606</v>
      </c>
      <c r="H5" s="223" t="s">
        <v>1607</v>
      </c>
      <c r="I5" s="223" t="s">
        <v>1608</v>
      </c>
      <c r="J5" s="223" t="s">
        <v>1609</v>
      </c>
      <c r="K5" s="223" t="s">
        <v>1610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32" t="s">
        <v>1181</v>
      </c>
      <c r="K6" s="233" t="s">
        <v>1182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55</v>
      </c>
      <c r="F8" s="212" t="s">
        <v>55</v>
      </c>
      <c r="G8" s="212" t="s">
        <v>1611</v>
      </c>
      <c r="H8" s="212" t="s">
        <v>1611</v>
      </c>
      <c r="I8" s="212" t="s">
        <v>1611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42" t="s">
        <v>1184</v>
      </c>
      <c r="F9" s="212" t="s">
        <v>1612</v>
      </c>
      <c r="G9" s="212" t="s">
        <v>1613</v>
      </c>
      <c r="H9" s="212" t="s">
        <v>1611</v>
      </c>
      <c r="I9" s="212" t="s">
        <v>1611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196" t="s">
        <v>1184</v>
      </c>
      <c r="F10" s="212" t="s">
        <v>1612</v>
      </c>
      <c r="G10" s="212" t="s">
        <v>1613</v>
      </c>
      <c r="H10" s="212" t="s">
        <v>1611</v>
      </c>
      <c r="I10" s="212" t="s">
        <v>1611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196" t="s">
        <v>1614</v>
      </c>
      <c r="F11" s="212" t="s">
        <v>1612</v>
      </c>
      <c r="G11" s="212" t="s">
        <v>1615</v>
      </c>
      <c r="H11" s="214" t="s">
        <v>1616</v>
      </c>
      <c r="I11" s="212" t="s">
        <v>1617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1111</v>
      </c>
      <c r="F12" s="212" t="s">
        <v>1611</v>
      </c>
      <c r="G12" s="212" t="s">
        <v>1618</v>
      </c>
      <c r="H12" s="214" t="s">
        <v>1619</v>
      </c>
      <c r="I12" s="212" t="s">
        <v>1617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 t="s">
        <v>1111</v>
      </c>
      <c r="F13" s="212" t="s">
        <v>1620</v>
      </c>
      <c r="G13" s="212" t="s">
        <v>1621</v>
      </c>
      <c r="H13" s="214" t="s">
        <v>1619</v>
      </c>
      <c r="I13" s="212" t="s">
        <v>1622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1623</v>
      </c>
      <c r="F14" s="212" t="s">
        <v>1624</v>
      </c>
      <c r="G14" s="212" t="s">
        <v>1625</v>
      </c>
      <c r="H14" s="214" t="s">
        <v>1619</v>
      </c>
      <c r="I14" s="212" t="s">
        <v>1626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1627</v>
      </c>
      <c r="F15" s="212" t="s">
        <v>1628</v>
      </c>
      <c r="G15" s="212" t="s">
        <v>1629</v>
      </c>
      <c r="H15" s="214" t="s">
        <v>1630</v>
      </c>
      <c r="I15" s="212" t="s">
        <v>1626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1627</v>
      </c>
      <c r="F16" s="212" t="s">
        <v>1628</v>
      </c>
      <c r="G16" s="212" t="s">
        <v>1631</v>
      </c>
      <c r="H16" s="214" t="s">
        <v>1632</v>
      </c>
      <c r="I16" s="212" t="s">
        <v>1633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212" t="s">
        <v>1634</v>
      </c>
      <c r="F17" s="212" t="s">
        <v>1635</v>
      </c>
      <c r="G17" s="212" t="s">
        <v>1636</v>
      </c>
      <c r="H17" s="214" t="s">
        <v>1637</v>
      </c>
      <c r="I17" s="196" t="s">
        <v>1638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12" t="s">
        <v>1639</v>
      </c>
      <c r="F18" s="212" t="s">
        <v>1640</v>
      </c>
      <c r="G18" s="212" t="s">
        <v>1636</v>
      </c>
      <c r="H18" s="214" t="s">
        <v>1637</v>
      </c>
      <c r="I18" s="196" t="s">
        <v>1641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132</v>
      </c>
      <c r="C20" s="828" t="s">
        <v>1642</v>
      </c>
      <c r="D20" s="828"/>
      <c r="E20" s="828"/>
      <c r="F20" s="828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1480</v>
      </c>
    </row>
    <row r="26" spans="2:20">
      <c r="B26" s="56"/>
      <c r="D26" s="246" t="s">
        <v>1481</v>
      </c>
    </row>
    <row r="27" spans="2:20">
      <c r="B27" s="180"/>
      <c r="D27" t="s">
        <v>399</v>
      </c>
    </row>
    <row r="29" spans="2:20">
      <c r="B29" s="127" t="s">
        <v>136</v>
      </c>
      <c r="D29" s="247" t="s">
        <v>1482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1643</v>
      </c>
      <c r="F35">
        <v>44</v>
      </c>
      <c r="M35" s="61"/>
      <c r="N35" s="62"/>
      <c r="O35" s="61"/>
    </row>
    <row r="36" spans="5:15" hidden="1">
      <c r="E36" s="254" t="s">
        <v>1644</v>
      </c>
      <c r="F36">
        <f>16+24</f>
        <v>40</v>
      </c>
      <c r="M36" s="61"/>
      <c r="N36" s="62"/>
      <c r="O36" s="61"/>
    </row>
    <row r="37" spans="5:15" hidden="1">
      <c r="E37" s="254" t="s">
        <v>1645</v>
      </c>
      <c r="F37">
        <f>5+4+4+5.5+5.5+3+5+6+3</f>
        <v>41</v>
      </c>
      <c r="M37" s="61"/>
      <c r="N37" s="62"/>
      <c r="O37" s="61"/>
    </row>
    <row r="38" spans="5:15" hidden="1">
      <c r="E38" s="254" t="s">
        <v>1646</v>
      </c>
      <c r="F38">
        <f>3+2+2+1+1+3+3</f>
        <v>15</v>
      </c>
      <c r="M38" s="61"/>
      <c r="N38" s="62"/>
      <c r="O38" s="61"/>
    </row>
    <row r="39" spans="5:15" hidden="1">
      <c r="E39" s="254" t="s">
        <v>1647</v>
      </c>
      <c r="F39">
        <f>26+16</f>
        <v>42</v>
      </c>
    </row>
    <row r="40" spans="5:15" hidden="1">
      <c r="E40" s="254" t="s">
        <v>1648</v>
      </c>
      <c r="F40">
        <f>38+24</f>
        <v>62</v>
      </c>
    </row>
    <row r="41" spans="5:15" hidden="1">
      <c r="E41" s="254" t="s">
        <v>1649</v>
      </c>
      <c r="F41">
        <v>15</v>
      </c>
    </row>
    <row r="42" spans="5:15" hidden="1">
      <c r="E42" s="254" t="s">
        <v>1650</v>
      </c>
      <c r="F42">
        <v>14</v>
      </c>
    </row>
    <row r="43" spans="5:15" hidden="1">
      <c r="E43" s="254" t="s">
        <v>1651</v>
      </c>
      <c r="F43">
        <v>11</v>
      </c>
    </row>
    <row r="44" spans="5:15" hidden="1">
      <c r="E44" s="180" t="s">
        <v>1652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1653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32" t="s">
        <v>1181</v>
      </c>
      <c r="K6" s="233" t="s">
        <v>1182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1654</v>
      </c>
      <c r="F8" s="212" t="s">
        <v>1655</v>
      </c>
      <c r="G8" s="212" t="s">
        <v>1522</v>
      </c>
      <c r="H8" s="212" t="s">
        <v>580</v>
      </c>
      <c r="I8" s="196" t="s">
        <v>1656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42" t="s">
        <v>1657</v>
      </c>
      <c r="F9" s="212" t="s">
        <v>1655</v>
      </c>
      <c r="G9" s="212" t="s">
        <v>1522</v>
      </c>
      <c r="H9" s="212" t="s">
        <v>580</v>
      </c>
      <c r="I9" s="196" t="s">
        <v>1656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196" t="s">
        <v>1657</v>
      </c>
      <c r="F10" s="212" t="s">
        <v>1655</v>
      </c>
      <c r="G10" s="212" t="s">
        <v>1658</v>
      </c>
      <c r="H10" s="212" t="s">
        <v>580</v>
      </c>
      <c r="I10" s="196" t="s">
        <v>1656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196" t="s">
        <v>1657</v>
      </c>
      <c r="F11" s="212" t="s">
        <v>1659</v>
      </c>
      <c r="G11" s="212" t="s">
        <v>1658</v>
      </c>
      <c r="H11" s="214" t="s">
        <v>1519</v>
      </c>
      <c r="I11" s="196" t="s">
        <v>209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1660</v>
      </c>
      <c r="F12" s="212" t="s">
        <v>1661</v>
      </c>
      <c r="G12" s="212" t="s">
        <v>1519</v>
      </c>
      <c r="H12" s="214" t="s">
        <v>1662</v>
      </c>
      <c r="I12" s="196" t="s">
        <v>209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/>
      <c r="F13" s="212" t="s">
        <v>1663</v>
      </c>
      <c r="G13" s="212" t="s">
        <v>1664</v>
      </c>
      <c r="H13" s="214" t="s">
        <v>1519</v>
      </c>
      <c r="I13" s="196" t="s">
        <v>209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1665</v>
      </c>
      <c r="F14" s="212" t="s">
        <v>1666</v>
      </c>
      <c r="G14" s="212" t="s">
        <v>1667</v>
      </c>
      <c r="H14" s="214" t="s">
        <v>1255</v>
      </c>
      <c r="I14" s="196" t="s">
        <v>209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1668</v>
      </c>
      <c r="F15" s="212" t="s">
        <v>1669</v>
      </c>
      <c r="G15" s="212" t="s">
        <v>1670</v>
      </c>
      <c r="H15" s="214" t="s">
        <v>1393</v>
      </c>
      <c r="I15" s="196" t="s">
        <v>209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1671</v>
      </c>
      <c r="F16" s="212" t="s">
        <v>1672</v>
      </c>
      <c r="G16" s="212" t="s">
        <v>1673</v>
      </c>
      <c r="H16" s="214" t="s">
        <v>1552</v>
      </c>
      <c r="I16" s="196" t="s">
        <v>209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212" t="s">
        <v>1674</v>
      </c>
      <c r="F17" s="212" t="s">
        <v>1675</v>
      </c>
      <c r="G17" s="212" t="s">
        <v>1676</v>
      </c>
      <c r="H17" s="214" t="s">
        <v>1677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12" t="s">
        <v>689</v>
      </c>
      <c r="F18" s="212" t="s">
        <v>1678</v>
      </c>
      <c r="G18" s="212" t="s">
        <v>1679</v>
      </c>
      <c r="H18" s="214" t="s">
        <v>1677</v>
      </c>
      <c r="I18" s="196" t="s">
        <v>1680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1681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1480</v>
      </c>
    </row>
    <row r="26" spans="2:20">
      <c r="B26" s="56"/>
      <c r="D26" s="246" t="s">
        <v>1481</v>
      </c>
    </row>
    <row r="27" spans="2:20">
      <c r="B27" s="180"/>
      <c r="D27" t="s">
        <v>399</v>
      </c>
    </row>
    <row r="29" spans="2:20">
      <c r="B29" s="127" t="s">
        <v>136</v>
      </c>
      <c r="D29" s="247" t="s">
        <v>1482</v>
      </c>
    </row>
    <row r="31" spans="2:20">
      <c r="M31" s="833"/>
      <c r="N31" s="833"/>
      <c r="O31" s="833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5" t="s">
        <v>1682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1683</v>
      </c>
      <c r="F5" s="7" t="s">
        <v>1684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1176</v>
      </c>
      <c r="F6" s="47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85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191" t="s">
        <v>53</v>
      </c>
      <c r="F8" s="212" t="s">
        <v>1685</v>
      </c>
      <c r="G8" s="212" t="s">
        <v>580</v>
      </c>
      <c r="H8" s="212" t="s">
        <v>580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50" t="s">
        <v>206</v>
      </c>
      <c r="F9" s="212" t="s">
        <v>1685</v>
      </c>
      <c r="G9" s="191" t="s">
        <v>580</v>
      </c>
      <c r="H9" s="212" t="s">
        <v>580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206</v>
      </c>
      <c r="F10" s="191" t="s">
        <v>1686</v>
      </c>
      <c r="G10" s="191" t="s">
        <v>580</v>
      </c>
      <c r="H10" s="212" t="s">
        <v>1687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196" t="s">
        <v>206</v>
      </c>
      <c r="F11" s="191" t="s">
        <v>1686</v>
      </c>
      <c r="G11" s="191" t="s">
        <v>1688</v>
      </c>
      <c r="H11" s="88" t="s">
        <v>1519</v>
      </c>
      <c r="I11" s="32" t="s">
        <v>1689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196" t="s">
        <v>60</v>
      </c>
      <c r="F12" s="191" t="s">
        <v>1690</v>
      </c>
      <c r="G12" s="191" t="s">
        <v>1688</v>
      </c>
      <c r="H12" s="88" t="s">
        <v>1519</v>
      </c>
      <c r="I12" s="32" t="s">
        <v>1691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60</v>
      </c>
      <c r="F13" s="191" t="s">
        <v>1690</v>
      </c>
      <c r="G13" s="212" t="s">
        <v>1692</v>
      </c>
      <c r="H13" s="88" t="s">
        <v>1519</v>
      </c>
      <c r="I13" s="32" t="s">
        <v>1691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1693</v>
      </c>
      <c r="F14" s="191" t="s">
        <v>1694</v>
      </c>
      <c r="G14" s="212" t="s">
        <v>1692</v>
      </c>
      <c r="H14" s="88" t="s">
        <v>1695</v>
      </c>
      <c r="I14" s="32" t="s">
        <v>1239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1668</v>
      </c>
      <c r="F15" s="191" t="s">
        <v>1329</v>
      </c>
      <c r="G15" s="212" t="s">
        <v>1692</v>
      </c>
      <c r="H15" s="88" t="s">
        <v>1314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54</v>
      </c>
      <c r="F16" s="191" t="s">
        <v>1519</v>
      </c>
      <c r="G16" s="212" t="s">
        <v>1696</v>
      </c>
      <c r="H16" s="88" t="s">
        <v>1314</v>
      </c>
      <c r="I16" s="32" t="s">
        <v>312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212" t="s">
        <v>1697</v>
      </c>
      <c r="F17" s="191" t="s">
        <v>1493</v>
      </c>
      <c r="G17" s="212" t="s">
        <v>1696</v>
      </c>
      <c r="H17" s="88" t="s">
        <v>58</v>
      </c>
      <c r="I17" s="32" t="s">
        <v>312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212" t="s">
        <v>1697</v>
      </c>
      <c r="F18" s="191" t="s">
        <v>1493</v>
      </c>
      <c r="G18" s="212" t="s">
        <v>1696</v>
      </c>
      <c r="H18" s="88" t="s">
        <v>58</v>
      </c>
      <c r="I18" s="32" t="s">
        <v>1698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1681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1480</v>
      </c>
    </row>
    <row r="26" spans="2:20">
      <c r="B26" s="56"/>
      <c r="D26" s="58" t="s">
        <v>1481</v>
      </c>
    </row>
    <row r="27" spans="2:20">
      <c r="B27" s="180"/>
      <c r="D27" t="s">
        <v>399</v>
      </c>
    </row>
    <row r="29" spans="2:20">
      <c r="B29" s="127" t="s">
        <v>136</v>
      </c>
      <c r="D29" s="167" t="s">
        <v>1482</v>
      </c>
    </row>
    <row r="31" spans="2:20">
      <c r="M31" s="833"/>
      <c r="N31" s="833"/>
      <c r="O31" s="833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</row>
    <row r="2" spans="2:20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5" t="s">
        <v>1699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1700</v>
      </c>
      <c r="F5" s="7" t="s">
        <v>1701</v>
      </c>
      <c r="G5" s="7" t="s">
        <v>1702</v>
      </c>
      <c r="H5" s="7" t="s">
        <v>1703</v>
      </c>
      <c r="I5" s="7" t="s">
        <v>1704</v>
      </c>
      <c r="J5" s="7" t="s">
        <v>1705</v>
      </c>
      <c r="K5" s="7" t="s">
        <v>1706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85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32" t="s">
        <v>1212</v>
      </c>
      <c r="F8" s="213" t="s">
        <v>61</v>
      </c>
      <c r="G8" s="191" t="s">
        <v>1707</v>
      </c>
      <c r="H8" s="88" t="s">
        <v>1708</v>
      </c>
      <c r="I8" s="32" t="s">
        <v>1709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32" t="s">
        <v>1212</v>
      </c>
      <c r="F9" s="191" t="s">
        <v>1212</v>
      </c>
      <c r="G9" s="191" t="s">
        <v>1212</v>
      </c>
      <c r="H9" s="214" t="s">
        <v>1708</v>
      </c>
      <c r="I9" s="32" t="s">
        <v>1212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1212</v>
      </c>
      <c r="F10" s="191" t="s">
        <v>1212</v>
      </c>
      <c r="G10" s="191" t="s">
        <v>1710</v>
      </c>
      <c r="H10" s="88" t="s">
        <v>1708</v>
      </c>
      <c r="I10" s="32" t="s">
        <v>1711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32" t="s">
        <v>1712</v>
      </c>
      <c r="F11" s="191" t="s">
        <v>1212</v>
      </c>
      <c r="G11" s="191" t="s">
        <v>1713</v>
      </c>
      <c r="H11" s="88" t="s">
        <v>1708</v>
      </c>
      <c r="I11" s="32" t="s">
        <v>1714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196" t="s">
        <v>1712</v>
      </c>
      <c r="F12" s="191" t="s">
        <v>1715</v>
      </c>
      <c r="G12" s="191" t="s">
        <v>1712</v>
      </c>
      <c r="H12" s="88" t="s">
        <v>59</v>
      </c>
      <c r="I12" s="32" t="s">
        <v>1711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1716</v>
      </c>
      <c r="F13" s="191" t="s">
        <v>1715</v>
      </c>
      <c r="G13" s="212" t="s">
        <v>1712</v>
      </c>
      <c r="H13" s="88" t="s">
        <v>59</v>
      </c>
      <c r="I13" s="32" t="s">
        <v>1710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1716</v>
      </c>
      <c r="F14" s="191" t="s">
        <v>1712</v>
      </c>
      <c r="G14" s="212" t="s">
        <v>1717</v>
      </c>
      <c r="H14" s="88" t="s">
        <v>59</v>
      </c>
      <c r="I14" s="32" t="s">
        <v>1718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1719</v>
      </c>
      <c r="F15" s="191" t="s">
        <v>1212</v>
      </c>
      <c r="G15" s="192" t="s">
        <v>1720</v>
      </c>
      <c r="H15" s="88" t="s">
        <v>59</v>
      </c>
      <c r="I15" s="32" t="s">
        <v>1710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1719</v>
      </c>
      <c r="F16" s="191" t="s">
        <v>1712</v>
      </c>
      <c r="G16" s="215" t="s">
        <v>1720</v>
      </c>
      <c r="H16" s="88" t="s">
        <v>1721</v>
      </c>
      <c r="I16" s="32" t="s">
        <v>1722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32" t="s">
        <v>1723</v>
      </c>
      <c r="F17" s="191" t="s">
        <v>1724</v>
      </c>
      <c r="G17" s="192" t="s">
        <v>1725</v>
      </c>
      <c r="H17" s="88" t="s">
        <v>1726</v>
      </c>
      <c r="I17" s="32" t="s">
        <v>312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195" t="s">
        <v>1552</v>
      </c>
      <c r="F18" s="191" t="s">
        <v>1724</v>
      </c>
      <c r="G18" s="215" t="s">
        <v>1727</v>
      </c>
      <c r="H18" s="88" t="s">
        <v>1726</v>
      </c>
      <c r="I18" s="32" t="s">
        <v>312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1681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1480</v>
      </c>
    </row>
    <row r="26" spans="2:20">
      <c r="B26" s="56"/>
      <c r="D26" s="58" t="s">
        <v>1481</v>
      </c>
    </row>
    <row r="27" spans="2:20">
      <c r="B27" s="180"/>
      <c r="D27" t="s">
        <v>399</v>
      </c>
    </row>
    <row r="29" spans="2:20">
      <c r="B29" s="127" t="s">
        <v>136</v>
      </c>
      <c r="D29" s="167" t="s">
        <v>1728</v>
      </c>
    </row>
    <row r="30" spans="2:20">
      <c r="D30" t="s">
        <v>1729</v>
      </c>
    </row>
    <row r="31" spans="2:20">
      <c r="M31" s="833"/>
      <c r="N31" s="833"/>
      <c r="O31" s="833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35" t="s">
        <v>1730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85</v>
      </c>
      <c r="C7" s="125"/>
      <c r="D7" s="126"/>
      <c r="E7" s="123" t="s">
        <v>207</v>
      </c>
      <c r="F7" s="123" t="s">
        <v>207</v>
      </c>
      <c r="G7" s="123" t="s">
        <v>207</v>
      </c>
      <c r="H7" s="123" t="s">
        <v>207</v>
      </c>
      <c r="I7" s="123" t="s">
        <v>207</v>
      </c>
      <c r="J7" s="123" t="s">
        <v>207</v>
      </c>
      <c r="K7" s="123" t="s">
        <v>207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181"/>
      <c r="F8" s="32" t="s">
        <v>1731</v>
      </c>
      <c r="G8" s="191" t="s">
        <v>1731</v>
      </c>
      <c r="H8" s="88" t="s">
        <v>1731</v>
      </c>
      <c r="I8" s="32" t="s">
        <v>1731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181"/>
      <c r="F9" s="32" t="s">
        <v>1731</v>
      </c>
      <c r="G9" s="191" t="s">
        <v>1731</v>
      </c>
      <c r="H9" s="88" t="s">
        <v>1731</v>
      </c>
      <c r="I9" s="32" t="s">
        <v>1731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181"/>
      <c r="F10" s="32" t="s">
        <v>1731</v>
      </c>
      <c r="G10" s="191" t="s">
        <v>1731</v>
      </c>
      <c r="H10" s="88" t="s">
        <v>1731</v>
      </c>
      <c r="I10" s="32" t="s">
        <v>1731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181"/>
      <c r="F11" s="32" t="s">
        <v>1732</v>
      </c>
      <c r="G11" s="191" t="s">
        <v>1731</v>
      </c>
      <c r="H11" s="88" t="s">
        <v>1731</v>
      </c>
      <c r="I11" s="32" t="s">
        <v>1731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181"/>
      <c r="F12" s="32" t="s">
        <v>1732</v>
      </c>
      <c r="G12" s="191" t="s">
        <v>1731</v>
      </c>
      <c r="H12" s="88" t="s">
        <v>1731</v>
      </c>
      <c r="I12" s="32" t="s">
        <v>1733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181"/>
      <c r="F13" s="32" t="s">
        <v>1732</v>
      </c>
      <c r="G13" s="192" t="s">
        <v>1731</v>
      </c>
      <c r="H13" s="88" t="s">
        <v>1731</v>
      </c>
      <c r="I13" s="32" t="s">
        <v>1733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181"/>
      <c r="F14" s="32" t="s">
        <v>1734</v>
      </c>
      <c r="G14" s="192" t="s">
        <v>1731</v>
      </c>
      <c r="H14" s="88" t="s">
        <v>1731</v>
      </c>
      <c r="I14" s="32" t="s">
        <v>1733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181"/>
      <c r="F15" s="32" t="s">
        <v>1734</v>
      </c>
      <c r="G15" s="192" t="s">
        <v>1731</v>
      </c>
      <c r="H15" s="88" t="s">
        <v>1735</v>
      </c>
      <c r="I15" s="32" t="s">
        <v>1733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181"/>
      <c r="F16" s="32" t="s">
        <v>1732</v>
      </c>
      <c r="G16" s="192" t="s">
        <v>1731</v>
      </c>
      <c r="H16" s="88" t="s">
        <v>1735</v>
      </c>
      <c r="I16" s="32" t="s">
        <v>1736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181"/>
      <c r="F17" s="32" t="s">
        <v>1732</v>
      </c>
      <c r="G17" s="192" t="s">
        <v>1737</v>
      </c>
      <c r="H17" s="88" t="s">
        <v>1735</v>
      </c>
      <c r="I17" s="32" t="s">
        <v>1736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94"/>
      <c r="F18" s="32" t="s">
        <v>1732</v>
      </c>
      <c r="G18" s="193" t="s">
        <v>1737</v>
      </c>
      <c r="H18" s="88" t="s">
        <v>1735</v>
      </c>
      <c r="I18" s="32" t="s">
        <v>1733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1681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1480</v>
      </c>
    </row>
    <row r="26" spans="2:22">
      <c r="B26" s="56"/>
      <c r="D26" s="58" t="s">
        <v>1481</v>
      </c>
    </row>
    <row r="27" spans="2:22">
      <c r="B27" s="180"/>
      <c r="D27" t="s">
        <v>399</v>
      </c>
    </row>
    <row r="29" spans="2:22">
      <c r="B29" s="127" t="s">
        <v>136</v>
      </c>
      <c r="D29" s="167" t="s">
        <v>1728</v>
      </c>
    </row>
    <row r="30" spans="2:22">
      <c r="D30" t="s">
        <v>1729</v>
      </c>
    </row>
    <row r="31" spans="2:22">
      <c r="M31" s="833"/>
      <c r="N31" s="833"/>
      <c r="O31" s="833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</row>
    <row r="2" spans="2:20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5" t="s">
        <v>1738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210"/>
      <c r="O3" s="3"/>
      <c r="P3" s="3" t="s">
        <v>1739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1740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1604</v>
      </c>
      <c r="F5" s="7" t="s">
        <v>1741</v>
      </c>
      <c r="G5" s="7" t="s">
        <v>1742</v>
      </c>
      <c r="H5" s="7" t="s">
        <v>1743</v>
      </c>
      <c r="I5" s="7" t="s">
        <v>1744</v>
      </c>
      <c r="J5" s="7" t="s">
        <v>1745</v>
      </c>
      <c r="K5" s="7" t="s">
        <v>1746</v>
      </c>
      <c r="L5" s="61"/>
      <c r="M5" s="172"/>
      <c r="N5" s="113"/>
      <c r="O5" s="113" t="s">
        <v>1742</v>
      </c>
      <c r="P5" s="113" t="s">
        <v>1743</v>
      </c>
      <c r="Q5" s="113" t="s">
        <v>1744</v>
      </c>
      <c r="R5" s="172"/>
      <c r="S5" s="172"/>
      <c r="T5" s="172"/>
    </row>
    <row r="6" spans="2:20" ht="15" customHeight="1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172"/>
      <c r="N6" s="113"/>
      <c r="O6" s="113" t="s">
        <v>1178</v>
      </c>
      <c r="P6" s="113" t="s">
        <v>1179</v>
      </c>
      <c r="Q6" s="113" t="s">
        <v>1180</v>
      </c>
      <c r="R6" s="173"/>
      <c r="S6" s="173"/>
      <c r="T6" s="173"/>
    </row>
    <row r="7" spans="2:20" ht="15" customHeight="1">
      <c r="B7" s="124" t="s">
        <v>85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1747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1314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1314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1314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32" t="s">
        <v>59</v>
      </c>
      <c r="F11" s="212" t="s">
        <v>59</v>
      </c>
      <c r="G11" s="191" t="s">
        <v>1348</v>
      </c>
      <c r="H11" s="88" t="s">
        <v>59</v>
      </c>
      <c r="I11" s="32" t="s">
        <v>1314</v>
      </c>
      <c r="J11" s="191"/>
      <c r="K11" s="192"/>
      <c r="L11" s="61"/>
      <c r="M11" s="87"/>
      <c r="N11" s="200" t="s">
        <v>1748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32" t="s">
        <v>689</v>
      </c>
      <c r="F12" s="191" t="s">
        <v>59</v>
      </c>
      <c r="G12" s="191" t="s">
        <v>1749</v>
      </c>
      <c r="H12" s="88" t="s">
        <v>59</v>
      </c>
      <c r="I12" s="32" t="s">
        <v>1314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1750</v>
      </c>
      <c r="F13" s="191" t="s">
        <v>1751</v>
      </c>
      <c r="G13" s="192" t="s">
        <v>1749</v>
      </c>
      <c r="H13" s="88" t="s">
        <v>1752</v>
      </c>
      <c r="I13" s="32" t="s">
        <v>1753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1754</v>
      </c>
      <c r="F14" s="191" t="s">
        <v>1755</v>
      </c>
      <c r="G14" s="192" t="s">
        <v>1756</v>
      </c>
      <c r="H14" s="88" t="s">
        <v>1515</v>
      </c>
      <c r="I14" s="32" t="s">
        <v>1757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1754</v>
      </c>
      <c r="F15" s="191" t="s">
        <v>1758</v>
      </c>
      <c r="G15" s="192" t="s">
        <v>59</v>
      </c>
      <c r="H15" s="88" t="s">
        <v>1515</v>
      </c>
      <c r="I15" s="32" t="s">
        <v>1757</v>
      </c>
      <c r="J15" s="191"/>
      <c r="K15" s="192"/>
      <c r="L15" s="61"/>
      <c r="M15" s="87"/>
      <c r="N15" s="200" t="s">
        <v>1759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1750</v>
      </c>
      <c r="F16" s="191" t="s">
        <v>1755</v>
      </c>
      <c r="G16" s="192" t="s">
        <v>59</v>
      </c>
      <c r="H16" s="88" t="s">
        <v>1478</v>
      </c>
      <c r="I16" s="32" t="s">
        <v>1757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32" t="s">
        <v>1750</v>
      </c>
      <c r="F17" s="191" t="s">
        <v>1760</v>
      </c>
      <c r="G17" s="192" t="s">
        <v>1697</v>
      </c>
      <c r="H17" s="88" t="s">
        <v>1478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195" t="s">
        <v>1750</v>
      </c>
      <c r="F18" s="191" t="s">
        <v>1760</v>
      </c>
      <c r="G18" s="192" t="s">
        <v>1697</v>
      </c>
      <c r="H18" s="88" t="s">
        <v>1478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1761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1681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1480</v>
      </c>
    </row>
    <row r="26" spans="2:20">
      <c r="B26" s="56"/>
      <c r="D26" s="58" t="s">
        <v>1481</v>
      </c>
    </row>
    <row r="27" spans="2:20">
      <c r="B27" s="180"/>
      <c r="D27" t="s">
        <v>399</v>
      </c>
    </row>
    <row r="29" spans="2:20">
      <c r="B29" s="127" t="s">
        <v>136</v>
      </c>
      <c r="D29" s="167" t="s">
        <v>1728</v>
      </c>
    </row>
    <row r="30" spans="2:20">
      <c r="D30" t="s">
        <v>1729</v>
      </c>
    </row>
    <row r="31" spans="2:20">
      <c r="M31" s="833"/>
      <c r="N31" s="833"/>
      <c r="O31" s="833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35" t="s">
        <v>1762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1763</v>
      </c>
      <c r="F5" s="7" t="s">
        <v>1764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85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32" t="s">
        <v>58</v>
      </c>
      <c r="F8" s="28" t="s">
        <v>58</v>
      </c>
      <c r="G8" s="183"/>
      <c r="H8" s="88" t="s">
        <v>1765</v>
      </c>
      <c r="I8" s="28" t="s">
        <v>1765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32" t="s">
        <v>58</v>
      </c>
      <c r="F9" s="28" t="s">
        <v>58</v>
      </c>
      <c r="G9" s="186"/>
      <c r="H9" s="88" t="s">
        <v>1765</v>
      </c>
      <c r="I9" s="28" t="s">
        <v>1765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32" t="s">
        <v>58</v>
      </c>
      <c r="F10" s="28" t="s">
        <v>58</v>
      </c>
      <c r="G10" s="186"/>
      <c r="H10" s="88" t="s">
        <v>1765</v>
      </c>
      <c r="I10" s="28" t="s">
        <v>1765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32" t="s">
        <v>58</v>
      </c>
      <c r="F11" s="28" t="s">
        <v>58</v>
      </c>
      <c r="G11" s="186"/>
      <c r="H11" s="88" t="s">
        <v>1766</v>
      </c>
      <c r="I11" s="28" t="s">
        <v>1765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32" t="s">
        <v>58</v>
      </c>
      <c r="F12" s="28" t="s">
        <v>58</v>
      </c>
      <c r="G12" s="186"/>
      <c r="H12" s="88" t="s">
        <v>1767</v>
      </c>
      <c r="I12" s="28" t="s">
        <v>1765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32" t="s">
        <v>58</v>
      </c>
      <c r="F13" s="28" t="s">
        <v>58</v>
      </c>
      <c r="G13" s="187"/>
      <c r="H13" s="88" t="s">
        <v>1767</v>
      </c>
      <c r="I13" s="28" t="s">
        <v>1765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32" t="s">
        <v>1467</v>
      </c>
      <c r="F14" s="28" t="s">
        <v>1768</v>
      </c>
      <c r="G14" s="187"/>
      <c r="H14" s="88" t="s">
        <v>1769</v>
      </c>
      <c r="I14" s="28" t="s">
        <v>1766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32" t="s">
        <v>1467</v>
      </c>
      <c r="F15" s="28" t="s">
        <v>1768</v>
      </c>
      <c r="G15" s="187"/>
      <c r="H15" s="88" t="s">
        <v>1767</v>
      </c>
      <c r="I15" s="28" t="s">
        <v>1766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32" t="s">
        <v>1467</v>
      </c>
      <c r="F16" s="28" t="s">
        <v>1770</v>
      </c>
      <c r="G16" s="187"/>
      <c r="H16" s="88" t="s">
        <v>1771</v>
      </c>
      <c r="I16" s="28" t="s">
        <v>1766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32" t="s">
        <v>1467</v>
      </c>
      <c r="F17" s="28" t="s">
        <v>1770</v>
      </c>
      <c r="G17" s="187"/>
      <c r="H17" s="88" t="s">
        <v>1771</v>
      </c>
      <c r="I17" s="28" t="s">
        <v>1766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90" t="s">
        <v>1467</v>
      </c>
      <c r="F18" s="28" t="s">
        <v>1770</v>
      </c>
      <c r="G18" s="187"/>
      <c r="H18" s="88" t="s">
        <v>1771</v>
      </c>
      <c r="I18" s="28" t="s">
        <v>1766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1681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1480</v>
      </c>
    </row>
    <row r="26" spans="2:22">
      <c r="B26" s="56"/>
      <c r="D26" s="58" t="s">
        <v>1481</v>
      </c>
    </row>
    <row r="27" spans="2:22">
      <c r="B27" s="180"/>
      <c r="D27" t="s">
        <v>399</v>
      </c>
    </row>
    <row r="29" spans="2:22">
      <c r="B29" s="127" t="s">
        <v>136</v>
      </c>
      <c r="D29" s="167" t="s">
        <v>1728</v>
      </c>
    </row>
    <row r="31" spans="2:22">
      <c r="M31" s="833"/>
      <c r="N31" s="833"/>
      <c r="O31" s="833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35" t="s">
        <v>1772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1773</v>
      </c>
      <c r="F5" s="7" t="s">
        <v>1774</v>
      </c>
      <c r="G5" s="7" t="s">
        <v>1775</v>
      </c>
      <c r="H5" s="7" t="s">
        <v>1776</v>
      </c>
      <c r="I5" s="7" t="s">
        <v>1777</v>
      </c>
      <c r="J5" s="7" t="s">
        <v>1778</v>
      </c>
      <c r="K5" s="7" t="s">
        <v>1779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85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1681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1480</v>
      </c>
    </row>
    <row r="26" spans="2:22">
      <c r="B26" s="56"/>
      <c r="D26" s="58" t="s">
        <v>1481</v>
      </c>
    </row>
    <row r="27" spans="2:22">
      <c r="B27" s="180"/>
      <c r="D27" t="s">
        <v>399</v>
      </c>
    </row>
    <row r="29" spans="2:22">
      <c r="B29" s="127" t="s">
        <v>136</v>
      </c>
      <c r="D29" s="167" t="s">
        <v>1728</v>
      </c>
    </row>
    <row r="31" spans="2:22">
      <c r="M31" s="833"/>
      <c r="N31" s="833"/>
      <c r="O31" s="833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35" t="s">
        <v>1780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1781</v>
      </c>
      <c r="F5" s="7" t="s">
        <v>1782</v>
      </c>
      <c r="G5" s="7" t="s">
        <v>1783</v>
      </c>
      <c r="H5" s="7" t="s">
        <v>1784</v>
      </c>
      <c r="I5" s="7" t="s">
        <v>1785</v>
      </c>
      <c r="J5" s="7" t="s">
        <v>1786</v>
      </c>
      <c r="K5" s="7" t="s">
        <v>1787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32" t="s">
        <v>1788</v>
      </c>
      <c r="F8" s="32" t="s">
        <v>56</v>
      </c>
      <c r="G8" s="32" t="s">
        <v>56</v>
      </c>
      <c r="H8" s="32" t="s">
        <v>56</v>
      </c>
      <c r="I8" s="178" t="s">
        <v>1789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50" t="s">
        <v>1788</v>
      </c>
      <c r="F9" s="50" t="s">
        <v>56</v>
      </c>
      <c r="G9" s="50" t="s">
        <v>56</v>
      </c>
      <c r="H9" s="50" t="s">
        <v>56</v>
      </c>
      <c r="I9" s="178" t="s">
        <v>1789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50" t="s">
        <v>1788</v>
      </c>
      <c r="F10" s="50" t="s">
        <v>56</v>
      </c>
      <c r="G10" s="50" t="s">
        <v>56</v>
      </c>
      <c r="H10" s="50" t="s">
        <v>56</v>
      </c>
      <c r="I10" s="178" t="s">
        <v>1789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50" t="s">
        <v>1790</v>
      </c>
      <c r="F11" s="50" t="s">
        <v>56</v>
      </c>
      <c r="G11" s="50" t="s">
        <v>56</v>
      </c>
      <c r="H11" s="50" t="s">
        <v>56</v>
      </c>
      <c r="I11" s="178" t="s">
        <v>1789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50" t="s">
        <v>1790</v>
      </c>
      <c r="F12" s="50" t="s">
        <v>1791</v>
      </c>
      <c r="G12" s="50" t="s">
        <v>56</v>
      </c>
      <c r="H12" s="50" t="s">
        <v>56</v>
      </c>
      <c r="I12" s="178" t="s">
        <v>1789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50" t="s">
        <v>1788</v>
      </c>
      <c r="F13" s="50" t="s">
        <v>1791</v>
      </c>
      <c r="G13" s="50" t="s">
        <v>53</v>
      </c>
      <c r="H13" s="50" t="s">
        <v>723</v>
      </c>
      <c r="I13" s="179" t="s">
        <v>1792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50" t="s">
        <v>1790</v>
      </c>
      <c r="F14" s="50" t="s">
        <v>1793</v>
      </c>
      <c r="G14" s="50" t="s">
        <v>53</v>
      </c>
      <c r="H14" s="50" t="s">
        <v>723</v>
      </c>
      <c r="I14" s="179" t="s">
        <v>1792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1790</v>
      </c>
      <c r="F15" s="50" t="s">
        <v>1793</v>
      </c>
      <c r="G15" s="50" t="s">
        <v>53</v>
      </c>
      <c r="H15" s="50" t="s">
        <v>723</v>
      </c>
      <c r="I15" s="179" t="s">
        <v>723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50" t="s">
        <v>1790</v>
      </c>
      <c r="F16" s="50" t="s">
        <v>1793</v>
      </c>
      <c r="G16" s="50" t="s">
        <v>53</v>
      </c>
      <c r="H16" s="50" t="s">
        <v>723</v>
      </c>
      <c r="I16" s="179" t="s">
        <v>723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50" t="s">
        <v>1790</v>
      </c>
      <c r="F17" s="50" t="s">
        <v>1793</v>
      </c>
      <c r="G17" s="50" t="s">
        <v>53</v>
      </c>
      <c r="H17" s="50" t="s">
        <v>723</v>
      </c>
      <c r="I17" s="179" t="s">
        <v>723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74" t="s">
        <v>1790</v>
      </c>
      <c r="F18" s="174" t="s">
        <v>1793</v>
      </c>
      <c r="G18" s="174" t="s">
        <v>53</v>
      </c>
      <c r="H18" s="50" t="s">
        <v>723</v>
      </c>
      <c r="I18" s="179" t="s">
        <v>723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1681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1480</v>
      </c>
    </row>
    <row r="24" spans="2:22">
      <c r="B24" s="56"/>
      <c r="D24" s="58" t="s">
        <v>1481</v>
      </c>
    </row>
    <row r="27" spans="2:22">
      <c r="B27" s="127" t="s">
        <v>136</v>
      </c>
      <c r="D27" s="167" t="s">
        <v>1794</v>
      </c>
    </row>
    <row r="29" spans="2:22">
      <c r="D29" s="150" t="s">
        <v>1795</v>
      </c>
      <c r="E29" s="176" t="s">
        <v>53</v>
      </c>
      <c r="F29" s="175" t="s">
        <v>1796</v>
      </c>
      <c r="G29" s="175" t="s">
        <v>1797</v>
      </c>
      <c r="H29" s="175" t="s">
        <v>1798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207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>
      <c r="B3" s="835" t="s">
        <v>1800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1800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1801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841"/>
      <c r="N5" s="842"/>
      <c r="O5" s="843"/>
      <c r="P5" s="7">
        <v>44935</v>
      </c>
      <c r="Q5" s="7" t="s">
        <v>1801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128" t="s">
        <v>1181</v>
      </c>
      <c r="V6" s="129" t="s">
        <v>1182</v>
      </c>
    </row>
    <row r="7" spans="2:2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836" t="s">
        <v>1799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1802</v>
      </c>
      <c r="F8" s="28" t="s">
        <v>1802</v>
      </c>
      <c r="G8" s="38" t="s">
        <v>1802</v>
      </c>
      <c r="H8" s="88" t="s">
        <v>1803</v>
      </c>
      <c r="I8" s="169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50" t="s">
        <v>1802</v>
      </c>
      <c r="F9" s="30" t="s">
        <v>1802</v>
      </c>
      <c r="G9" s="59" t="s">
        <v>1802</v>
      </c>
      <c r="H9" s="87" t="s">
        <v>1803</v>
      </c>
      <c r="I9" s="17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50" t="s">
        <v>1802</v>
      </c>
      <c r="F10" s="30" t="s">
        <v>1802</v>
      </c>
      <c r="G10" s="59" t="s">
        <v>1804</v>
      </c>
      <c r="H10" s="87" t="s">
        <v>1803</v>
      </c>
      <c r="I10" s="17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50" t="s">
        <v>1802</v>
      </c>
      <c r="F11" s="30" t="s">
        <v>1802</v>
      </c>
      <c r="G11" s="59" t="s">
        <v>1805</v>
      </c>
      <c r="H11" s="87" t="s">
        <v>1154</v>
      </c>
      <c r="I11" s="170" t="s">
        <v>256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50" t="s">
        <v>1802</v>
      </c>
      <c r="F12" s="30" t="s">
        <v>1802</v>
      </c>
      <c r="G12" s="59" t="s">
        <v>923</v>
      </c>
      <c r="H12" s="87" t="s">
        <v>1803</v>
      </c>
      <c r="I12" s="170" t="s">
        <v>256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50" t="s">
        <v>1802</v>
      </c>
      <c r="F13" s="30" t="s">
        <v>1802</v>
      </c>
      <c r="G13" s="40" t="s">
        <v>923</v>
      </c>
      <c r="H13" s="20" t="s">
        <v>54</v>
      </c>
      <c r="I13" s="170" t="s">
        <v>1806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50" t="s">
        <v>1807</v>
      </c>
      <c r="F14" s="30" t="s">
        <v>1802</v>
      </c>
      <c r="G14" s="40" t="s">
        <v>923</v>
      </c>
      <c r="H14" s="20" t="s">
        <v>256</v>
      </c>
      <c r="I14" s="170" t="s">
        <v>1808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1807</v>
      </c>
      <c r="F15" s="30" t="s">
        <v>1802</v>
      </c>
      <c r="G15" s="40" t="s">
        <v>1809</v>
      </c>
      <c r="H15" s="20" t="s">
        <v>256</v>
      </c>
      <c r="I15" s="171" t="s">
        <v>1810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50" t="s">
        <v>1807</v>
      </c>
      <c r="F16" s="30" t="s">
        <v>1802</v>
      </c>
      <c r="G16" s="40" t="s">
        <v>1803</v>
      </c>
      <c r="H16" s="20" t="s">
        <v>256</v>
      </c>
      <c r="I16" s="170" t="s">
        <v>1154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50" t="s">
        <v>1807</v>
      </c>
      <c r="F17" s="30" t="s">
        <v>1811</v>
      </c>
      <c r="G17" s="40" t="s">
        <v>1154</v>
      </c>
      <c r="H17" s="20" t="s">
        <v>1453</v>
      </c>
      <c r="I17" s="170" t="s">
        <v>1154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68" t="s">
        <v>1807</v>
      </c>
      <c r="F18" s="31" t="s">
        <v>1811</v>
      </c>
      <c r="G18" s="40" t="s">
        <v>1812</v>
      </c>
      <c r="H18" s="20"/>
      <c r="I18" s="17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1681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1480</v>
      </c>
    </row>
    <row r="26" spans="2:22">
      <c r="B26" s="56"/>
      <c r="D26" s="58" t="s">
        <v>1481</v>
      </c>
      <c r="P26" s="90"/>
      <c r="Q26" t="s">
        <v>1813</v>
      </c>
    </row>
    <row r="27" spans="2:22">
      <c r="Q27" t="s">
        <v>1814</v>
      </c>
    </row>
    <row r="29" spans="2:22">
      <c r="B29" s="127" t="s">
        <v>136</v>
      </c>
      <c r="D29" s="167" t="s">
        <v>1815</v>
      </c>
    </row>
    <row r="31" spans="2:22">
      <c r="M31" s="833"/>
      <c r="N31" s="833"/>
      <c r="O31" s="833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>
      <c r="B3" s="835" t="s">
        <v>1816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1816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841"/>
      <c r="N5" s="842"/>
      <c r="O5" s="843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128" t="s">
        <v>1181</v>
      </c>
      <c r="V6" s="129" t="s">
        <v>1182</v>
      </c>
    </row>
    <row r="7" spans="2:22">
      <c r="B7" s="124" t="s">
        <v>85</v>
      </c>
      <c r="C7" s="125"/>
      <c r="D7" s="126"/>
      <c r="E7" s="123" t="s">
        <v>1817</v>
      </c>
      <c r="F7" s="123" t="s">
        <v>1817</v>
      </c>
      <c r="G7" s="123" t="s">
        <v>1817</v>
      </c>
      <c r="H7" s="123" t="s">
        <v>1817</v>
      </c>
      <c r="I7" s="123" t="s">
        <v>1817</v>
      </c>
      <c r="J7" s="123" t="s">
        <v>1817</v>
      </c>
      <c r="K7" s="123" t="s">
        <v>1817</v>
      </c>
      <c r="L7" s="70"/>
      <c r="M7" s="836" t="s">
        <v>1799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/>
      <c r="G8" s="28"/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/>
      <c r="F13" s="20"/>
      <c r="G13" s="48"/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/>
      <c r="F14" s="20"/>
      <c r="G14" s="48"/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/>
      <c r="F15" s="33"/>
      <c r="G15" s="48"/>
      <c r="H15" s="20"/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/>
      <c r="F16" s="33"/>
      <c r="G16" s="48"/>
      <c r="H16" s="20"/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/>
      <c r="F17" s="33"/>
      <c r="G17" s="48"/>
      <c r="H17" s="20"/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/>
      <c r="F18" s="33"/>
      <c r="G18" s="48"/>
      <c r="H18" s="20"/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1818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1480</v>
      </c>
    </row>
    <row r="26" spans="2:22">
      <c r="B26" s="56"/>
      <c r="D26" s="58" t="s">
        <v>1481</v>
      </c>
      <c r="P26" s="90"/>
      <c r="Q26" t="s">
        <v>1813</v>
      </c>
    </row>
    <row r="27" spans="2:22">
      <c r="Q27" t="s">
        <v>1814</v>
      </c>
    </row>
    <row r="29" spans="2:22">
      <c r="B29" s="127" t="s">
        <v>136</v>
      </c>
      <c r="D29" s="118" t="s">
        <v>1819</v>
      </c>
    </row>
    <row r="31" spans="2:22">
      <c r="M31" s="833"/>
      <c r="N31" s="833"/>
      <c r="O31" s="833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>
      <c r="B3" s="835" t="s">
        <v>1820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1820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841"/>
      <c r="N5" s="842"/>
      <c r="O5" s="843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128" t="s">
        <v>1181</v>
      </c>
      <c r="V6" s="129" t="s">
        <v>1182</v>
      </c>
    </row>
    <row r="7" spans="2:22">
      <c r="B7" s="124" t="s">
        <v>85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836" t="s">
        <v>1799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447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 t="s">
        <v>56</v>
      </c>
      <c r="F15" s="33" t="s">
        <v>53</v>
      </c>
      <c r="G15" s="48" t="s">
        <v>53</v>
      </c>
      <c r="H15" s="20" t="s">
        <v>447</v>
      </c>
      <c r="I15" s="48" t="s">
        <v>53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 t="s">
        <v>56</v>
      </c>
      <c r="F16" s="33" t="s">
        <v>53</v>
      </c>
      <c r="G16" s="48" t="s">
        <v>53</v>
      </c>
      <c r="H16" s="20" t="s">
        <v>447</v>
      </c>
      <c r="I16" s="48" t="s">
        <v>53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 t="s">
        <v>56</v>
      </c>
      <c r="F17" s="33" t="s">
        <v>447</v>
      </c>
      <c r="G17" s="48" t="s">
        <v>53</v>
      </c>
      <c r="H17" s="20" t="s">
        <v>447</v>
      </c>
      <c r="I17" s="48" t="s">
        <v>53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 t="s">
        <v>56</v>
      </c>
      <c r="F18" s="33" t="s">
        <v>447</v>
      </c>
      <c r="G18" s="48" t="s">
        <v>53</v>
      </c>
      <c r="H18" s="20" t="s">
        <v>447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1818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1480</v>
      </c>
    </row>
    <row r="26" spans="2:22">
      <c r="B26" s="56"/>
      <c r="D26" s="58" t="s">
        <v>1481</v>
      </c>
      <c r="P26" s="90"/>
      <c r="Q26" t="s">
        <v>1813</v>
      </c>
    </row>
    <row r="27" spans="2:22">
      <c r="Q27" t="s">
        <v>1814</v>
      </c>
    </row>
    <row r="29" spans="2:22">
      <c r="B29" s="127" t="s">
        <v>136</v>
      </c>
      <c r="D29" s="118" t="s">
        <v>1819</v>
      </c>
    </row>
    <row r="31" spans="2:22">
      <c r="M31" s="833"/>
      <c r="N31" s="833"/>
      <c r="O31" s="833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>
      <c r="B3" s="835" t="s">
        <v>1821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1821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841"/>
      <c r="N5" s="842"/>
      <c r="O5" s="843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128" t="s">
        <v>1181</v>
      </c>
      <c r="V6" s="129" t="s">
        <v>1182</v>
      </c>
    </row>
    <row r="7" spans="2:22">
      <c r="B7" s="124" t="s">
        <v>85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704</v>
      </c>
      <c r="I7" s="123" t="s">
        <v>55</v>
      </c>
      <c r="J7" s="119"/>
      <c r="K7" s="119"/>
      <c r="L7" s="70"/>
      <c r="M7" s="836" t="s">
        <v>1799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1111</v>
      </c>
      <c r="F13" s="20"/>
      <c r="G13" s="48" t="s">
        <v>56</v>
      </c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1111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 t="s">
        <v>1111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 t="s">
        <v>1111</v>
      </c>
      <c r="F16" s="33" t="s">
        <v>55</v>
      </c>
      <c r="G16" s="48" t="s">
        <v>56</v>
      </c>
      <c r="H16" s="20" t="s">
        <v>1111</v>
      </c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 t="s">
        <v>1111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 t="s">
        <v>1111</v>
      </c>
      <c r="F18" s="33" t="s">
        <v>56</v>
      </c>
      <c r="G18" s="48" t="s">
        <v>1111</v>
      </c>
      <c r="H18" s="20" t="s">
        <v>56</v>
      </c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1818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1480</v>
      </c>
    </row>
    <row r="26" spans="2:22">
      <c r="B26" s="56"/>
      <c r="D26" s="58" t="s">
        <v>1481</v>
      </c>
      <c r="P26" s="90"/>
      <c r="Q26" t="s">
        <v>1813</v>
      </c>
    </row>
    <row r="27" spans="2:22">
      <c r="Q27" t="s">
        <v>1814</v>
      </c>
    </row>
    <row r="29" spans="2:22">
      <c r="B29" s="127" t="s">
        <v>136</v>
      </c>
      <c r="D29" s="118" t="s">
        <v>1819</v>
      </c>
    </row>
    <row r="31" spans="2:22">
      <c r="M31" s="833"/>
      <c r="N31" s="833"/>
      <c r="O31" s="833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>
      <c r="B3" s="835" t="s">
        <v>1822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1822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841"/>
      <c r="N5" s="842"/>
      <c r="O5" s="843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128" t="s">
        <v>1181</v>
      </c>
      <c r="V6" s="129" t="s">
        <v>1182</v>
      </c>
    </row>
    <row r="7" spans="2:22">
      <c r="B7" s="124" t="s">
        <v>85</v>
      </c>
      <c r="C7" s="125"/>
      <c r="D7" s="126"/>
      <c r="E7" s="123" t="s">
        <v>704</v>
      </c>
      <c r="F7" s="123" t="s">
        <v>704</v>
      </c>
      <c r="G7" s="123" t="s">
        <v>704</v>
      </c>
      <c r="H7" s="123" t="s">
        <v>704</v>
      </c>
      <c r="I7" s="123" t="s">
        <v>704</v>
      </c>
      <c r="J7" s="119"/>
      <c r="K7" s="119"/>
      <c r="L7" s="70"/>
      <c r="M7" s="836" t="s">
        <v>1799</v>
      </c>
      <c r="N7" s="837"/>
      <c r="O7" s="838"/>
      <c r="P7" s="131"/>
      <c r="Q7" s="128"/>
      <c r="R7" s="128" t="s">
        <v>1823</v>
      </c>
      <c r="S7" s="128" t="s">
        <v>1823</v>
      </c>
      <c r="T7" s="130" t="s">
        <v>1824</v>
      </c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162"/>
      <c r="F11" s="20" t="s">
        <v>54</v>
      </c>
      <c r="G11" s="30"/>
      <c r="H11" s="87" t="s">
        <v>54</v>
      </c>
      <c r="I11" s="30" t="s">
        <v>1807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162"/>
      <c r="F12" s="20" t="s">
        <v>54</v>
      </c>
      <c r="G12" s="30" t="s">
        <v>54</v>
      </c>
      <c r="H12" s="87" t="s">
        <v>54</v>
      </c>
      <c r="I12" s="30" t="s">
        <v>1807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162"/>
      <c r="F13" s="20" t="s">
        <v>54</v>
      </c>
      <c r="G13" s="48" t="s">
        <v>54</v>
      </c>
      <c r="H13" s="20" t="s">
        <v>54</v>
      </c>
      <c r="I13" s="30" t="s">
        <v>1807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162"/>
      <c r="F14" s="20" t="s">
        <v>482</v>
      </c>
      <c r="G14" s="48" t="s">
        <v>54</v>
      </c>
      <c r="H14" s="20" t="s">
        <v>54</v>
      </c>
      <c r="I14" s="30" t="s">
        <v>1807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163"/>
      <c r="F15" s="33" t="s">
        <v>482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163"/>
      <c r="F16" s="33" t="s">
        <v>482</v>
      </c>
      <c r="G16" s="48" t="s">
        <v>54</v>
      </c>
      <c r="H16" s="20" t="s">
        <v>482</v>
      </c>
      <c r="I16" s="48" t="s">
        <v>54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64"/>
      <c r="F17" s="33" t="s">
        <v>54</v>
      </c>
      <c r="G17" s="48" t="s">
        <v>482</v>
      </c>
      <c r="H17" s="20" t="s">
        <v>482</v>
      </c>
      <c r="I17" s="48" t="s">
        <v>54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64"/>
      <c r="F18" s="33"/>
      <c r="G18" s="48" t="s">
        <v>482</v>
      </c>
      <c r="H18" s="20" t="s">
        <v>482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1818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1480</v>
      </c>
    </row>
    <row r="26" spans="2:22">
      <c r="B26" s="56"/>
      <c r="D26" s="58" t="s">
        <v>1481</v>
      </c>
      <c r="P26" s="90"/>
      <c r="Q26" t="s">
        <v>1813</v>
      </c>
    </row>
    <row r="27" spans="2:22">
      <c r="Q27" t="s">
        <v>1814</v>
      </c>
    </row>
    <row r="29" spans="2:22">
      <c r="B29" s="127" t="s">
        <v>136</v>
      </c>
      <c r="D29" s="118" t="s">
        <v>1819</v>
      </c>
    </row>
    <row r="31" spans="2:22">
      <c r="M31" s="833"/>
      <c r="N31" s="833"/>
      <c r="O31" s="833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>
      <c r="B3" s="835" t="s">
        <v>1825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1825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841"/>
      <c r="N5" s="842"/>
      <c r="O5" s="843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128" t="s">
        <v>1181</v>
      </c>
      <c r="V6" s="129" t="s">
        <v>1182</v>
      </c>
    </row>
    <row r="7" spans="2:2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836" t="s">
        <v>1799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 t="s">
        <v>1111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 t="s">
        <v>1111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 t="s">
        <v>56</v>
      </c>
      <c r="I12" s="30" t="s">
        <v>1111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/>
      <c r="F13" s="20" t="s">
        <v>56</v>
      </c>
      <c r="G13" s="48"/>
      <c r="H13" s="20" t="s">
        <v>1111</v>
      </c>
      <c r="I13" s="20" t="s">
        <v>56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/>
      <c r="F14" s="20" t="s">
        <v>56</v>
      </c>
      <c r="G14" s="48" t="s">
        <v>56</v>
      </c>
      <c r="H14" s="20" t="s">
        <v>1111</v>
      </c>
      <c r="I14" s="20" t="s">
        <v>56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/>
      <c r="F15" s="33" t="s">
        <v>56</v>
      </c>
      <c r="G15" s="48" t="s">
        <v>56</v>
      </c>
      <c r="H15" s="20" t="s">
        <v>1111</v>
      </c>
      <c r="I15" s="20" t="s">
        <v>56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50"/>
      <c r="F16" s="33" t="s">
        <v>56</v>
      </c>
      <c r="G16" s="48" t="s">
        <v>56</v>
      </c>
      <c r="H16" s="20" t="s">
        <v>1111</v>
      </c>
      <c r="I16" s="20" t="s">
        <v>56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57"/>
      <c r="F17" s="33" t="s">
        <v>56</v>
      </c>
      <c r="G17" s="48" t="s">
        <v>56</v>
      </c>
      <c r="H17" s="20" t="s">
        <v>1111</v>
      </c>
      <c r="I17" s="20" t="s">
        <v>56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57"/>
      <c r="F18" s="33" t="s">
        <v>56</v>
      </c>
      <c r="G18" s="48" t="s">
        <v>56</v>
      </c>
      <c r="H18" s="20" t="s">
        <v>1826</v>
      </c>
      <c r="I18" s="2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119</v>
      </c>
      <c r="C19" s="139" t="s">
        <v>87</v>
      </c>
      <c r="D19" s="140" t="s">
        <v>120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1818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1480</v>
      </c>
    </row>
    <row r="26" spans="2:22">
      <c r="B26" s="56"/>
      <c r="D26" s="58" t="s">
        <v>1481</v>
      </c>
      <c r="P26" s="90"/>
      <c r="Q26" t="s">
        <v>1813</v>
      </c>
    </row>
    <row r="27" spans="2:22">
      <c r="Q27" t="s">
        <v>1814</v>
      </c>
    </row>
    <row r="29" spans="2:22">
      <c r="B29" s="127" t="s">
        <v>136</v>
      </c>
      <c r="D29" s="118" t="s">
        <v>1819</v>
      </c>
    </row>
    <row r="31" spans="2:22">
      <c r="D31" s="102" t="s">
        <v>1108</v>
      </c>
      <c r="E31" s="102"/>
      <c r="F31" s="79"/>
      <c r="G31" s="79"/>
      <c r="H31" s="79"/>
      <c r="I31" s="79"/>
      <c r="J31" s="79"/>
      <c r="K31" s="149"/>
      <c r="M31" s="833"/>
      <c r="N31" s="833"/>
      <c r="O31" s="833"/>
    </row>
    <row r="32" spans="2:22">
      <c r="D32" s="103" t="s">
        <v>704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1000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1795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>
      <c r="B3" s="835" t="s">
        <v>1827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1827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841"/>
      <c r="N5" s="842"/>
      <c r="O5" s="843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128" t="s">
        <v>1181</v>
      </c>
      <c r="V6" s="129" t="s">
        <v>1182</v>
      </c>
    </row>
    <row r="7" spans="2:2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836" t="s">
        <v>1799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 t="s">
        <v>55</v>
      </c>
      <c r="F9" s="87" t="s">
        <v>1828</v>
      </c>
      <c r="G9" s="30" t="s">
        <v>55</v>
      </c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 t="s">
        <v>55</v>
      </c>
      <c r="F10" s="20" t="s">
        <v>1829</v>
      </c>
      <c r="G10" s="30" t="s">
        <v>55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 t="s">
        <v>55</v>
      </c>
      <c r="F11" s="20" t="s">
        <v>1829</v>
      </c>
      <c r="G11" s="30" t="s">
        <v>55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55</v>
      </c>
      <c r="F12" s="20" t="s">
        <v>1111</v>
      </c>
      <c r="G12" s="30" t="s">
        <v>55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55</v>
      </c>
      <c r="F13" s="20" t="s">
        <v>1111</v>
      </c>
      <c r="G13" s="30" t="s">
        <v>55</v>
      </c>
      <c r="H13" s="87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1828</v>
      </c>
      <c r="F14" s="20" t="s">
        <v>1829</v>
      </c>
      <c r="G14" s="30" t="s">
        <v>55</v>
      </c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1828</v>
      </c>
      <c r="F15" s="33" t="s">
        <v>1829</v>
      </c>
      <c r="G15" s="30" t="s">
        <v>55</v>
      </c>
      <c r="H15" s="20"/>
      <c r="I15" s="30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108" t="s">
        <v>1830</v>
      </c>
      <c r="F16" s="33" t="s">
        <v>1829</v>
      </c>
      <c r="G16" s="30" t="s">
        <v>55</v>
      </c>
      <c r="H16" s="20"/>
      <c r="I16" s="30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16" t="s">
        <v>1829</v>
      </c>
      <c r="F17" s="33" t="s">
        <v>1829</v>
      </c>
      <c r="G17" s="30" t="s">
        <v>55</v>
      </c>
      <c r="H17" s="20"/>
      <c r="I17" s="30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35" t="s">
        <v>1829</v>
      </c>
      <c r="F18" s="136" t="s">
        <v>1111</v>
      </c>
      <c r="G18" s="108" t="s">
        <v>55</v>
      </c>
      <c r="H18" s="136"/>
      <c r="I18" s="108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119</v>
      </c>
      <c r="C19" s="139" t="s">
        <v>87</v>
      </c>
      <c r="D19" s="140" t="s">
        <v>120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1818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1480</v>
      </c>
    </row>
    <row r="26" spans="2:22">
      <c r="B26" s="56"/>
      <c r="D26" s="58" t="s">
        <v>1481</v>
      </c>
      <c r="P26" s="90"/>
      <c r="Q26" t="s">
        <v>1813</v>
      </c>
    </row>
    <row r="27" spans="2:22">
      <c r="Q27" t="s">
        <v>1814</v>
      </c>
    </row>
    <row r="29" spans="2:22">
      <c r="B29" s="127" t="s">
        <v>136</v>
      </c>
      <c r="D29" s="118" t="s">
        <v>1819</v>
      </c>
    </row>
    <row r="31" spans="2:22">
      <c r="M31" s="833"/>
      <c r="N31" s="833"/>
      <c r="O31" s="833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>
      <c r="B3" s="835" t="s">
        <v>1831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1831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841"/>
      <c r="N5" s="842"/>
      <c r="O5" s="843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1176</v>
      </c>
      <c r="F6" s="47" t="s">
        <v>1177</v>
      </c>
      <c r="G6" s="112" t="s">
        <v>1178</v>
      </c>
      <c r="H6" s="112" t="s">
        <v>1179</v>
      </c>
      <c r="I6" s="23" t="s">
        <v>1180</v>
      </c>
      <c r="J6" s="22" t="s">
        <v>1181</v>
      </c>
      <c r="K6" s="46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69" t="s">
        <v>1181</v>
      </c>
      <c r="V6" s="100" t="s">
        <v>1182</v>
      </c>
    </row>
    <row r="7" spans="2:22">
      <c r="B7" s="12" t="s">
        <v>94</v>
      </c>
      <c r="C7" s="3" t="s">
        <v>87</v>
      </c>
      <c r="D7" s="2" t="s">
        <v>96</v>
      </c>
      <c r="E7" s="32" t="s">
        <v>53</v>
      </c>
      <c r="F7" s="32" t="s">
        <v>53</v>
      </c>
      <c r="G7" s="32" t="s">
        <v>482</v>
      </c>
      <c r="H7" s="32" t="s">
        <v>482</v>
      </c>
      <c r="I7" s="28" t="s">
        <v>53</v>
      </c>
      <c r="J7" s="38"/>
      <c r="K7" s="38"/>
      <c r="L7" s="61"/>
      <c r="M7" s="836" t="s">
        <v>1799</v>
      </c>
      <c r="N7" s="837"/>
      <c r="O7" s="838"/>
      <c r="P7" s="68"/>
      <c r="Q7" s="69"/>
      <c r="R7" s="69"/>
      <c r="S7" s="69"/>
      <c r="T7" s="63"/>
      <c r="U7" s="147"/>
      <c r="V7" s="98"/>
    </row>
    <row r="8" spans="2:22">
      <c r="B8" s="12" t="s">
        <v>96</v>
      </c>
      <c r="C8" s="3" t="s">
        <v>87</v>
      </c>
      <c r="D8" s="2" t="s">
        <v>97</v>
      </c>
      <c r="E8" s="50" t="s">
        <v>1456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115"/>
      <c r="V8" s="144"/>
    </row>
    <row r="9" spans="2:22">
      <c r="B9" s="12" t="s">
        <v>97</v>
      </c>
      <c r="C9" s="3" t="s">
        <v>87</v>
      </c>
      <c r="D9" s="2" t="s">
        <v>99</v>
      </c>
      <c r="E9" s="108" t="s">
        <v>482</v>
      </c>
      <c r="F9" s="108" t="s">
        <v>482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1"/>
      <c r="V9" s="145"/>
    </row>
    <row r="10" spans="2:22">
      <c r="B10" s="12" t="s">
        <v>99</v>
      </c>
      <c r="C10" s="3" t="s">
        <v>87</v>
      </c>
      <c r="D10" s="2" t="s">
        <v>102</v>
      </c>
      <c r="E10" s="108" t="s">
        <v>482</v>
      </c>
      <c r="F10" s="108" t="s">
        <v>482</v>
      </c>
      <c r="G10" s="50" t="s">
        <v>209</v>
      </c>
      <c r="H10" s="50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102</v>
      </c>
      <c r="C11" s="3" t="s">
        <v>87</v>
      </c>
      <c r="D11" s="2" t="s">
        <v>104</v>
      </c>
      <c r="E11" s="108" t="s">
        <v>1807</v>
      </c>
      <c r="F11" s="33" t="s">
        <v>1832</v>
      </c>
      <c r="G11" s="50" t="s">
        <v>209</v>
      </c>
      <c r="H11" s="50" t="s">
        <v>54</v>
      </c>
      <c r="I11" s="30" t="s">
        <v>54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104</v>
      </c>
      <c r="C12" s="3" t="s">
        <v>87</v>
      </c>
      <c r="D12" s="2" t="s">
        <v>108</v>
      </c>
      <c r="E12" s="108" t="s">
        <v>1807</v>
      </c>
      <c r="F12" s="33" t="s">
        <v>1614</v>
      </c>
      <c r="G12" s="50" t="s">
        <v>1115</v>
      </c>
      <c r="H12" s="50" t="s">
        <v>1184</v>
      </c>
      <c r="I12" s="30" t="s">
        <v>54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108</v>
      </c>
      <c r="C13" s="3" t="s">
        <v>87</v>
      </c>
      <c r="D13" s="2" t="s">
        <v>111</v>
      </c>
      <c r="E13" s="108" t="s">
        <v>1807</v>
      </c>
      <c r="F13" s="33" t="s">
        <v>1614</v>
      </c>
      <c r="G13" s="33" t="s">
        <v>1614</v>
      </c>
      <c r="H13" s="33" t="s">
        <v>1614</v>
      </c>
      <c r="I13" s="30" t="s">
        <v>54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111</v>
      </c>
      <c r="C14" s="3" t="s">
        <v>87</v>
      </c>
      <c r="D14" s="2" t="s">
        <v>113</v>
      </c>
      <c r="E14" s="108" t="s">
        <v>1807</v>
      </c>
      <c r="F14" s="33" t="s">
        <v>1614</v>
      </c>
      <c r="G14" s="33" t="s">
        <v>1614</v>
      </c>
      <c r="H14" s="33" t="s">
        <v>1614</v>
      </c>
      <c r="I14" s="30" t="s">
        <v>1833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113</v>
      </c>
      <c r="C15" s="3" t="s">
        <v>87</v>
      </c>
      <c r="D15" s="2" t="s">
        <v>115</v>
      </c>
      <c r="E15" s="108" t="s">
        <v>1184</v>
      </c>
      <c r="F15" s="33" t="s">
        <v>270</v>
      </c>
      <c r="G15" s="33" t="s">
        <v>1614</v>
      </c>
      <c r="H15" s="33" t="s">
        <v>1614</v>
      </c>
      <c r="I15" s="30" t="s">
        <v>209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115</v>
      </c>
      <c r="C16" s="3" t="s">
        <v>87</v>
      </c>
      <c r="D16" s="2" t="s">
        <v>117</v>
      </c>
      <c r="E16" s="116" t="s">
        <v>1614</v>
      </c>
      <c r="F16" s="33" t="s">
        <v>270</v>
      </c>
      <c r="G16" s="33" t="s">
        <v>1614</v>
      </c>
      <c r="H16" s="33" t="s">
        <v>1614</v>
      </c>
      <c r="I16" s="30" t="s">
        <v>209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117</v>
      </c>
      <c r="C17" s="9" t="s">
        <v>87</v>
      </c>
      <c r="D17" s="45" t="s">
        <v>119</v>
      </c>
      <c r="E17" s="117" t="s">
        <v>1614</v>
      </c>
      <c r="F17" s="51" t="s">
        <v>56</v>
      </c>
      <c r="G17" s="51" t="s">
        <v>1111</v>
      </c>
      <c r="H17" s="51" t="s">
        <v>1111</v>
      </c>
      <c r="I17" s="31" t="s">
        <v>209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119</v>
      </c>
      <c r="N18" s="62" t="s">
        <v>87</v>
      </c>
      <c r="O18" s="61" t="s">
        <v>121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121</v>
      </c>
      <c r="N19" s="62" t="s">
        <v>87</v>
      </c>
      <c r="O19" s="61" t="s">
        <v>123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1818</v>
      </c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1480</v>
      </c>
    </row>
    <row r="25" spans="2:22">
      <c r="B25" s="56"/>
      <c r="D25" s="58" t="s">
        <v>1481</v>
      </c>
      <c r="P25" s="90"/>
      <c r="Q25" t="s">
        <v>1813</v>
      </c>
    </row>
    <row r="26" spans="2:22">
      <c r="Q26" t="s">
        <v>1814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>
      <c r="B3" s="835" t="s">
        <v>1834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1834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841"/>
      <c r="N5" s="842"/>
      <c r="O5" s="843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1176</v>
      </c>
      <c r="F6" s="47" t="s">
        <v>1177</v>
      </c>
      <c r="G6" s="112" t="s">
        <v>1178</v>
      </c>
      <c r="H6" s="112" t="s">
        <v>1179</v>
      </c>
      <c r="I6" s="113" t="s">
        <v>1180</v>
      </c>
      <c r="J6" s="22" t="s">
        <v>1181</v>
      </c>
      <c r="K6" s="46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69" t="s">
        <v>1181</v>
      </c>
      <c r="V6" s="100" t="s">
        <v>1182</v>
      </c>
    </row>
    <row r="7" spans="2:22">
      <c r="B7" s="12" t="s">
        <v>94</v>
      </c>
      <c r="C7" s="3" t="s">
        <v>87</v>
      </c>
      <c r="D7" s="2" t="s">
        <v>96</v>
      </c>
      <c r="E7" s="32" t="s">
        <v>54</v>
      </c>
      <c r="F7" s="32" t="s">
        <v>704</v>
      </c>
      <c r="G7" s="50" t="s">
        <v>704</v>
      </c>
      <c r="H7" s="50" t="s">
        <v>706</v>
      </c>
      <c r="I7" s="30" t="s">
        <v>704</v>
      </c>
      <c r="J7" s="38"/>
      <c r="K7" s="38"/>
      <c r="L7" s="61"/>
      <c r="M7" s="836" t="s">
        <v>1799</v>
      </c>
      <c r="N7" s="837"/>
      <c r="O7" s="838"/>
      <c r="P7" s="68"/>
      <c r="Q7" s="69"/>
      <c r="R7" s="69"/>
      <c r="S7" s="69"/>
      <c r="T7" s="63"/>
      <c r="U7" s="99"/>
      <c r="V7" s="98"/>
    </row>
    <row r="8" spans="2:22">
      <c r="B8" s="12" t="s">
        <v>96</v>
      </c>
      <c r="C8" s="3" t="s">
        <v>87</v>
      </c>
      <c r="D8" s="2" t="s">
        <v>97</v>
      </c>
      <c r="E8" s="50" t="s">
        <v>54</v>
      </c>
      <c r="F8" s="50" t="s">
        <v>704</v>
      </c>
      <c r="G8" s="50" t="s">
        <v>704</v>
      </c>
      <c r="H8" s="50" t="s">
        <v>706</v>
      </c>
      <c r="I8" s="30" t="s">
        <v>704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>
      <c r="B9" s="12" t="s">
        <v>97</v>
      </c>
      <c r="C9" s="3" t="s">
        <v>87</v>
      </c>
      <c r="D9" s="2" t="s">
        <v>99</v>
      </c>
      <c r="E9" s="108" t="s">
        <v>54</v>
      </c>
      <c r="F9" s="50" t="s">
        <v>978</v>
      </c>
      <c r="G9" s="50" t="s">
        <v>978</v>
      </c>
      <c r="H9" s="50" t="s">
        <v>978</v>
      </c>
      <c r="I9" s="30" t="s">
        <v>978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99</v>
      </c>
      <c r="C10" s="3" t="s">
        <v>87</v>
      </c>
      <c r="D10" s="2" t="s">
        <v>102</v>
      </c>
      <c r="E10" s="108" t="s">
        <v>270</v>
      </c>
      <c r="F10" s="33" t="s">
        <v>978</v>
      </c>
      <c r="G10" s="33" t="s">
        <v>978</v>
      </c>
      <c r="H10" s="33" t="s">
        <v>978</v>
      </c>
      <c r="I10" s="48" t="s">
        <v>978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102</v>
      </c>
      <c r="C11" s="3" t="s">
        <v>87</v>
      </c>
      <c r="D11" s="2" t="s">
        <v>104</v>
      </c>
      <c r="E11" s="108" t="s">
        <v>270</v>
      </c>
      <c r="F11" s="33" t="s">
        <v>978</v>
      </c>
      <c r="G11" s="33" t="s">
        <v>978</v>
      </c>
      <c r="H11" s="33" t="s">
        <v>978</v>
      </c>
      <c r="I11" s="48" t="s">
        <v>978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104</v>
      </c>
      <c r="C12" s="3" t="s">
        <v>87</v>
      </c>
      <c r="D12" s="2" t="s">
        <v>108</v>
      </c>
      <c r="E12" s="108" t="s">
        <v>270</v>
      </c>
      <c r="F12" s="33" t="s">
        <v>978</v>
      </c>
      <c r="G12" s="33" t="s">
        <v>978</v>
      </c>
      <c r="H12" s="33" t="s">
        <v>53</v>
      </c>
      <c r="I12" s="48" t="s">
        <v>978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108</v>
      </c>
      <c r="C13" s="3" t="s">
        <v>87</v>
      </c>
      <c r="D13" s="2" t="s">
        <v>111</v>
      </c>
      <c r="E13" s="108" t="s">
        <v>1614</v>
      </c>
      <c r="F13" s="33" t="s">
        <v>1835</v>
      </c>
      <c r="G13" s="33" t="s">
        <v>1835</v>
      </c>
      <c r="H13" s="33" t="s">
        <v>1828</v>
      </c>
      <c r="I13" s="48" t="s">
        <v>1835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111</v>
      </c>
      <c r="C14" s="3" t="s">
        <v>87</v>
      </c>
      <c r="D14" s="2" t="s">
        <v>113</v>
      </c>
      <c r="E14" s="108" t="s">
        <v>1614</v>
      </c>
      <c r="F14" s="33" t="s">
        <v>1835</v>
      </c>
      <c r="G14" s="33" t="s">
        <v>1835</v>
      </c>
      <c r="H14" s="33" t="s">
        <v>1828</v>
      </c>
      <c r="I14" s="48" t="s">
        <v>1835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113</v>
      </c>
      <c r="C15" s="3" t="s">
        <v>87</v>
      </c>
      <c r="D15" s="2" t="s">
        <v>115</v>
      </c>
      <c r="E15" s="108" t="s">
        <v>1614</v>
      </c>
      <c r="F15" s="33" t="s">
        <v>1836</v>
      </c>
      <c r="G15" s="111" t="s">
        <v>1835</v>
      </c>
      <c r="H15" s="33" t="s">
        <v>1828</v>
      </c>
      <c r="I15" s="48" t="s">
        <v>1836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115</v>
      </c>
      <c r="C16" s="3" t="s">
        <v>87</v>
      </c>
      <c r="D16" s="2" t="s">
        <v>117</v>
      </c>
      <c r="E16" s="108" t="s">
        <v>1614</v>
      </c>
      <c r="F16" s="33" t="s">
        <v>1836</v>
      </c>
      <c r="G16" s="33" t="s">
        <v>1835</v>
      </c>
      <c r="H16" s="33" t="s">
        <v>1828</v>
      </c>
      <c r="I16" s="48" t="s">
        <v>1836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117</v>
      </c>
      <c r="C17" s="9" t="s">
        <v>87</v>
      </c>
      <c r="D17" s="45" t="s">
        <v>119</v>
      </c>
      <c r="E17" s="109" t="s">
        <v>1614</v>
      </c>
      <c r="F17" s="51" t="s">
        <v>1836</v>
      </c>
      <c r="G17" s="51" t="s">
        <v>1835</v>
      </c>
      <c r="H17" s="51" t="s">
        <v>53</v>
      </c>
      <c r="I17" s="49" t="s">
        <v>447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119</v>
      </c>
      <c r="N18" s="62" t="s">
        <v>87</v>
      </c>
      <c r="O18" s="61" t="s">
        <v>121</v>
      </c>
      <c r="P18" s="72"/>
      <c r="Q18" s="91" t="s">
        <v>1837</v>
      </c>
      <c r="R18" s="91" t="s">
        <v>1000</v>
      </c>
      <c r="S18" s="91" t="s">
        <v>1000</v>
      </c>
      <c r="T18" s="91"/>
      <c r="U18" s="72"/>
      <c r="V18" s="72"/>
    </row>
    <row r="19" spans="2:22">
      <c r="L19" s="61"/>
      <c r="M19" s="70" t="s">
        <v>121</v>
      </c>
      <c r="N19" s="62" t="s">
        <v>87</v>
      </c>
      <c r="O19" s="61" t="s">
        <v>123</v>
      </c>
      <c r="P19" s="72"/>
      <c r="Q19" s="91" t="s">
        <v>1837</v>
      </c>
      <c r="R19" s="91" t="s">
        <v>1000</v>
      </c>
      <c r="S19" s="91" t="s">
        <v>1000</v>
      </c>
      <c r="T19" s="91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91" t="s">
        <v>1837</v>
      </c>
      <c r="R20" s="91" t="s">
        <v>1000</v>
      </c>
      <c r="S20" s="91" t="s">
        <v>1000</v>
      </c>
      <c r="T20" s="72"/>
      <c r="U20" s="72"/>
      <c r="V20" s="72"/>
    </row>
    <row r="21" spans="2:22">
      <c r="B21" s="58" t="s">
        <v>1818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91" t="s">
        <v>1837</v>
      </c>
      <c r="R21" s="91" t="s">
        <v>1000</v>
      </c>
      <c r="S21" s="91" t="s">
        <v>1000</v>
      </c>
      <c r="T21" s="72"/>
      <c r="U21" s="72"/>
      <c r="V21" s="72"/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91" t="s">
        <v>1837</v>
      </c>
      <c r="R22" s="91" t="s">
        <v>1000</v>
      </c>
      <c r="S22" s="91" t="s">
        <v>1000</v>
      </c>
      <c r="T22" s="76"/>
      <c r="U22" s="76"/>
      <c r="V22" s="76"/>
    </row>
    <row r="24" spans="2:22">
      <c r="B24" s="55"/>
      <c r="D24" s="58" t="s">
        <v>1480</v>
      </c>
    </row>
    <row r="25" spans="2:22">
      <c r="B25" s="56"/>
      <c r="D25" s="58" t="s">
        <v>1481</v>
      </c>
      <c r="P25" s="90"/>
      <c r="Q25" t="s">
        <v>1813</v>
      </c>
    </row>
    <row r="26" spans="2:22">
      <c r="Q26" t="s">
        <v>1814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47"/>
      <c r="D2" s="847"/>
      <c r="E2" s="847"/>
      <c r="F2" s="847"/>
      <c r="G2" s="847"/>
      <c r="H2" s="847"/>
      <c r="I2" s="847"/>
      <c r="J2" s="847"/>
      <c r="K2" s="847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>
      <c r="B3" s="835" t="s">
        <v>1838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3" t="s">
        <v>1838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841"/>
      <c r="N5" s="842"/>
      <c r="O5" s="843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1176</v>
      </c>
      <c r="F6" s="46" t="s">
        <v>1177</v>
      </c>
      <c r="G6" s="46" t="s">
        <v>1178</v>
      </c>
      <c r="H6" s="47" t="s">
        <v>1179</v>
      </c>
      <c r="I6" s="23" t="s">
        <v>1180</v>
      </c>
      <c r="J6" s="22" t="s">
        <v>1181</v>
      </c>
      <c r="K6" s="46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69" t="s">
        <v>1181</v>
      </c>
      <c r="V6" s="100" t="s">
        <v>1182</v>
      </c>
    </row>
    <row r="7" spans="2:22">
      <c r="B7" s="12" t="s">
        <v>94</v>
      </c>
      <c r="C7" s="3" t="s">
        <v>87</v>
      </c>
      <c r="D7" s="2" t="s">
        <v>96</v>
      </c>
      <c r="E7" s="28"/>
      <c r="F7" s="88"/>
      <c r="G7" s="28" t="s">
        <v>209</v>
      </c>
      <c r="H7" s="28" t="s">
        <v>209</v>
      </c>
      <c r="I7" s="28" t="s">
        <v>54</v>
      </c>
      <c r="J7" s="28"/>
      <c r="K7" s="38"/>
      <c r="L7" s="61"/>
      <c r="M7" s="836" t="s">
        <v>1799</v>
      </c>
      <c r="N7" s="837"/>
      <c r="O7" s="838"/>
      <c r="P7" s="68"/>
      <c r="Q7" s="69"/>
      <c r="R7" s="69"/>
      <c r="S7" s="69"/>
      <c r="T7" s="63"/>
      <c r="U7" s="99"/>
      <c r="V7" s="98"/>
    </row>
    <row r="8" spans="2:22">
      <c r="B8" s="12" t="s">
        <v>96</v>
      </c>
      <c r="C8" s="3" t="s">
        <v>87</v>
      </c>
      <c r="D8" s="2" t="s">
        <v>97</v>
      </c>
      <c r="E8" s="30"/>
      <c r="F8" s="87"/>
      <c r="G8" s="30" t="s">
        <v>209</v>
      </c>
      <c r="H8" s="30" t="s">
        <v>209</v>
      </c>
      <c r="I8" s="30" t="s">
        <v>54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97" t="s">
        <v>1839</v>
      </c>
      <c r="V8" s="91" t="s">
        <v>856</v>
      </c>
    </row>
    <row r="9" spans="2:22">
      <c r="B9" s="12" t="s">
        <v>97</v>
      </c>
      <c r="C9" s="3" t="s">
        <v>87</v>
      </c>
      <c r="D9" s="2" t="s">
        <v>99</v>
      </c>
      <c r="E9" s="30"/>
      <c r="F9" s="87"/>
      <c r="G9" s="30" t="s">
        <v>209</v>
      </c>
      <c r="H9" s="30" t="s">
        <v>209</v>
      </c>
      <c r="I9" s="30" t="s">
        <v>209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7" t="s">
        <v>1839</v>
      </c>
      <c r="V9" s="91" t="s">
        <v>856</v>
      </c>
    </row>
    <row r="10" spans="2:22">
      <c r="B10" s="12" t="s">
        <v>99</v>
      </c>
      <c r="C10" s="3" t="s">
        <v>87</v>
      </c>
      <c r="D10" s="2" t="s">
        <v>102</v>
      </c>
      <c r="E10" s="30"/>
      <c r="F10" s="20"/>
      <c r="G10" s="30" t="s">
        <v>209</v>
      </c>
      <c r="H10" s="30" t="s">
        <v>209</v>
      </c>
      <c r="I10" s="30" t="s">
        <v>209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7" t="s">
        <v>1840</v>
      </c>
      <c r="U10" s="97" t="s">
        <v>1839</v>
      </c>
      <c r="V10" s="91" t="s">
        <v>856</v>
      </c>
    </row>
    <row r="11" spans="2:22">
      <c r="B11" s="12" t="s">
        <v>102</v>
      </c>
      <c r="C11" s="3" t="s">
        <v>87</v>
      </c>
      <c r="D11" s="2" t="s">
        <v>104</v>
      </c>
      <c r="E11" s="30"/>
      <c r="F11" s="20"/>
      <c r="G11" s="30" t="s">
        <v>209</v>
      </c>
      <c r="H11" s="30" t="s">
        <v>56</v>
      </c>
      <c r="I11" s="30" t="s">
        <v>209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7" t="s">
        <v>1840</v>
      </c>
      <c r="U11" s="97" t="s">
        <v>1839</v>
      </c>
      <c r="V11" s="91" t="s">
        <v>856</v>
      </c>
    </row>
    <row r="12" spans="2:22">
      <c r="B12" s="12" t="s">
        <v>104</v>
      </c>
      <c r="C12" s="3" t="s">
        <v>87</v>
      </c>
      <c r="D12" s="2" t="s">
        <v>108</v>
      </c>
      <c r="E12" s="30"/>
      <c r="F12" s="20"/>
      <c r="G12" s="30" t="s">
        <v>1115</v>
      </c>
      <c r="H12" s="89" t="s">
        <v>1111</v>
      </c>
      <c r="I12" s="30" t="s">
        <v>1811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7" t="s">
        <v>1840</v>
      </c>
      <c r="U12" s="97" t="s">
        <v>1839</v>
      </c>
      <c r="V12" s="91" t="s">
        <v>856</v>
      </c>
    </row>
    <row r="13" spans="2:22">
      <c r="B13" s="12" t="s">
        <v>108</v>
      </c>
      <c r="C13" s="3" t="s">
        <v>87</v>
      </c>
      <c r="D13" s="2" t="s">
        <v>111</v>
      </c>
      <c r="E13" s="48"/>
      <c r="F13" s="20"/>
      <c r="G13" s="30" t="s">
        <v>1115</v>
      </c>
      <c r="H13" s="89" t="s">
        <v>1111</v>
      </c>
      <c r="I13" s="30" t="s">
        <v>1184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7" t="s">
        <v>1840</v>
      </c>
      <c r="U13" s="97" t="s">
        <v>1839</v>
      </c>
      <c r="V13" s="91" t="s">
        <v>856</v>
      </c>
    </row>
    <row r="14" spans="2:22">
      <c r="B14" s="12" t="s">
        <v>111</v>
      </c>
      <c r="C14" s="3" t="s">
        <v>87</v>
      </c>
      <c r="D14" s="2" t="s">
        <v>113</v>
      </c>
      <c r="E14" s="48"/>
      <c r="F14" s="87"/>
      <c r="G14" s="30" t="s">
        <v>1115</v>
      </c>
      <c r="H14" s="89" t="s">
        <v>1841</v>
      </c>
      <c r="I14" s="30" t="s">
        <v>1184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7" t="s">
        <v>1840</v>
      </c>
      <c r="U14" s="97" t="s">
        <v>1839</v>
      </c>
      <c r="V14" s="91" t="s">
        <v>1840</v>
      </c>
    </row>
    <row r="15" spans="2:22">
      <c r="B15" s="12" t="s">
        <v>113</v>
      </c>
      <c r="C15" s="3" t="s">
        <v>87</v>
      </c>
      <c r="D15" s="2" t="s">
        <v>115</v>
      </c>
      <c r="E15" s="48"/>
      <c r="F15" s="87"/>
      <c r="G15" s="30" t="s">
        <v>1115</v>
      </c>
      <c r="H15" s="89" t="s">
        <v>1111</v>
      </c>
      <c r="I15" s="30" t="s">
        <v>1184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7" t="s">
        <v>1840</v>
      </c>
      <c r="U15" s="97" t="s">
        <v>1839</v>
      </c>
      <c r="V15" s="91" t="s">
        <v>1840</v>
      </c>
    </row>
    <row r="16" spans="2:22">
      <c r="B16" s="12" t="s">
        <v>115</v>
      </c>
      <c r="C16" s="3" t="s">
        <v>87</v>
      </c>
      <c r="D16" s="2" t="s">
        <v>117</v>
      </c>
      <c r="E16" s="48"/>
      <c r="F16" s="87"/>
      <c r="G16" s="30" t="s">
        <v>1115</v>
      </c>
      <c r="H16" s="89" t="s">
        <v>1111</v>
      </c>
      <c r="I16" s="30" t="s">
        <v>1184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7" t="s">
        <v>1840</v>
      </c>
      <c r="U16" s="97" t="s">
        <v>1839</v>
      </c>
      <c r="V16" s="91" t="s">
        <v>1840</v>
      </c>
    </row>
    <row r="17" spans="2:22">
      <c r="B17" s="8" t="s">
        <v>117</v>
      </c>
      <c r="C17" s="9" t="s">
        <v>87</v>
      </c>
      <c r="D17" s="45" t="s">
        <v>119</v>
      </c>
      <c r="E17" s="49"/>
      <c r="F17" s="54"/>
      <c r="G17" s="31" t="s">
        <v>1115</v>
      </c>
      <c r="H17" s="107" t="s">
        <v>1111</v>
      </c>
      <c r="I17" s="31" t="s">
        <v>1842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91" t="s">
        <v>1840</v>
      </c>
      <c r="S17" s="72"/>
      <c r="T17" s="97" t="s">
        <v>1840</v>
      </c>
      <c r="U17" s="97" t="s">
        <v>1839</v>
      </c>
      <c r="V17" s="91" t="s">
        <v>1840</v>
      </c>
    </row>
    <row r="18" spans="2:22"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1840</v>
      </c>
      <c r="S18" s="72"/>
      <c r="T18" s="91" t="s">
        <v>1840</v>
      </c>
      <c r="U18" s="96"/>
      <c r="V18" s="91" t="s">
        <v>1840</v>
      </c>
    </row>
    <row r="19" spans="2:22"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1840</v>
      </c>
      <c r="S19" s="72"/>
      <c r="T19" s="91" t="s">
        <v>1840</v>
      </c>
      <c r="U19" s="96"/>
      <c r="V19" s="91" t="s">
        <v>1840</v>
      </c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1840</v>
      </c>
      <c r="S20" s="72"/>
      <c r="T20" s="91" t="s">
        <v>1840</v>
      </c>
      <c r="U20" s="96"/>
      <c r="V20" s="91" t="s">
        <v>1840</v>
      </c>
    </row>
    <row r="21" spans="2:22">
      <c r="B21" s="58" t="s">
        <v>1818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2"/>
      <c r="S21" s="72"/>
      <c r="T21" s="91" t="s">
        <v>1840</v>
      </c>
      <c r="U21" s="96"/>
      <c r="V21" s="91" t="s">
        <v>1840</v>
      </c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1480</v>
      </c>
    </row>
    <row r="25" spans="2:22">
      <c r="B25" s="56"/>
      <c r="D25" s="58" t="s">
        <v>1481</v>
      </c>
      <c r="P25" s="90"/>
      <c r="Q25" t="s">
        <v>1813</v>
      </c>
    </row>
    <row r="26" spans="2:22">
      <c r="Q26" t="s">
        <v>1814</v>
      </c>
    </row>
    <row r="27" spans="2:22">
      <c r="D27" s="102" t="s">
        <v>1108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704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1000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1795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>
      <c r="B2" s="833" t="s">
        <v>1843</v>
      </c>
      <c r="C2" s="833"/>
      <c r="D2" s="833"/>
      <c r="E2" s="833"/>
      <c r="F2" s="833"/>
      <c r="G2" s="833"/>
      <c r="H2" s="833"/>
      <c r="I2" s="833"/>
      <c r="J2" s="833"/>
      <c r="K2" s="833"/>
      <c r="L2" s="833"/>
      <c r="M2" s="833"/>
      <c r="N2" s="833"/>
      <c r="O2" s="833"/>
      <c r="P2" s="833"/>
      <c r="Q2" s="833"/>
      <c r="R2" s="833"/>
      <c r="S2" s="833"/>
      <c r="T2" s="833"/>
      <c r="U2" s="833"/>
      <c r="V2" s="833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834" t="s">
        <v>80</v>
      </c>
      <c r="C4" s="847"/>
      <c r="D4" s="847"/>
      <c r="E4" s="847"/>
      <c r="F4" s="847"/>
      <c r="G4" s="847"/>
      <c r="H4" s="847"/>
      <c r="I4" s="847"/>
      <c r="J4" s="847"/>
      <c r="K4" s="847"/>
      <c r="L4" s="61"/>
      <c r="M4" s="839" t="s">
        <v>1799</v>
      </c>
      <c r="N4" s="840"/>
      <c r="O4" s="840"/>
      <c r="P4" s="840"/>
      <c r="Q4" s="840"/>
      <c r="R4" s="840"/>
      <c r="S4" s="840"/>
      <c r="T4" s="840"/>
      <c r="U4" s="840"/>
      <c r="V4" s="840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841"/>
      <c r="N5" s="842"/>
      <c r="O5" s="843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1176</v>
      </c>
      <c r="F6" s="46" t="s">
        <v>1177</v>
      </c>
      <c r="G6" s="46" t="s">
        <v>1178</v>
      </c>
      <c r="H6" s="47" t="s">
        <v>1179</v>
      </c>
      <c r="I6" s="23" t="s">
        <v>1180</v>
      </c>
      <c r="J6" s="22" t="s">
        <v>1181</v>
      </c>
      <c r="K6" s="46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66" t="s">
        <v>1181</v>
      </c>
      <c r="V6" s="67" t="s">
        <v>1182</v>
      </c>
    </row>
    <row r="7" spans="2:22">
      <c r="B7" s="12" t="s">
        <v>94</v>
      </c>
      <c r="C7" s="3" t="s">
        <v>87</v>
      </c>
      <c r="D7" s="2" t="s">
        <v>96</v>
      </c>
      <c r="E7" s="28" t="s">
        <v>209</v>
      </c>
      <c r="F7" s="38" t="s">
        <v>209</v>
      </c>
      <c r="G7" s="52" t="s">
        <v>209</v>
      </c>
      <c r="H7" s="37" t="s">
        <v>56</v>
      </c>
      <c r="I7" s="32" t="s">
        <v>209</v>
      </c>
      <c r="J7" s="28"/>
      <c r="K7" s="38"/>
      <c r="L7" s="61"/>
      <c r="M7" s="836" t="s">
        <v>1799</v>
      </c>
      <c r="N7" s="837"/>
      <c r="O7" s="838"/>
      <c r="P7" s="68"/>
      <c r="Q7" s="69"/>
      <c r="R7" s="69"/>
      <c r="S7" s="69"/>
      <c r="T7" s="63"/>
      <c r="U7" s="69"/>
      <c r="V7" s="69"/>
    </row>
    <row r="8" spans="2:22">
      <c r="B8" s="12" t="s">
        <v>96</v>
      </c>
      <c r="C8" s="3" t="s">
        <v>87</v>
      </c>
      <c r="D8" s="2" t="s">
        <v>97</v>
      </c>
      <c r="E8" s="30" t="s">
        <v>209</v>
      </c>
      <c r="F8" s="59" t="s">
        <v>209</v>
      </c>
      <c r="G8" s="30" t="s">
        <v>209</v>
      </c>
      <c r="H8" s="27" t="s">
        <v>56</v>
      </c>
      <c r="I8" s="33" t="s">
        <v>209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>
      <c r="B9" s="12" t="s">
        <v>97</v>
      </c>
      <c r="C9" s="3" t="s">
        <v>87</v>
      </c>
      <c r="D9" s="2" t="s">
        <v>99</v>
      </c>
      <c r="E9" s="30" t="s">
        <v>209</v>
      </c>
      <c r="F9" s="59" t="s">
        <v>1833</v>
      </c>
      <c r="G9" s="30" t="s">
        <v>209</v>
      </c>
      <c r="H9" s="15" t="s">
        <v>56</v>
      </c>
      <c r="I9" s="33" t="s">
        <v>209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99</v>
      </c>
      <c r="C10" s="3" t="s">
        <v>87</v>
      </c>
      <c r="D10" s="2" t="s">
        <v>102</v>
      </c>
      <c r="E10" s="30" t="s">
        <v>209</v>
      </c>
      <c r="F10" s="60" t="s">
        <v>1833</v>
      </c>
      <c r="G10" s="78" t="s">
        <v>1833</v>
      </c>
      <c r="H10" s="14" t="s">
        <v>56</v>
      </c>
      <c r="I10" s="33" t="s">
        <v>209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102</v>
      </c>
      <c r="C11" s="3" t="s">
        <v>87</v>
      </c>
      <c r="D11" s="2" t="s">
        <v>104</v>
      </c>
      <c r="E11" s="30" t="s">
        <v>209</v>
      </c>
      <c r="F11" s="60" t="s">
        <v>978</v>
      </c>
      <c r="G11" s="78" t="s">
        <v>1833</v>
      </c>
      <c r="H11" s="14" t="s">
        <v>978</v>
      </c>
      <c r="I11" s="14" t="s">
        <v>209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104</v>
      </c>
      <c r="C12" s="3" t="s">
        <v>87</v>
      </c>
      <c r="D12" s="2" t="s">
        <v>108</v>
      </c>
      <c r="E12" s="30" t="s">
        <v>209</v>
      </c>
      <c r="F12" s="60" t="s">
        <v>1835</v>
      </c>
      <c r="G12" s="57" t="s">
        <v>1844</v>
      </c>
      <c r="H12" s="14" t="s">
        <v>978</v>
      </c>
      <c r="I12" s="14" t="s">
        <v>209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108</v>
      </c>
      <c r="C13" s="3" t="s">
        <v>87</v>
      </c>
      <c r="D13" s="2" t="s">
        <v>111</v>
      </c>
      <c r="E13" s="48" t="s">
        <v>1811</v>
      </c>
      <c r="F13" s="60" t="s">
        <v>1844</v>
      </c>
      <c r="G13" s="57" t="s">
        <v>1844</v>
      </c>
      <c r="H13" s="14" t="s">
        <v>1835</v>
      </c>
      <c r="I13" s="14" t="s">
        <v>1811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111</v>
      </c>
      <c r="C14" s="3" t="s">
        <v>87</v>
      </c>
      <c r="D14" s="2" t="s">
        <v>113</v>
      </c>
      <c r="E14" s="48" t="s">
        <v>1811</v>
      </c>
      <c r="F14" s="59" t="s">
        <v>1845</v>
      </c>
      <c r="G14" s="57" t="s">
        <v>1844</v>
      </c>
      <c r="H14" s="14" t="s">
        <v>1836</v>
      </c>
      <c r="I14" s="14" t="s">
        <v>1811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113</v>
      </c>
      <c r="C15" s="3" t="s">
        <v>87</v>
      </c>
      <c r="D15" s="2" t="s">
        <v>115</v>
      </c>
      <c r="E15" s="48" t="s">
        <v>1811</v>
      </c>
      <c r="F15" s="59" t="s">
        <v>1845</v>
      </c>
      <c r="G15" s="57" t="s">
        <v>1844</v>
      </c>
      <c r="H15" s="14" t="s">
        <v>1836</v>
      </c>
      <c r="I15" s="14" t="s">
        <v>1811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115</v>
      </c>
      <c r="C16" s="3" t="s">
        <v>87</v>
      </c>
      <c r="D16" s="2" t="s">
        <v>117</v>
      </c>
      <c r="E16" s="48" t="s">
        <v>1811</v>
      </c>
      <c r="F16" s="59" t="s">
        <v>1845</v>
      </c>
      <c r="G16" s="30" t="s">
        <v>1845</v>
      </c>
      <c r="H16" s="14" t="s">
        <v>1835</v>
      </c>
      <c r="I16" s="14" t="s">
        <v>1811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7" t="s">
        <v>1000</v>
      </c>
      <c r="U16" s="72"/>
      <c r="V16" s="72"/>
    </row>
    <row r="17" spans="2:22">
      <c r="B17" s="8" t="s">
        <v>117</v>
      </c>
      <c r="C17" s="9" t="s">
        <v>87</v>
      </c>
      <c r="D17" s="45" t="s">
        <v>119</v>
      </c>
      <c r="E17" s="49" t="s">
        <v>1811</v>
      </c>
      <c r="F17" s="44" t="s">
        <v>1828</v>
      </c>
      <c r="G17" s="54" t="s">
        <v>1828</v>
      </c>
      <c r="H17" s="29" t="s">
        <v>1835</v>
      </c>
      <c r="I17" s="29" t="s">
        <v>1846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7" t="s">
        <v>1000</v>
      </c>
      <c r="U17" s="72"/>
      <c r="V17" s="72"/>
    </row>
    <row r="18" spans="2:22">
      <c r="L18" s="61"/>
      <c r="M18" s="70" t="s">
        <v>119</v>
      </c>
      <c r="N18" s="62" t="s">
        <v>87</v>
      </c>
      <c r="O18" s="61" t="s">
        <v>121</v>
      </c>
      <c r="P18" s="77"/>
      <c r="Q18" s="72"/>
      <c r="R18" s="72"/>
      <c r="S18" s="72"/>
      <c r="T18" s="77" t="s">
        <v>1000</v>
      </c>
      <c r="U18" s="72"/>
      <c r="V18" s="72"/>
    </row>
    <row r="19" spans="2:22">
      <c r="L19" s="61"/>
      <c r="M19" s="70" t="s">
        <v>121</v>
      </c>
      <c r="N19" s="62" t="s">
        <v>87</v>
      </c>
      <c r="O19" s="61" t="s">
        <v>123</v>
      </c>
      <c r="P19" s="77"/>
      <c r="Q19" s="72"/>
      <c r="R19" s="72"/>
      <c r="S19" s="72"/>
      <c r="T19" s="77" t="s">
        <v>1000</v>
      </c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7"/>
      <c r="Q20" s="72"/>
      <c r="R20" s="72"/>
      <c r="S20" s="72"/>
      <c r="T20" s="77" t="s">
        <v>1000</v>
      </c>
      <c r="U20" s="72"/>
      <c r="V20" s="72"/>
    </row>
    <row r="21" spans="2:22">
      <c r="B21" s="58" t="s">
        <v>1818</v>
      </c>
      <c r="L21" s="61"/>
      <c r="M21" s="70" t="s">
        <v>125</v>
      </c>
      <c r="N21" s="62" t="s">
        <v>87</v>
      </c>
      <c r="O21" s="61" t="s">
        <v>127</v>
      </c>
      <c r="P21" s="77"/>
      <c r="Q21" s="72"/>
      <c r="R21" s="72"/>
      <c r="S21" s="72"/>
      <c r="T21" s="77" t="s">
        <v>1000</v>
      </c>
      <c r="U21" s="72"/>
      <c r="V21" s="72"/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1480</v>
      </c>
    </row>
    <row r="25" spans="2:22">
      <c r="B25" s="56"/>
      <c r="D25" s="58" t="s">
        <v>1481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48" t="s">
        <v>79</v>
      </c>
      <c r="C2" s="848"/>
      <c r="D2" s="848"/>
      <c r="E2" s="848"/>
      <c r="F2" s="848"/>
      <c r="G2" s="848"/>
      <c r="H2" s="848"/>
      <c r="I2" s="848"/>
      <c r="J2" s="848"/>
      <c r="K2" s="848"/>
    </row>
    <row r="3" spans="2:11" ht="18.75">
      <c r="B3" s="834" t="s">
        <v>80</v>
      </c>
      <c r="C3" s="847"/>
      <c r="D3" s="847"/>
      <c r="E3" s="847"/>
      <c r="F3" s="847"/>
      <c r="G3" s="847"/>
      <c r="H3" s="847"/>
      <c r="I3" s="847"/>
      <c r="J3" s="847"/>
      <c r="K3" s="847"/>
    </row>
    <row r="4" spans="2:11">
      <c r="B4" s="835" t="s">
        <v>1847</v>
      </c>
      <c r="C4" s="835"/>
      <c r="D4" s="835"/>
      <c r="E4" s="835"/>
      <c r="F4" s="835"/>
      <c r="G4" s="835"/>
      <c r="H4" s="835"/>
      <c r="I4" s="835"/>
      <c r="J4" s="835"/>
      <c r="K4" s="835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1176</v>
      </c>
      <c r="F7" s="46" t="s">
        <v>1177</v>
      </c>
      <c r="G7" s="46" t="s">
        <v>1178</v>
      </c>
      <c r="H7" s="47" t="s">
        <v>1179</v>
      </c>
      <c r="I7" s="23" t="s">
        <v>1180</v>
      </c>
      <c r="J7" s="22" t="s">
        <v>1181</v>
      </c>
      <c r="K7" s="46" t="s">
        <v>1182</v>
      </c>
    </row>
    <row r="8" spans="2:11">
      <c r="B8" s="12" t="s">
        <v>94</v>
      </c>
      <c r="C8" s="3" t="s">
        <v>87</v>
      </c>
      <c r="D8" s="2" t="s">
        <v>96</v>
      </c>
      <c r="E8" s="32"/>
      <c r="F8" s="28" t="s">
        <v>1848</v>
      </c>
      <c r="G8" s="52" t="s">
        <v>55</v>
      </c>
      <c r="H8" s="37" t="s">
        <v>1612</v>
      </c>
      <c r="I8" s="32" t="s">
        <v>55</v>
      </c>
      <c r="J8" s="28"/>
      <c r="K8" s="38"/>
    </row>
    <row r="9" spans="2:11">
      <c r="B9" s="12" t="s">
        <v>96</v>
      </c>
      <c r="C9" s="3" t="s">
        <v>87</v>
      </c>
      <c r="D9" s="2" t="s">
        <v>97</v>
      </c>
      <c r="E9" s="50"/>
      <c r="F9" s="48" t="s">
        <v>1848</v>
      </c>
      <c r="G9" s="16" t="s">
        <v>55</v>
      </c>
      <c r="H9" s="27" t="s">
        <v>1612</v>
      </c>
      <c r="I9" s="33" t="s">
        <v>55</v>
      </c>
      <c r="J9" s="30"/>
      <c r="K9" s="40"/>
    </row>
    <row r="10" spans="2:11">
      <c r="B10" s="12" t="s">
        <v>97</v>
      </c>
      <c r="C10" s="3" t="s">
        <v>87</v>
      </c>
      <c r="D10" s="2" t="s">
        <v>99</v>
      </c>
      <c r="E10" s="50"/>
      <c r="F10" s="48" t="s">
        <v>1848</v>
      </c>
      <c r="G10" s="16" t="s">
        <v>1111</v>
      </c>
      <c r="H10" s="15" t="s">
        <v>989</v>
      </c>
      <c r="I10" s="33" t="s">
        <v>1147</v>
      </c>
      <c r="J10" s="30"/>
      <c r="K10" s="40"/>
    </row>
    <row r="11" spans="2:11">
      <c r="B11" s="12" t="s">
        <v>99</v>
      </c>
      <c r="C11" s="3" t="s">
        <v>87</v>
      </c>
      <c r="D11" s="2" t="s">
        <v>102</v>
      </c>
      <c r="E11" s="50"/>
      <c r="F11" s="48" t="s">
        <v>1849</v>
      </c>
      <c r="G11" s="16" t="s">
        <v>447</v>
      </c>
      <c r="H11" s="14" t="s">
        <v>1850</v>
      </c>
      <c r="I11" s="14" t="s">
        <v>1851</v>
      </c>
      <c r="J11" s="30"/>
      <c r="K11" s="40"/>
    </row>
    <row r="12" spans="2:11">
      <c r="B12" s="12" t="s">
        <v>102</v>
      </c>
      <c r="C12" s="3" t="s">
        <v>87</v>
      </c>
      <c r="D12" s="2" t="s">
        <v>104</v>
      </c>
      <c r="E12" s="50"/>
      <c r="F12" s="48" t="s">
        <v>1849</v>
      </c>
      <c r="G12" s="16" t="s">
        <v>447</v>
      </c>
      <c r="H12" s="14" t="s">
        <v>1850</v>
      </c>
      <c r="I12" s="14" t="s">
        <v>1851</v>
      </c>
      <c r="J12" s="30"/>
      <c r="K12" s="40"/>
    </row>
    <row r="13" spans="2:11">
      <c r="B13" s="12" t="s">
        <v>104</v>
      </c>
      <c r="C13" s="3" t="s">
        <v>87</v>
      </c>
      <c r="D13" s="2" t="s">
        <v>108</v>
      </c>
      <c r="E13" s="33"/>
      <c r="F13" s="48" t="s">
        <v>1852</v>
      </c>
      <c r="G13" s="16" t="s">
        <v>447</v>
      </c>
      <c r="H13" s="14" t="s">
        <v>1853</v>
      </c>
      <c r="I13" s="14" t="s">
        <v>1854</v>
      </c>
      <c r="J13" s="30"/>
      <c r="K13" s="40"/>
    </row>
    <row r="14" spans="2:11">
      <c r="B14" s="12" t="s">
        <v>108</v>
      </c>
      <c r="C14" s="3" t="s">
        <v>87</v>
      </c>
      <c r="D14" s="2" t="s">
        <v>111</v>
      </c>
      <c r="E14" s="33"/>
      <c r="F14" s="48" t="s">
        <v>1852</v>
      </c>
      <c r="G14" s="16" t="s">
        <v>1854</v>
      </c>
      <c r="H14" s="14" t="s">
        <v>1854</v>
      </c>
      <c r="I14" s="14" t="s">
        <v>1854</v>
      </c>
      <c r="J14" s="30"/>
      <c r="K14" s="40"/>
    </row>
    <row r="15" spans="2:11">
      <c r="B15" s="12" t="s">
        <v>111</v>
      </c>
      <c r="C15" s="3" t="s">
        <v>87</v>
      </c>
      <c r="D15" s="2" t="s">
        <v>113</v>
      </c>
      <c r="E15" s="33"/>
      <c r="F15" s="48" t="s">
        <v>1852</v>
      </c>
      <c r="G15" s="16" t="s">
        <v>1854</v>
      </c>
      <c r="H15" s="14" t="s">
        <v>1854</v>
      </c>
      <c r="I15" s="14" t="s">
        <v>1854</v>
      </c>
      <c r="J15" s="30"/>
      <c r="K15" s="40"/>
    </row>
    <row r="16" spans="2:11">
      <c r="B16" s="12" t="s">
        <v>113</v>
      </c>
      <c r="C16" s="3" t="s">
        <v>87</v>
      </c>
      <c r="D16" s="2" t="s">
        <v>115</v>
      </c>
      <c r="E16" s="33"/>
      <c r="F16" s="48" t="s">
        <v>1852</v>
      </c>
      <c r="G16" s="16" t="s">
        <v>1854</v>
      </c>
      <c r="H16" s="14" t="s">
        <v>1854</v>
      </c>
      <c r="I16" s="14" t="s">
        <v>1854</v>
      </c>
      <c r="J16" s="30"/>
      <c r="K16" s="40"/>
    </row>
    <row r="17" spans="2:11">
      <c r="B17" s="12" t="s">
        <v>115</v>
      </c>
      <c r="C17" s="3" t="s">
        <v>87</v>
      </c>
      <c r="D17" s="2" t="s">
        <v>117</v>
      </c>
      <c r="E17" s="33"/>
      <c r="F17" s="48" t="s">
        <v>1852</v>
      </c>
      <c r="G17" s="16" t="s">
        <v>1855</v>
      </c>
      <c r="H17" s="14" t="s">
        <v>1854</v>
      </c>
      <c r="I17" s="14" t="s">
        <v>1851</v>
      </c>
      <c r="J17" s="30"/>
      <c r="K17" s="40"/>
    </row>
    <row r="18" spans="2:11">
      <c r="B18" s="8" t="s">
        <v>117</v>
      </c>
      <c r="C18" s="9" t="s">
        <v>87</v>
      </c>
      <c r="D18" s="45" t="s">
        <v>119</v>
      </c>
      <c r="E18" s="51"/>
      <c r="F18" s="49" t="s">
        <v>1856</v>
      </c>
      <c r="G18" s="53" t="s">
        <v>1855</v>
      </c>
      <c r="H18" s="14" t="s">
        <v>1854</v>
      </c>
      <c r="I18" s="14" t="s">
        <v>1851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48" t="s">
        <v>79</v>
      </c>
      <c r="C2" s="848"/>
      <c r="D2" s="848"/>
      <c r="E2" s="848"/>
      <c r="F2" s="848"/>
      <c r="G2" s="848"/>
      <c r="H2" s="848"/>
      <c r="I2" s="848"/>
      <c r="J2" s="848"/>
      <c r="K2" s="848"/>
    </row>
    <row r="3" spans="2:11" ht="18.75">
      <c r="B3" s="834" t="s">
        <v>80</v>
      </c>
      <c r="C3" s="847"/>
      <c r="D3" s="847"/>
      <c r="E3" s="847"/>
      <c r="F3" s="847"/>
      <c r="G3" s="847"/>
      <c r="H3" s="847"/>
      <c r="I3" s="847"/>
      <c r="J3" s="847"/>
      <c r="K3" s="847"/>
    </row>
    <row r="4" spans="2:11">
      <c r="B4" s="835" t="s">
        <v>1857</v>
      </c>
      <c r="C4" s="835"/>
      <c r="D4" s="835"/>
      <c r="E4" s="835"/>
      <c r="F4" s="835"/>
      <c r="G4" s="835"/>
      <c r="H4" s="835"/>
      <c r="I4" s="835"/>
      <c r="J4" s="835"/>
      <c r="K4" s="835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1176</v>
      </c>
      <c r="F7" s="46" t="s">
        <v>1177</v>
      </c>
      <c r="G7" s="46" t="s">
        <v>1178</v>
      </c>
      <c r="H7" s="47" t="s">
        <v>1179</v>
      </c>
      <c r="I7" s="23" t="s">
        <v>1180</v>
      </c>
      <c r="J7" s="22" t="s">
        <v>1181</v>
      </c>
      <c r="K7" s="46" t="s">
        <v>1182</v>
      </c>
    </row>
    <row r="8" spans="2:11">
      <c r="B8" s="12" t="s">
        <v>94</v>
      </c>
      <c r="C8" s="3" t="s">
        <v>87</v>
      </c>
      <c r="D8" s="2" t="s">
        <v>96</v>
      </c>
      <c r="E8" s="35" t="s">
        <v>54</v>
      </c>
      <c r="F8" s="36"/>
      <c r="G8" s="36"/>
      <c r="H8" s="37"/>
      <c r="I8" s="32"/>
      <c r="J8" s="28" t="s">
        <v>1858</v>
      </c>
      <c r="K8" s="38"/>
    </row>
    <row r="9" spans="2:11">
      <c r="B9" s="12" t="s">
        <v>96</v>
      </c>
      <c r="C9" s="3" t="s">
        <v>87</v>
      </c>
      <c r="D9" s="2" t="s">
        <v>97</v>
      </c>
      <c r="E9" s="39" t="s">
        <v>54</v>
      </c>
      <c r="F9" s="14"/>
      <c r="G9" s="14"/>
      <c r="H9" s="27"/>
      <c r="I9" s="33" t="s">
        <v>704</v>
      </c>
      <c r="J9" s="30" t="s">
        <v>1858</v>
      </c>
      <c r="K9" s="40"/>
    </row>
    <row r="10" spans="2:11">
      <c r="B10" s="12" t="s">
        <v>97</v>
      </c>
      <c r="C10" s="3" t="s">
        <v>87</v>
      </c>
      <c r="D10" s="2" t="s">
        <v>99</v>
      </c>
      <c r="E10" s="39" t="s">
        <v>54</v>
      </c>
      <c r="F10" s="14" t="s">
        <v>54</v>
      </c>
      <c r="G10" s="14" t="s">
        <v>704</v>
      </c>
      <c r="H10" s="15"/>
      <c r="I10" s="33" t="s">
        <v>704</v>
      </c>
      <c r="J10" s="30" t="s">
        <v>1858</v>
      </c>
      <c r="K10" s="40"/>
    </row>
    <row r="11" spans="2:11">
      <c r="B11" s="12" t="s">
        <v>99</v>
      </c>
      <c r="C11" s="3" t="s">
        <v>87</v>
      </c>
      <c r="D11" s="2" t="s">
        <v>102</v>
      </c>
      <c r="E11" s="39" t="s">
        <v>54</v>
      </c>
      <c r="F11" s="14" t="s">
        <v>1859</v>
      </c>
      <c r="G11" s="14" t="s">
        <v>704</v>
      </c>
      <c r="H11" s="14" t="s">
        <v>53</v>
      </c>
      <c r="I11" s="15" t="s">
        <v>1046</v>
      </c>
      <c r="J11" s="30" t="s">
        <v>1858</v>
      </c>
      <c r="K11" s="40"/>
    </row>
    <row r="12" spans="2:11">
      <c r="B12" s="12" t="s">
        <v>102</v>
      </c>
      <c r="C12" s="3" t="s">
        <v>87</v>
      </c>
      <c r="D12" s="2" t="s">
        <v>104</v>
      </c>
      <c r="E12" s="39" t="s">
        <v>935</v>
      </c>
      <c r="F12" s="14" t="s">
        <v>1859</v>
      </c>
      <c r="G12" s="14" t="s">
        <v>704</v>
      </c>
      <c r="H12" s="14" t="s">
        <v>53</v>
      </c>
      <c r="I12" s="15" t="s">
        <v>1046</v>
      </c>
      <c r="J12" s="30" t="s">
        <v>1858</v>
      </c>
      <c r="K12" s="40"/>
    </row>
    <row r="13" spans="2:11">
      <c r="B13" s="12" t="s">
        <v>104</v>
      </c>
      <c r="C13" s="3" t="s">
        <v>87</v>
      </c>
      <c r="D13" s="2" t="s">
        <v>108</v>
      </c>
      <c r="E13" s="41" t="s">
        <v>704</v>
      </c>
      <c r="F13" s="14" t="s">
        <v>1859</v>
      </c>
      <c r="G13" s="14" t="s">
        <v>704</v>
      </c>
      <c r="H13" s="14" t="s">
        <v>1046</v>
      </c>
      <c r="I13" s="15" t="s">
        <v>1046</v>
      </c>
      <c r="J13" s="30" t="s">
        <v>1858</v>
      </c>
      <c r="K13" s="40"/>
    </row>
    <row r="14" spans="2:11">
      <c r="B14" s="12" t="s">
        <v>108</v>
      </c>
      <c r="C14" s="3" t="s">
        <v>87</v>
      </c>
      <c r="D14" s="2" t="s">
        <v>111</v>
      </c>
      <c r="E14" s="41" t="s">
        <v>704</v>
      </c>
      <c r="F14" s="14" t="s">
        <v>1859</v>
      </c>
      <c r="G14" s="14" t="s">
        <v>704</v>
      </c>
      <c r="H14" s="14" t="s">
        <v>1046</v>
      </c>
      <c r="I14" s="15" t="s">
        <v>1046</v>
      </c>
      <c r="J14" s="30" t="s">
        <v>1858</v>
      </c>
      <c r="K14" s="40"/>
    </row>
    <row r="15" spans="2:11">
      <c r="B15" s="12" t="s">
        <v>111</v>
      </c>
      <c r="C15" s="3" t="s">
        <v>87</v>
      </c>
      <c r="D15" s="2" t="s">
        <v>113</v>
      </c>
      <c r="E15" s="41" t="s">
        <v>704</v>
      </c>
      <c r="F15" s="14" t="s">
        <v>1859</v>
      </c>
      <c r="G15" s="14" t="s">
        <v>704</v>
      </c>
      <c r="H15" s="14" t="s">
        <v>1046</v>
      </c>
      <c r="I15" s="15" t="s">
        <v>1046</v>
      </c>
      <c r="J15" s="30"/>
      <c r="K15" s="40"/>
    </row>
    <row r="16" spans="2:11">
      <c r="B16" s="12" t="s">
        <v>113</v>
      </c>
      <c r="C16" s="3" t="s">
        <v>87</v>
      </c>
      <c r="D16" s="2" t="s">
        <v>115</v>
      </c>
      <c r="E16" s="41" t="s">
        <v>704</v>
      </c>
      <c r="F16" s="14" t="s">
        <v>1859</v>
      </c>
      <c r="G16" s="14" t="s">
        <v>704</v>
      </c>
      <c r="H16" s="14" t="s">
        <v>1046</v>
      </c>
      <c r="I16" s="15" t="s">
        <v>1046</v>
      </c>
      <c r="J16" s="30"/>
      <c r="K16" s="40"/>
    </row>
    <row r="17" spans="2:11">
      <c r="B17" s="12" t="s">
        <v>115</v>
      </c>
      <c r="C17" s="3" t="s">
        <v>87</v>
      </c>
      <c r="D17" s="2" t="s">
        <v>117</v>
      </c>
      <c r="E17" s="41" t="s">
        <v>704</v>
      </c>
      <c r="F17" s="14" t="s">
        <v>1859</v>
      </c>
      <c r="G17" s="14" t="s">
        <v>704</v>
      </c>
      <c r="H17" s="14" t="s">
        <v>1046</v>
      </c>
      <c r="I17" s="15" t="s">
        <v>1046</v>
      </c>
      <c r="J17" s="30"/>
      <c r="K17" s="40"/>
    </row>
    <row r="18" spans="2:11">
      <c r="B18" s="8" t="s">
        <v>117</v>
      </c>
      <c r="C18" s="9" t="s">
        <v>87</v>
      </c>
      <c r="D18" s="45" t="s">
        <v>119</v>
      </c>
      <c r="E18" s="42" t="s">
        <v>704</v>
      </c>
      <c r="F18" s="29" t="s">
        <v>1859</v>
      </c>
      <c r="G18" s="29" t="s">
        <v>704</v>
      </c>
      <c r="H18" s="29" t="s">
        <v>1046</v>
      </c>
      <c r="I18" s="43" t="s">
        <v>1046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848" t="s">
        <v>79</v>
      </c>
      <c r="C2" s="848"/>
      <c r="D2" s="848"/>
      <c r="E2" s="848"/>
      <c r="F2" s="848"/>
      <c r="G2" s="848"/>
      <c r="H2" s="848"/>
      <c r="I2" s="848"/>
      <c r="J2" s="848"/>
      <c r="K2" s="848"/>
    </row>
    <row r="3" spans="2:11" ht="18.75">
      <c r="B3" s="834" t="s">
        <v>80</v>
      </c>
      <c r="C3" s="847"/>
      <c r="D3" s="847"/>
      <c r="E3" s="847"/>
      <c r="F3" s="847"/>
      <c r="G3" s="847"/>
      <c r="H3" s="847"/>
      <c r="I3" s="847"/>
      <c r="J3" s="847"/>
      <c r="K3" s="847"/>
    </row>
    <row r="4" spans="2:11">
      <c r="B4" s="835" t="s">
        <v>1860</v>
      </c>
      <c r="C4" s="835"/>
      <c r="D4" s="835"/>
      <c r="E4" s="835"/>
      <c r="F4" s="835"/>
      <c r="G4" s="835"/>
      <c r="H4" s="835"/>
      <c r="I4" s="835"/>
      <c r="J4" s="835"/>
      <c r="K4" s="835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1176</v>
      </c>
      <c r="F7" s="11" t="s">
        <v>1177</v>
      </c>
      <c r="G7" s="11" t="s">
        <v>1178</v>
      </c>
      <c r="H7" s="21" t="s">
        <v>1179</v>
      </c>
      <c r="I7" s="23" t="s">
        <v>1180</v>
      </c>
      <c r="J7" s="22" t="s">
        <v>1181</v>
      </c>
      <c r="K7" s="11" t="s">
        <v>1182</v>
      </c>
    </row>
    <row r="8" spans="2:11">
      <c r="B8" s="12" t="s">
        <v>94</v>
      </c>
      <c r="C8" s="3" t="s">
        <v>87</v>
      </c>
      <c r="D8" s="13" t="s">
        <v>96</v>
      </c>
      <c r="E8" s="25" t="s">
        <v>1000</v>
      </c>
      <c r="F8" s="26" t="s">
        <v>1000</v>
      </c>
      <c r="G8" s="26" t="s">
        <v>1000</v>
      </c>
      <c r="H8" s="27" t="s">
        <v>1122</v>
      </c>
      <c r="I8" s="32" t="s">
        <v>1000</v>
      </c>
      <c r="J8" s="28" t="s">
        <v>54</v>
      </c>
      <c r="K8" s="25"/>
    </row>
    <row r="9" spans="2:11">
      <c r="B9" s="12" t="s">
        <v>96</v>
      </c>
      <c r="C9" s="3" t="s">
        <v>87</v>
      </c>
      <c r="D9" s="13" t="s">
        <v>97</v>
      </c>
      <c r="E9" s="14" t="s">
        <v>1000</v>
      </c>
      <c r="F9" s="14" t="s">
        <v>1000</v>
      </c>
      <c r="G9" s="14" t="s">
        <v>704</v>
      </c>
      <c r="H9" s="27" t="s">
        <v>1122</v>
      </c>
      <c r="I9" s="33" t="s">
        <v>1000</v>
      </c>
      <c r="J9" s="30" t="s">
        <v>54</v>
      </c>
      <c r="K9" s="16"/>
    </row>
    <row r="10" spans="2:11">
      <c r="B10" s="12" t="s">
        <v>97</v>
      </c>
      <c r="C10" s="3" t="s">
        <v>87</v>
      </c>
      <c r="D10" s="13" t="s">
        <v>99</v>
      </c>
      <c r="E10" s="14" t="s">
        <v>53</v>
      </c>
      <c r="F10" s="14" t="s">
        <v>1046</v>
      </c>
      <c r="G10" s="14" t="s">
        <v>704</v>
      </c>
      <c r="H10" s="15" t="s">
        <v>54</v>
      </c>
      <c r="I10" s="33"/>
      <c r="J10" s="30" t="s">
        <v>54</v>
      </c>
      <c r="K10" s="16"/>
    </row>
    <row r="11" spans="2:11">
      <c r="B11" s="12" t="s">
        <v>99</v>
      </c>
      <c r="C11" s="3" t="s">
        <v>87</v>
      </c>
      <c r="D11" s="13" t="s">
        <v>102</v>
      </c>
      <c r="E11" s="14" t="s">
        <v>53</v>
      </c>
      <c r="F11" s="14" t="s">
        <v>1859</v>
      </c>
      <c r="G11" s="14" t="s">
        <v>945</v>
      </c>
      <c r="H11" s="15" t="s">
        <v>54</v>
      </c>
      <c r="I11" s="33"/>
      <c r="J11" s="30" t="s">
        <v>54</v>
      </c>
      <c r="K11" s="16"/>
    </row>
    <row r="12" spans="2:11">
      <c r="B12" s="12" t="s">
        <v>102</v>
      </c>
      <c r="C12" s="3" t="s">
        <v>87</v>
      </c>
      <c r="D12" s="13" t="s">
        <v>104</v>
      </c>
      <c r="E12" s="14" t="s">
        <v>1859</v>
      </c>
      <c r="F12" s="14" t="s">
        <v>1859</v>
      </c>
      <c r="G12" s="14" t="s">
        <v>945</v>
      </c>
      <c r="H12" s="15" t="s">
        <v>54</v>
      </c>
      <c r="I12" s="33"/>
      <c r="J12" s="30" t="s">
        <v>54</v>
      </c>
      <c r="K12" s="16"/>
    </row>
    <row r="13" spans="2:11">
      <c r="B13" s="12" t="s">
        <v>104</v>
      </c>
      <c r="C13" s="3" t="s">
        <v>87</v>
      </c>
      <c r="D13" s="13" t="s">
        <v>108</v>
      </c>
      <c r="E13" s="14" t="s">
        <v>1859</v>
      </c>
      <c r="F13" s="14" t="s">
        <v>1859</v>
      </c>
      <c r="G13" s="14" t="s">
        <v>945</v>
      </c>
      <c r="H13" s="15" t="s">
        <v>54</v>
      </c>
      <c r="I13" s="33"/>
      <c r="J13" s="30" t="s">
        <v>54</v>
      </c>
      <c r="K13" s="16"/>
    </row>
    <row r="14" spans="2:11">
      <c r="B14" s="12" t="s">
        <v>108</v>
      </c>
      <c r="C14" s="3" t="s">
        <v>87</v>
      </c>
      <c r="D14" s="13" t="s">
        <v>111</v>
      </c>
      <c r="E14" s="14" t="s">
        <v>1859</v>
      </c>
      <c r="F14" s="14" t="s">
        <v>1859</v>
      </c>
      <c r="G14" s="14" t="s">
        <v>945</v>
      </c>
      <c r="H14" s="15" t="s">
        <v>54</v>
      </c>
      <c r="I14" s="33"/>
      <c r="J14" s="30" t="s">
        <v>54</v>
      </c>
      <c r="K14" s="16"/>
    </row>
    <row r="15" spans="2:11">
      <c r="B15" s="12" t="s">
        <v>111</v>
      </c>
      <c r="C15" s="3" t="s">
        <v>87</v>
      </c>
      <c r="D15" s="13" t="s">
        <v>113</v>
      </c>
      <c r="E15" s="14" t="s">
        <v>1859</v>
      </c>
      <c r="F15" s="14" t="s">
        <v>1859</v>
      </c>
      <c r="G15" s="14" t="s">
        <v>945</v>
      </c>
      <c r="H15" s="15" t="s">
        <v>54</v>
      </c>
      <c r="I15" s="33"/>
      <c r="J15" s="30" t="s">
        <v>54</v>
      </c>
      <c r="K15" s="16"/>
    </row>
    <row r="16" spans="2:11">
      <c r="B16" s="12" t="s">
        <v>113</v>
      </c>
      <c r="C16" s="3" t="s">
        <v>87</v>
      </c>
      <c r="D16" s="13" t="s">
        <v>115</v>
      </c>
      <c r="E16" s="14" t="s">
        <v>1859</v>
      </c>
      <c r="F16" s="14" t="s">
        <v>1859</v>
      </c>
      <c r="G16" s="14" t="s">
        <v>945</v>
      </c>
      <c r="H16" s="15" t="s">
        <v>54</v>
      </c>
      <c r="I16" s="33"/>
      <c r="J16" s="30" t="s">
        <v>54</v>
      </c>
      <c r="K16" s="16"/>
    </row>
    <row r="17" spans="2:11">
      <c r="B17" s="12" t="s">
        <v>115</v>
      </c>
      <c r="C17" s="3" t="s">
        <v>87</v>
      </c>
      <c r="D17" s="13" t="s">
        <v>117</v>
      </c>
      <c r="E17" s="14" t="s">
        <v>1859</v>
      </c>
      <c r="F17" s="14" t="s">
        <v>1859</v>
      </c>
      <c r="G17" s="14" t="s">
        <v>945</v>
      </c>
      <c r="H17" s="15" t="s">
        <v>54</v>
      </c>
      <c r="I17" s="33"/>
      <c r="J17" s="30" t="s">
        <v>54</v>
      </c>
      <c r="K17" s="16"/>
    </row>
    <row r="18" spans="2:11">
      <c r="B18" s="8" t="s">
        <v>117</v>
      </c>
      <c r="C18" s="9" t="s">
        <v>87</v>
      </c>
      <c r="D18" s="10" t="s">
        <v>119</v>
      </c>
      <c r="E18" s="29" t="s">
        <v>1859</v>
      </c>
      <c r="F18" s="17" t="s">
        <v>935</v>
      </c>
      <c r="G18" s="17" t="s">
        <v>945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1861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204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141</v>
      </c>
      <c r="F6" s="282" t="s">
        <v>141</v>
      </c>
      <c r="G6" s="282" t="s">
        <v>141</v>
      </c>
      <c r="H6" s="282" t="s">
        <v>141</v>
      </c>
      <c r="I6" s="282" t="s">
        <v>141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 t="s">
        <v>978</v>
      </c>
      <c r="F11" s="515" t="s">
        <v>978</v>
      </c>
      <c r="G11" s="560"/>
      <c r="H11" s="515" t="s">
        <v>978</v>
      </c>
      <c r="I11" s="515" t="s">
        <v>978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978</v>
      </c>
      <c r="F12" s="515" t="s">
        <v>978</v>
      </c>
      <c r="G12" s="560"/>
      <c r="H12" s="515" t="s">
        <v>978</v>
      </c>
      <c r="I12" s="515" t="s">
        <v>978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207</v>
      </c>
      <c r="N12" s="326" cm="1">
        <f t="array" ref="N12">SUM(COUNTIFS(E7:K44, {"*Venus*","*Vaness*","*Vanness*"}))/2</f>
        <v>24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978</v>
      </c>
      <c r="F13" s="515" t="s">
        <v>978</v>
      </c>
      <c r="G13" s="560"/>
      <c r="H13" s="515" t="s">
        <v>978</v>
      </c>
      <c r="I13" s="515" t="s">
        <v>978</v>
      </c>
      <c r="J13" s="458" t="s">
        <v>207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978</v>
      </c>
      <c r="F14" s="515" t="s">
        <v>978</v>
      </c>
      <c r="G14" s="560"/>
      <c r="H14" s="587" t="s">
        <v>57</v>
      </c>
      <c r="I14" s="515" t="s">
        <v>978</v>
      </c>
      <c r="J14" s="458" t="s">
        <v>207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1862</v>
      </c>
      <c r="F15" s="515" t="s">
        <v>978</v>
      </c>
      <c r="G15" s="560"/>
      <c r="H15" s="587" t="s">
        <v>57</v>
      </c>
      <c r="I15" s="515" t="s">
        <v>978</v>
      </c>
      <c r="J15" s="458" t="s">
        <v>207</v>
      </c>
      <c r="K15" s="458" t="s">
        <v>207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1863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1862</v>
      </c>
      <c r="F16" s="515" t="s">
        <v>978</v>
      </c>
      <c r="G16" s="560"/>
      <c r="H16" s="587" t="s">
        <v>57</v>
      </c>
      <c r="I16" s="515" t="s">
        <v>1864</v>
      </c>
      <c r="J16" s="458" t="s">
        <v>207</v>
      </c>
      <c r="K16" s="458" t="s">
        <v>207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1862</v>
      </c>
      <c r="F17" s="515" t="s">
        <v>978</v>
      </c>
      <c r="G17" s="560"/>
      <c r="H17" s="587" t="s">
        <v>57</v>
      </c>
      <c r="I17" s="515" t="s">
        <v>65</v>
      </c>
      <c r="J17" s="458" t="s">
        <v>207</v>
      </c>
      <c r="K17" s="458" t="s">
        <v>207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1865</v>
      </c>
      <c r="F18" s="515" t="s">
        <v>209</v>
      </c>
      <c r="G18" s="560"/>
      <c r="H18" s="561" t="s">
        <v>65</v>
      </c>
      <c r="I18" s="515" t="s">
        <v>257</v>
      </c>
      <c r="J18" s="458" t="s">
        <v>207</v>
      </c>
      <c r="K18" s="458" t="s">
        <v>207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1865</v>
      </c>
      <c r="F19" s="515" t="s">
        <v>264</v>
      </c>
      <c r="G19" s="560"/>
      <c r="H19" s="561" t="s">
        <v>65</v>
      </c>
      <c r="I19" s="515" t="s">
        <v>257</v>
      </c>
      <c r="J19" s="458" t="s">
        <v>207</v>
      </c>
      <c r="K19" s="458" t="s">
        <v>207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1865</v>
      </c>
      <c r="F20" s="515" t="s">
        <v>305</v>
      </c>
      <c r="G20" s="560"/>
      <c r="H20" s="561" t="s">
        <v>455</v>
      </c>
      <c r="I20" s="515" t="s">
        <v>257</v>
      </c>
      <c r="J20" s="458" t="s">
        <v>207</v>
      </c>
      <c r="K20" s="458" t="s">
        <v>207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106</v>
      </c>
      <c r="N20" s="326">
        <f>COUNTIF(E7:K44, "*Angel*")/2</f>
        <v>4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288</v>
      </c>
      <c r="F21" s="515" t="s">
        <v>1866</v>
      </c>
      <c r="G21" s="560"/>
      <c r="H21" s="561" t="s">
        <v>1867</v>
      </c>
      <c r="I21" s="515" t="s">
        <v>271</v>
      </c>
      <c r="J21" s="458" t="s">
        <v>207</v>
      </c>
      <c r="K21" s="458" t="s">
        <v>207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1863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288</v>
      </c>
      <c r="F22" s="515" t="s">
        <v>1868</v>
      </c>
      <c r="G22" s="560"/>
      <c r="H22" s="561" t="s">
        <v>1867</v>
      </c>
      <c r="I22" s="515" t="s">
        <v>62</v>
      </c>
      <c r="J22" s="458" t="s">
        <v>207</v>
      </c>
      <c r="K22" s="458" t="s">
        <v>207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110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62</v>
      </c>
      <c r="F23" s="515" t="s">
        <v>1868</v>
      </c>
      <c r="G23" s="560"/>
      <c r="H23" s="561" t="s">
        <v>919</v>
      </c>
      <c r="I23" s="515" t="s">
        <v>62</v>
      </c>
      <c r="J23" s="458" t="s">
        <v>207</v>
      </c>
      <c r="K23" s="458" t="s">
        <v>207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163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1869</v>
      </c>
      <c r="F24" s="515" t="s">
        <v>1870</v>
      </c>
      <c r="G24" s="308"/>
      <c r="H24" s="561" t="s">
        <v>919</v>
      </c>
      <c r="I24" s="515" t="s">
        <v>1871</v>
      </c>
      <c r="J24" s="458" t="s">
        <v>207</v>
      </c>
      <c r="K24" s="458" t="s">
        <v>207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248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1869</v>
      </c>
      <c r="F25" s="515" t="s">
        <v>1870</v>
      </c>
      <c r="G25" s="308"/>
      <c r="H25" s="561" t="s">
        <v>919</v>
      </c>
      <c r="I25" s="515" t="s">
        <v>1871</v>
      </c>
      <c r="J25" s="458"/>
      <c r="K25" s="460" t="s">
        <v>1872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1869</v>
      </c>
      <c r="F26" s="515" t="s">
        <v>1870</v>
      </c>
      <c r="G26" s="308"/>
      <c r="H26" s="561" t="s">
        <v>919</v>
      </c>
      <c r="I26" s="515" t="s">
        <v>1873</v>
      </c>
      <c r="J26" s="458" t="s">
        <v>207</v>
      </c>
      <c r="K26" s="460" t="s">
        <v>1874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1272</v>
      </c>
      <c r="F27" s="452" t="s">
        <v>662</v>
      </c>
      <c r="G27" s="308"/>
      <c r="H27" s="561" t="s">
        <v>919</v>
      </c>
      <c r="I27" s="515" t="s">
        <v>268</v>
      </c>
      <c r="J27" s="458" t="s">
        <v>207</v>
      </c>
      <c r="K27" s="460" t="s">
        <v>1874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1272</v>
      </c>
      <c r="F28" s="452" t="s">
        <v>1875</v>
      </c>
      <c r="G28" s="308"/>
      <c r="H28" s="561" t="s">
        <v>919</v>
      </c>
      <c r="I28" s="589" t="s">
        <v>1876</v>
      </c>
      <c r="J28" s="458" t="s">
        <v>207</v>
      </c>
      <c r="K28" s="460" t="s">
        <v>1874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1877</v>
      </c>
      <c r="F29" s="452" t="s">
        <v>1878</v>
      </c>
      <c r="G29" s="308"/>
      <c r="H29" s="561" t="s">
        <v>257</v>
      </c>
      <c r="I29" s="358" t="s">
        <v>248</v>
      </c>
      <c r="J29" s="458" t="s">
        <v>207</v>
      </c>
      <c r="K29" s="460" t="s">
        <v>1874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1877</v>
      </c>
      <c r="F30" s="452" t="s">
        <v>1878</v>
      </c>
      <c r="G30" s="308"/>
      <c r="H30" s="588" t="s">
        <v>257</v>
      </c>
      <c r="I30" s="306" t="s">
        <v>248</v>
      </c>
      <c r="J30" s="458" t="s">
        <v>207</v>
      </c>
      <c r="K30" s="460" t="s">
        <v>1874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1877</v>
      </c>
      <c r="F31" s="452" t="s">
        <v>1878</v>
      </c>
      <c r="G31" s="308"/>
      <c r="H31" s="561" t="s">
        <v>257</v>
      </c>
      <c r="I31" s="306" t="s">
        <v>57</v>
      </c>
      <c r="J31" s="458" t="s">
        <v>207</v>
      </c>
      <c r="K31" s="460" t="s">
        <v>1874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1877</v>
      </c>
      <c r="F32" s="452" t="s">
        <v>1878</v>
      </c>
      <c r="G32" s="308"/>
      <c r="H32" s="561" t="s">
        <v>257</v>
      </c>
      <c r="I32" s="306" t="s">
        <v>57</v>
      </c>
      <c r="J32" s="458" t="s">
        <v>207</v>
      </c>
      <c r="K32" s="460" t="s">
        <v>1874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1877</v>
      </c>
      <c r="F33" s="452" t="s">
        <v>1879</v>
      </c>
      <c r="G33" s="308"/>
      <c r="H33" s="561" t="s">
        <v>257</v>
      </c>
      <c r="I33" s="306" t="s">
        <v>57</v>
      </c>
      <c r="J33" s="458" t="s">
        <v>207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 t="s">
        <v>1880</v>
      </c>
      <c r="G34" s="593"/>
      <c r="H34" s="538" t="s">
        <v>270</v>
      </c>
      <c r="I34" s="537"/>
      <c r="J34" s="458" t="s">
        <v>207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/>
      <c r="F35" s="538" t="s">
        <v>1881</v>
      </c>
      <c r="G35" s="594"/>
      <c r="H35" s="538" t="s">
        <v>270</v>
      </c>
      <c r="I35" s="537"/>
      <c r="J35" s="458" t="s">
        <v>207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/>
      <c r="F36" s="538" t="s">
        <v>1881</v>
      </c>
      <c r="G36" s="594"/>
      <c r="H36" s="538" t="s">
        <v>270</v>
      </c>
      <c r="I36" s="537"/>
      <c r="J36" s="458" t="s">
        <v>207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44"/>
      <c r="F37" s="538" t="s">
        <v>1881</v>
      </c>
      <c r="G37" s="595"/>
      <c r="H37" s="538" t="s">
        <v>270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44"/>
      <c r="F38" s="538" t="s">
        <v>1881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538" t="s">
        <v>1881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538" t="s">
        <v>1881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538" t="s">
        <v>1882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538" t="s">
        <v>1882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223</v>
      </c>
      <c r="D46" s="255" t="s">
        <v>224</v>
      </c>
      <c r="I46" s="199"/>
      <c r="M46" s="61"/>
      <c r="N46" s="62"/>
      <c r="O46" s="61"/>
    </row>
    <row r="47" spans="2:20">
      <c r="B47" s="570" t="s">
        <v>52</v>
      </c>
      <c r="C47" t="s">
        <v>223</v>
      </c>
      <c r="D47" t="s">
        <v>225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226</v>
      </c>
    </row>
    <row r="56" spans="2:15">
      <c r="B56" s="387" t="s">
        <v>138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274" priority="1">
      <formula>MAX(FREQUENCY(IF(ISNUMBER(SEARCH(M6, $K$7:$K$44)), ROW($K$7:$K$44)), IF(ISNUMBER(SEARCH(M6, $K$7:$K$44))=FALSE, ROW($K$7:$K$44)))) &gt; 12</formula>
    </cfRule>
    <cfRule type="expression" dxfId="273" priority="2">
      <formula>MAX(FREQUENCY(IF(ISNUMBER(SEARCH(M6, $E$7:$E$44)), ROW($E$7:$E$44)), IF(ISNUMBER(SEARCH(M6, $E$7:$E$44))=FALSE, ROW($E$7:$E$44)))) &gt; 12</formula>
    </cfRule>
    <cfRule type="expression" dxfId="272" priority="3">
      <formula>MAX(FREQUENCY(IF(ISNUMBER(SEARCH(M6, $F$7:$F$44)), ROW($F$7:$F$44)), IF(ISNUMBER(SEARCH(M6, $F$7:$F$44))=FALSE, ROW($F$7:$F$44)))) &gt; 12</formula>
    </cfRule>
    <cfRule type="expression" dxfId="271" priority="4">
      <formula>MAX(FREQUENCY(IF(ISNUMBER(SEARCH(M6, $G$7:$G$44)), ROW($G$7:$G$44)), IF(ISNUMBER(SEARCH(M6, $G$7:$G$44))=FALSE, ROW($G$7:$G$44)))) &gt; 12</formula>
    </cfRule>
    <cfRule type="expression" dxfId="270" priority="5">
      <formula>MAX(FREQUENCY(IF(ISNUMBER(SEARCH(M6, $H$7:$H$44)), ROW($H$7:$H$44)), IF(ISNUMBER(SEARCH(M6, $H$7:$H$44))=FALSE, ROW($H$7:$H$44)))) &gt; 12</formula>
    </cfRule>
    <cfRule type="expression" dxfId="269" priority="6">
      <formula>MAX(FREQUENCY(IF(ISNUMBER(SEARCH(M6, $I$7:$I$44)), ROW($I$7:$I$44)), IF(ISNUMBER(SEARCH(M6, $I$7:$I$44))=FALSE, ROW($I$7:$I$44)))) &gt; 12</formula>
    </cfRule>
    <cfRule type="expression" dxfId="26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67" priority="8">
      <formula>AND(ISNUMBER(N6), N6&gt;=5, NOT(ISBLANK(O6)))</formula>
    </cfRule>
    <cfRule type="expression" dxfId="266" priority="9">
      <formula>AND(ISNUMBER(N6), N6&gt;=5)</formula>
    </cfRule>
    <cfRule type="expression" dxfId="265" priority="10">
      <formula>AND(ISNUMBER(N6), N6&lt;5, NOT(ISBLANK(O6)))</formula>
    </cfRule>
    <cfRule type="expression" dxfId="264" priority="11">
      <formula>AND(ISNUMBER(N6), N6&lt;5, ISBLANK(O6))</formula>
    </cfRule>
  </conditionalFormatting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1883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1885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142</v>
      </c>
      <c r="F6" s="282" t="s">
        <v>142</v>
      </c>
      <c r="G6" s="282" t="s">
        <v>142</v>
      </c>
      <c r="H6" s="282" t="s">
        <v>142</v>
      </c>
      <c r="I6" s="282" t="s">
        <v>1886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243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1887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1888</v>
      </c>
      <c r="F12" s="515" t="s">
        <v>1889</v>
      </c>
      <c r="G12" s="515" t="s">
        <v>1888</v>
      </c>
      <c r="H12" s="561" t="s">
        <v>1888</v>
      </c>
      <c r="I12" s="452" t="s">
        <v>1890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207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1888</v>
      </c>
      <c r="F13" s="515" t="s">
        <v>1889</v>
      </c>
      <c r="G13" s="515" t="s">
        <v>1888</v>
      </c>
      <c r="H13" s="561" t="s">
        <v>1891</v>
      </c>
      <c r="I13" s="452" t="s">
        <v>1890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1892</v>
      </c>
      <c r="F14" s="515" t="s">
        <v>1889</v>
      </c>
      <c r="G14" s="515" t="s">
        <v>1891</v>
      </c>
      <c r="H14" s="561" t="s">
        <v>270</v>
      </c>
      <c r="I14" s="452" t="s">
        <v>1893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1877</v>
      </c>
      <c r="F15" s="515" t="s">
        <v>1889</v>
      </c>
      <c r="G15" s="515" t="s">
        <v>1891</v>
      </c>
      <c r="H15" s="561" t="s">
        <v>270</v>
      </c>
      <c r="I15" s="452" t="s">
        <v>1894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1895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1877</v>
      </c>
      <c r="F16" s="515" t="s">
        <v>1889</v>
      </c>
      <c r="G16" s="515" t="s">
        <v>1896</v>
      </c>
      <c r="H16" s="561" t="s">
        <v>270</v>
      </c>
      <c r="I16" s="452" t="s">
        <v>1894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1877</v>
      </c>
      <c r="F17" s="515" t="s">
        <v>1889</v>
      </c>
      <c r="G17" s="515" t="s">
        <v>1896</v>
      </c>
      <c r="H17" s="561" t="s">
        <v>270</v>
      </c>
      <c r="I17" s="452" t="s">
        <v>1897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1898</v>
      </c>
      <c r="F18" s="515" t="s">
        <v>1899</v>
      </c>
      <c r="G18" s="452" t="s">
        <v>1900</v>
      </c>
      <c r="H18" s="561" t="s">
        <v>56</v>
      </c>
      <c r="I18" s="452" t="s">
        <v>1897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1901</v>
      </c>
      <c r="F19" s="515" t="s">
        <v>1902</v>
      </c>
      <c r="G19" s="452" t="s">
        <v>1903</v>
      </c>
      <c r="H19" s="561" t="s">
        <v>56</v>
      </c>
      <c r="I19" s="452" t="s">
        <v>1897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1901</v>
      </c>
      <c r="F20" s="515" t="s">
        <v>1899</v>
      </c>
      <c r="G20" s="452" t="s">
        <v>1904</v>
      </c>
      <c r="H20" s="561" t="s">
        <v>56</v>
      </c>
      <c r="I20" s="452" t="s">
        <v>1897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790</v>
      </c>
      <c r="F21" s="515" t="s">
        <v>1899</v>
      </c>
      <c r="G21" s="452" t="s">
        <v>1905</v>
      </c>
      <c r="H21" s="561" t="s">
        <v>56</v>
      </c>
      <c r="I21" s="452" t="s">
        <v>110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1863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1906</v>
      </c>
      <c r="F22" s="515" t="s">
        <v>1899</v>
      </c>
      <c r="G22" s="452" t="s">
        <v>1907</v>
      </c>
      <c r="H22" s="561" t="s">
        <v>328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1901</v>
      </c>
      <c r="F23" s="515" t="s">
        <v>1908</v>
      </c>
      <c r="G23" s="452" t="s">
        <v>1905</v>
      </c>
      <c r="H23" s="561" t="s">
        <v>328</v>
      </c>
      <c r="I23" s="452" t="s">
        <v>1894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1901</v>
      </c>
      <c r="F24" s="515" t="s">
        <v>1909</v>
      </c>
      <c r="G24" s="452" t="s">
        <v>1910</v>
      </c>
      <c r="H24" s="561" t="s">
        <v>65</v>
      </c>
      <c r="I24" s="452" t="s">
        <v>1894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248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1911</v>
      </c>
      <c r="F25" s="515" t="s">
        <v>1896</v>
      </c>
      <c r="G25" s="452" t="s">
        <v>236</v>
      </c>
      <c r="H25" s="561" t="s">
        <v>1912</v>
      </c>
      <c r="I25" s="452" t="s">
        <v>1913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1255</v>
      </c>
      <c r="F26" s="515" t="s">
        <v>1896</v>
      </c>
      <c r="G26" s="452" t="s">
        <v>236</v>
      </c>
      <c r="H26" s="561" t="s">
        <v>1912</v>
      </c>
      <c r="I26" s="452" t="s">
        <v>1914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1915</v>
      </c>
      <c r="F27" s="515" t="s">
        <v>1896</v>
      </c>
      <c r="G27" s="452" t="s">
        <v>236</v>
      </c>
      <c r="H27" s="561" t="s">
        <v>1912</v>
      </c>
      <c r="I27" s="452" t="s">
        <v>1914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1915</v>
      </c>
      <c r="F28" s="515" t="s">
        <v>56</v>
      </c>
      <c r="G28" s="452" t="s">
        <v>1916</v>
      </c>
      <c r="H28" s="515" t="s">
        <v>263</v>
      </c>
      <c r="I28" s="452" t="s">
        <v>269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323</v>
      </c>
      <c r="F29" s="515" t="s">
        <v>270</v>
      </c>
      <c r="G29" s="452" t="s">
        <v>361</v>
      </c>
      <c r="H29" s="515" t="s">
        <v>263</v>
      </c>
      <c r="I29" s="306" t="s">
        <v>1917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323</v>
      </c>
      <c r="F30" s="515" t="s">
        <v>270</v>
      </c>
      <c r="G30" s="452" t="s">
        <v>361</v>
      </c>
      <c r="H30" s="515" t="s">
        <v>1918</v>
      </c>
      <c r="I30" s="306" t="s">
        <v>1917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323</v>
      </c>
      <c r="F31" s="515" t="s">
        <v>270</v>
      </c>
      <c r="G31" s="452" t="s">
        <v>57</v>
      </c>
      <c r="H31" s="515" t="s">
        <v>1918</v>
      </c>
      <c r="I31" s="306" t="s">
        <v>270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323</v>
      </c>
      <c r="F32" s="515" t="s">
        <v>270</v>
      </c>
      <c r="G32" s="452" t="s">
        <v>1919</v>
      </c>
      <c r="H32" s="515" t="s">
        <v>1918</v>
      </c>
      <c r="I32" s="306" t="s">
        <v>270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323</v>
      </c>
      <c r="F33" s="515" t="s">
        <v>270</v>
      </c>
      <c r="G33" s="452" t="s">
        <v>1919</v>
      </c>
      <c r="H33" s="515" t="s">
        <v>1918</v>
      </c>
      <c r="I33" s="306" t="s">
        <v>1920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57</v>
      </c>
      <c r="H34" s="538" t="s">
        <v>1918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223</v>
      </c>
      <c r="D46" s="255" t="s">
        <v>224</v>
      </c>
      <c r="I46" s="199"/>
      <c r="M46" s="61"/>
      <c r="N46" s="62"/>
      <c r="O46" s="61"/>
    </row>
    <row r="47" spans="2:20">
      <c r="B47" s="570" t="s">
        <v>52</v>
      </c>
      <c r="C47" t="s">
        <v>223</v>
      </c>
      <c r="D47" t="s">
        <v>225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259</v>
      </c>
    </row>
    <row r="61" spans="2:15">
      <c r="D61" t="s">
        <v>144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263" priority="1">
      <formula>MAX(FREQUENCY(IF(ISNUMBER(SEARCH(M6, $K$7:$K$44)), ROW($K$7:$K$44)), IF(ISNUMBER(SEARCH(M6, $K$7:$K$44))=FALSE, ROW($K$7:$K$44)))) &gt; 12</formula>
    </cfRule>
    <cfRule type="expression" dxfId="262" priority="2">
      <formula>MAX(FREQUENCY(IF(ISNUMBER(SEARCH(M6, $E$7:$E$44)), ROW($E$7:$E$44)), IF(ISNUMBER(SEARCH(M6, $E$7:$E$44))=FALSE, ROW($E$7:$E$44)))) &gt; 12</formula>
    </cfRule>
    <cfRule type="expression" dxfId="261" priority="3">
      <formula>MAX(FREQUENCY(IF(ISNUMBER(SEARCH(M6, $F$7:$F$44)), ROW($F$7:$F$44)), IF(ISNUMBER(SEARCH(M6, $F$7:$F$44))=FALSE, ROW($F$7:$F$44)))) &gt; 12</formula>
    </cfRule>
    <cfRule type="expression" dxfId="260" priority="4">
      <formula>MAX(FREQUENCY(IF(ISNUMBER(SEARCH(M6, $G$7:$G$44)), ROW($G$7:$G$44)), IF(ISNUMBER(SEARCH(M6, $G$7:$G$44))=FALSE, ROW($G$7:$G$44)))) &gt; 12</formula>
    </cfRule>
    <cfRule type="expression" dxfId="259" priority="5">
      <formula>MAX(FREQUENCY(IF(ISNUMBER(SEARCH(M6, $H$7:$H$44)), ROW($H$7:$H$44)), IF(ISNUMBER(SEARCH(M6, $H$7:$H$44))=FALSE, ROW($H$7:$H$44)))) &gt; 12</formula>
    </cfRule>
    <cfRule type="expression" dxfId="258" priority="6">
      <formula>MAX(FREQUENCY(IF(ISNUMBER(SEARCH(M6, $I$7:$I$44)), ROW($I$7:$I$44)), IF(ISNUMBER(SEARCH(M6, $I$7:$I$44))=FALSE, ROW($I$7:$I$44)))) &gt; 12</formula>
    </cfRule>
    <cfRule type="expression" dxfId="25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56" priority="8">
      <formula>AND(ISNUMBER(N6), N6&gt;=5, NOT(ISBLANK(O6)))</formula>
    </cfRule>
    <cfRule type="expression" dxfId="255" priority="9">
      <formula>AND(ISNUMBER(N6), N6&gt;=5)</formula>
    </cfRule>
    <cfRule type="expression" dxfId="254" priority="10">
      <formula>AND(ISNUMBER(N6), N6&lt;5, NOT(ISBLANK(O6)))</formula>
    </cfRule>
    <cfRule type="expression" dxfId="253" priority="11">
      <formula>AND(ISNUMBER(N6), N6&lt;5, ISBLANK(O6))</formula>
    </cfRule>
  </conditionalFormatting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1883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1885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207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1921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18"/>
      <c r="F16" s="619"/>
      <c r="G16" s="618"/>
      <c r="H16" s="617"/>
      <c r="I16" s="619"/>
      <c r="J16" s="583" t="s">
        <v>905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18"/>
      <c r="F17" s="618"/>
      <c r="G17" s="618"/>
      <c r="H17" s="617"/>
      <c r="I17" s="619"/>
      <c r="J17" s="583" t="s">
        <v>905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18"/>
      <c r="F18" s="618"/>
      <c r="G18" s="619"/>
      <c r="H18" s="617"/>
      <c r="I18" s="619"/>
      <c r="J18" s="583" t="s">
        <v>905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18"/>
      <c r="F19" s="618"/>
      <c r="G19" s="619"/>
      <c r="H19" s="617"/>
      <c r="I19" s="619"/>
      <c r="J19" s="583" t="s">
        <v>905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18"/>
      <c r="F20" s="618"/>
      <c r="G20" s="619"/>
      <c r="H20" s="617"/>
      <c r="I20" s="619"/>
      <c r="J20" s="583" t="s">
        <v>905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18"/>
      <c r="F21" s="618"/>
      <c r="G21" s="619"/>
      <c r="H21" s="617"/>
      <c r="I21" s="619"/>
      <c r="J21" s="583" t="s">
        <v>905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1921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18"/>
      <c r="F22" s="618"/>
      <c r="G22" s="619"/>
      <c r="H22" s="617"/>
      <c r="I22" s="619"/>
      <c r="J22" s="583" t="s">
        <v>905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18"/>
      <c r="F23" s="618"/>
      <c r="G23" s="619"/>
      <c r="H23" s="617"/>
      <c r="I23" s="619"/>
      <c r="J23" s="583" t="s">
        <v>905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18"/>
      <c r="F24" s="618"/>
      <c r="G24" s="619"/>
      <c r="H24" s="617"/>
      <c r="I24" s="619"/>
      <c r="J24" s="583" t="s">
        <v>905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248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18"/>
      <c r="F25" s="618"/>
      <c r="G25" s="619"/>
      <c r="H25" s="617"/>
      <c r="I25" s="619"/>
      <c r="J25" s="583" t="s">
        <v>905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18"/>
      <c r="F26" s="618"/>
      <c r="G26" s="619"/>
      <c r="H26" s="617"/>
      <c r="I26" s="619"/>
      <c r="J26" s="583" t="s">
        <v>905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18"/>
      <c r="F27" s="619"/>
      <c r="G27" s="619"/>
      <c r="H27" s="617"/>
      <c r="I27" s="619"/>
      <c r="J27" s="583" t="s">
        <v>905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618"/>
      <c r="F29" s="619"/>
      <c r="G29" s="619"/>
      <c r="H29" s="617"/>
      <c r="I29" s="373"/>
      <c r="J29" s="583" t="s">
        <v>905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18"/>
      <c r="F30" s="619"/>
      <c r="G30" s="619"/>
      <c r="H30" s="617"/>
      <c r="I30" s="373"/>
      <c r="J30" s="583" t="s">
        <v>905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18"/>
      <c r="F31" s="619"/>
      <c r="G31" s="619"/>
      <c r="H31" s="617"/>
      <c r="I31" s="373"/>
      <c r="J31" s="583" t="s">
        <v>905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18"/>
      <c r="F32" s="619"/>
      <c r="G32" s="619"/>
      <c r="H32" s="617"/>
      <c r="I32" s="373"/>
      <c r="J32" s="583" t="s">
        <v>905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618"/>
      <c r="F33" s="619"/>
      <c r="G33" s="619"/>
      <c r="H33" s="617"/>
      <c r="I33" s="373"/>
      <c r="J33" s="583" t="s">
        <v>905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20"/>
      <c r="F34" s="621"/>
      <c r="G34" s="621"/>
      <c r="H34" s="621"/>
      <c r="I34" s="607"/>
      <c r="J34" s="583" t="s">
        <v>905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22"/>
      <c r="F35" s="604"/>
      <c r="G35" s="606"/>
      <c r="H35" s="621"/>
      <c r="I35" s="607"/>
      <c r="J35" s="583" t="s">
        <v>905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22"/>
      <c r="F36" s="604"/>
      <c r="G36" s="606"/>
      <c r="H36" s="621"/>
      <c r="I36" s="607"/>
      <c r="J36" s="583" t="s">
        <v>905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252" priority="1">
      <formula>MAX(FREQUENCY(IF(ISNUMBER(SEARCH(M6, $K$7:$K$44)), ROW($K$7:$K$44)), IF(ISNUMBER(SEARCH(M6, $K$7:$K$44))=FALSE, ROW($K$7:$K$44)))) &gt; 12</formula>
    </cfRule>
    <cfRule type="expression" dxfId="251" priority="2">
      <formula>MAX(FREQUENCY(IF(ISNUMBER(SEARCH(M6, $E$7:$E$44)), ROW($E$7:$E$44)), IF(ISNUMBER(SEARCH(M6, $E$7:$E$44))=FALSE, ROW($E$7:$E$44)))) &gt; 12</formula>
    </cfRule>
    <cfRule type="expression" dxfId="250" priority="3">
      <formula>MAX(FREQUENCY(IF(ISNUMBER(SEARCH(M6, $F$7:$F$44)), ROW($F$7:$F$44)), IF(ISNUMBER(SEARCH(M6, $F$7:$F$44))=FALSE, ROW($F$7:$F$44)))) &gt; 12</formula>
    </cfRule>
    <cfRule type="expression" dxfId="249" priority="4">
      <formula>MAX(FREQUENCY(IF(ISNUMBER(SEARCH(M6, $G$7:$G$44)), ROW($G$7:$G$44)), IF(ISNUMBER(SEARCH(M6, $G$7:$G$44))=FALSE, ROW($G$7:$G$44)))) &gt; 12</formula>
    </cfRule>
    <cfRule type="expression" dxfId="248" priority="5">
      <formula>MAX(FREQUENCY(IF(ISNUMBER(SEARCH(M6, $H$7:$H$44)), ROW($H$7:$H$44)), IF(ISNUMBER(SEARCH(M6, $H$7:$H$44))=FALSE, ROW($H$7:$H$44)))) &gt; 12</formula>
    </cfRule>
    <cfRule type="expression" dxfId="247" priority="6">
      <formula>MAX(FREQUENCY(IF(ISNUMBER(SEARCH(M6, $I$7:$I$44)), ROW($I$7:$I$44)), IF(ISNUMBER(SEARCH(M6, $I$7:$I$44))=FALSE, ROW($I$7:$I$44)))) &gt; 12</formula>
    </cfRule>
    <cfRule type="expression" dxfId="24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45" priority="8">
      <formula>AND(ISNUMBER(N6), N6&gt;=5, NOT(ISBLANK(O6)))</formula>
    </cfRule>
    <cfRule type="expression" dxfId="244" priority="9">
      <formula>AND(ISNUMBER(N6), N6&gt;=5)</formula>
    </cfRule>
    <cfRule type="expression" dxfId="243" priority="10">
      <formula>AND(ISNUMBER(N6), N6&lt;5, NOT(ISBLANK(O6)))</formula>
    </cfRule>
    <cfRule type="expression" dxfId="242" priority="11">
      <formula>AND(ISNUMBER(N6), N6&lt;5, ISBLANK(O6))</formula>
    </cfRule>
  </conditionalFormatting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1922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1885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1923</v>
      </c>
      <c r="F6" s="605" t="s">
        <v>1923</v>
      </c>
      <c r="G6" s="605" t="s">
        <v>1923</v>
      </c>
      <c r="H6" s="605" t="s">
        <v>1923</v>
      </c>
      <c r="I6" s="605" t="s">
        <v>1923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1924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32"/>
      <c r="F12" s="618" t="s">
        <v>1925</v>
      </c>
      <c r="G12" s="618" t="s">
        <v>1925</v>
      </c>
      <c r="H12" s="618" t="s">
        <v>1925</v>
      </c>
      <c r="I12" s="618" t="s">
        <v>1925</v>
      </c>
      <c r="J12" s="583" t="s">
        <v>1926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207</v>
      </c>
      <c r="N12" s="326" cm="1">
        <f t="array" ref="N12">SUM(COUNTIFS(E7:K44, {"*Venus*","*Vaness*","*Vanness*"}))/2</f>
        <v>20</v>
      </c>
      <c r="O12" s="59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32"/>
      <c r="F13" s="618" t="s">
        <v>1925</v>
      </c>
      <c r="G13" s="618" t="s">
        <v>1925</v>
      </c>
      <c r="H13" s="618" t="s">
        <v>1925</v>
      </c>
      <c r="I13" s="618" t="s">
        <v>1925</v>
      </c>
      <c r="J13" s="583" t="s">
        <v>1926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32"/>
      <c r="F14" s="618" t="s">
        <v>1925</v>
      </c>
      <c r="G14" s="618" t="s">
        <v>1925</v>
      </c>
      <c r="H14" s="585" t="s">
        <v>1925</v>
      </c>
      <c r="I14" s="619" t="s">
        <v>1925</v>
      </c>
      <c r="J14" s="583" t="s">
        <v>1926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32"/>
      <c r="F15" s="618" t="s">
        <v>1927</v>
      </c>
      <c r="G15" s="618" t="s">
        <v>1925</v>
      </c>
      <c r="H15" s="585" t="s">
        <v>110</v>
      </c>
      <c r="I15" s="619" t="s">
        <v>110</v>
      </c>
      <c r="J15" s="583" t="s">
        <v>1926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1895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32"/>
      <c r="F16" s="618" t="s">
        <v>110</v>
      </c>
      <c r="G16" s="618" t="s">
        <v>1925</v>
      </c>
      <c r="H16" s="585" t="s">
        <v>110</v>
      </c>
      <c r="I16" s="619" t="s">
        <v>110</v>
      </c>
      <c r="J16" s="583" t="s">
        <v>1926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1928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32"/>
      <c r="F17" s="618" t="s">
        <v>385</v>
      </c>
      <c r="G17" s="618" t="s">
        <v>1925</v>
      </c>
      <c r="H17" s="585" t="s">
        <v>110</v>
      </c>
      <c r="I17" s="619" t="s">
        <v>110</v>
      </c>
      <c r="J17" s="583" t="s">
        <v>1926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1928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32"/>
      <c r="F18" s="618" t="s">
        <v>385</v>
      </c>
      <c r="G18" s="618" t="s">
        <v>1925</v>
      </c>
      <c r="H18" s="585" t="s">
        <v>110</v>
      </c>
      <c r="I18" s="619" t="s">
        <v>110</v>
      </c>
      <c r="J18" s="583" t="s">
        <v>207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32"/>
      <c r="F19" s="618" t="s">
        <v>305</v>
      </c>
      <c r="G19" s="618" t="s">
        <v>248</v>
      </c>
      <c r="H19" s="585" t="s">
        <v>110</v>
      </c>
      <c r="I19" s="619"/>
      <c r="J19" s="583" t="s">
        <v>207</v>
      </c>
      <c r="K19" s="608" t="s">
        <v>207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1928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32"/>
      <c r="F20" s="618" t="s">
        <v>305</v>
      </c>
      <c r="G20" s="618" t="s">
        <v>236</v>
      </c>
      <c r="H20" s="585" t="s">
        <v>342</v>
      </c>
      <c r="I20" s="619" t="s">
        <v>342</v>
      </c>
      <c r="J20" s="583" t="s">
        <v>207</v>
      </c>
      <c r="K20" s="608" t="s">
        <v>207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32"/>
      <c r="F21" s="618" t="s">
        <v>1929</v>
      </c>
      <c r="G21" s="618" t="s">
        <v>1930</v>
      </c>
      <c r="H21" s="585" t="s">
        <v>342</v>
      </c>
      <c r="I21" s="619" t="s">
        <v>342</v>
      </c>
      <c r="J21" s="583" t="s">
        <v>207</v>
      </c>
      <c r="K21" s="608" t="s">
        <v>207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1863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32"/>
      <c r="F22" s="618" t="s">
        <v>1929</v>
      </c>
      <c r="G22" s="619" t="s">
        <v>1930</v>
      </c>
      <c r="H22" s="585" t="s">
        <v>342</v>
      </c>
      <c r="I22" s="619" t="s">
        <v>342</v>
      </c>
      <c r="J22" s="583" t="s">
        <v>207</v>
      </c>
      <c r="K22" s="608" t="s">
        <v>207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32"/>
      <c r="F23" s="618" t="s">
        <v>1929</v>
      </c>
      <c r="G23" s="619" t="s">
        <v>1930</v>
      </c>
      <c r="H23" s="585" t="s">
        <v>54</v>
      </c>
      <c r="I23" s="619" t="s">
        <v>342</v>
      </c>
      <c r="J23" s="583" t="s">
        <v>423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32"/>
      <c r="F24" s="618" t="s">
        <v>1931</v>
      </c>
      <c r="G24" s="618" t="s">
        <v>377</v>
      </c>
      <c r="H24" s="585" t="s">
        <v>58</v>
      </c>
      <c r="I24" s="619" t="s">
        <v>342</v>
      </c>
      <c r="J24" s="583"/>
      <c r="K24" s="608" t="s">
        <v>423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248</v>
      </c>
      <c r="N24" s="334">
        <f>COUNTIF(E7:K44, "*Foo*")/2</f>
        <v>9</v>
      </c>
      <c r="O24" s="547" t="s">
        <v>1928</v>
      </c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32"/>
      <c r="F25" s="618" t="s">
        <v>1932</v>
      </c>
      <c r="G25" s="619" t="s">
        <v>1913</v>
      </c>
      <c r="H25" s="585" t="s">
        <v>58</v>
      </c>
      <c r="I25" s="619" t="s">
        <v>283</v>
      </c>
      <c r="J25" s="583" t="s">
        <v>207</v>
      </c>
      <c r="K25" s="608" t="s">
        <v>207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32"/>
      <c r="F26" s="618" t="s">
        <v>1932</v>
      </c>
      <c r="G26" s="619" t="s">
        <v>1933</v>
      </c>
      <c r="H26" s="585" t="s">
        <v>58</v>
      </c>
      <c r="I26" s="619" t="s">
        <v>57</v>
      </c>
      <c r="J26" s="583" t="s">
        <v>207</v>
      </c>
      <c r="K26" s="608" t="s">
        <v>207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32"/>
      <c r="F27" s="619" t="s">
        <v>1934</v>
      </c>
      <c r="G27" s="619" t="s">
        <v>426</v>
      </c>
      <c r="H27" s="585" t="s">
        <v>1476</v>
      </c>
      <c r="I27" s="619" t="s">
        <v>57</v>
      </c>
      <c r="J27" s="583" t="s">
        <v>423</v>
      </c>
      <c r="K27" s="608" t="s">
        <v>423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32"/>
      <c r="F28" s="619" t="s">
        <v>997</v>
      </c>
      <c r="G28" s="619" t="s">
        <v>361</v>
      </c>
      <c r="H28" s="585" t="s">
        <v>449</v>
      </c>
      <c r="I28" s="373" t="s">
        <v>57</v>
      </c>
      <c r="J28" s="583" t="s">
        <v>207</v>
      </c>
      <c r="K28" s="608" t="s">
        <v>207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632"/>
      <c r="F29" s="619" t="s">
        <v>997</v>
      </c>
      <c r="G29" s="619" t="s">
        <v>361</v>
      </c>
      <c r="H29" s="585" t="s">
        <v>449</v>
      </c>
      <c r="I29" s="373" t="s">
        <v>342</v>
      </c>
      <c r="J29" s="583" t="s">
        <v>423</v>
      </c>
      <c r="K29" s="608" t="s">
        <v>207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32"/>
      <c r="F30" s="619" t="s">
        <v>997</v>
      </c>
      <c r="G30" s="619" t="s">
        <v>361</v>
      </c>
      <c r="H30" s="585" t="s">
        <v>449</v>
      </c>
      <c r="I30" s="373" t="s">
        <v>342</v>
      </c>
      <c r="J30" s="583" t="s">
        <v>207</v>
      </c>
      <c r="K30" s="608" t="s">
        <v>207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32"/>
      <c r="F31" s="619" t="s">
        <v>997</v>
      </c>
      <c r="G31" s="619" t="s">
        <v>67</v>
      </c>
      <c r="H31" s="585" t="s">
        <v>343</v>
      </c>
      <c r="I31" s="373" t="s">
        <v>342</v>
      </c>
      <c r="J31" s="583" t="s">
        <v>423</v>
      </c>
      <c r="K31" s="608" t="s">
        <v>423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32"/>
      <c r="F32" s="619" t="s">
        <v>997</v>
      </c>
      <c r="G32" s="619" t="s">
        <v>67</v>
      </c>
      <c r="H32" s="585" t="s">
        <v>343</v>
      </c>
      <c r="I32" s="373" t="s">
        <v>1935</v>
      </c>
      <c r="J32" s="583" t="s">
        <v>207</v>
      </c>
      <c r="K32" s="608" t="s">
        <v>207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632"/>
      <c r="F33" s="619" t="s">
        <v>997</v>
      </c>
      <c r="G33" s="619" t="s">
        <v>67</v>
      </c>
      <c r="H33" s="585" t="s">
        <v>343</v>
      </c>
      <c r="I33" s="373" t="s">
        <v>1935</v>
      </c>
      <c r="J33" s="583" t="s">
        <v>423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32"/>
      <c r="F34" s="621"/>
      <c r="G34" s="621"/>
      <c r="H34" s="612" t="s">
        <v>343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 t="s">
        <v>343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08" t="s">
        <v>423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08" t="s">
        <v>207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0" t="s">
        <v>207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0" t="s">
        <v>423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0" t="s">
        <v>207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33"/>
      <c r="F43" s="615"/>
      <c r="G43" s="601"/>
      <c r="H43" s="615"/>
      <c r="I43" s="624"/>
      <c r="J43" s="604"/>
      <c r="K43" s="610" t="s">
        <v>423</v>
      </c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241" priority="1">
      <formula>MAX(FREQUENCY(IF(ISNUMBER(SEARCH(M6, $K$7:$K$44)), ROW($K$7:$K$44)), IF(ISNUMBER(SEARCH(M6, $K$7:$K$44))=FALSE, ROW($K$7:$K$44)))) &gt; 12</formula>
    </cfRule>
    <cfRule type="expression" dxfId="240" priority="2">
      <formula>MAX(FREQUENCY(IF(ISNUMBER(SEARCH(M6, $E$7:$E$44)), ROW($E$7:$E$44)), IF(ISNUMBER(SEARCH(M6, $E$7:$E$44))=FALSE, ROW($E$7:$E$44)))) &gt; 12</formula>
    </cfRule>
    <cfRule type="expression" dxfId="239" priority="3">
      <formula>MAX(FREQUENCY(IF(ISNUMBER(SEARCH(M6, $F$7:$F$44)), ROW($F$7:$F$44)), IF(ISNUMBER(SEARCH(M6, $F$7:$F$44))=FALSE, ROW($F$7:$F$44)))) &gt; 12</formula>
    </cfRule>
    <cfRule type="expression" dxfId="238" priority="4">
      <formula>MAX(FREQUENCY(IF(ISNUMBER(SEARCH(M6, $G$7:$G$44)), ROW($G$7:$G$44)), IF(ISNUMBER(SEARCH(M6, $G$7:$G$44))=FALSE, ROW($G$7:$G$44)))) &gt; 12</formula>
    </cfRule>
    <cfRule type="expression" dxfId="237" priority="5">
      <formula>MAX(FREQUENCY(IF(ISNUMBER(SEARCH(M6, $H$7:$H$44)), ROW($H$7:$H$44)), IF(ISNUMBER(SEARCH(M6, $H$7:$H$44))=FALSE, ROW($H$7:$H$44)))) &gt; 12</formula>
    </cfRule>
    <cfRule type="expression" dxfId="236" priority="6">
      <formula>MAX(FREQUENCY(IF(ISNUMBER(SEARCH(M6, $I$7:$I$44)), ROW($I$7:$I$44)), IF(ISNUMBER(SEARCH(M6, $I$7:$I$44))=FALSE, ROW($I$7:$I$44)))) &gt; 12</formula>
    </cfRule>
    <cfRule type="expression" dxfId="23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34" priority="8">
      <formula>AND(ISNUMBER(N6), N6&gt;=5, NOT(ISBLANK(O6)))</formula>
    </cfRule>
    <cfRule type="expression" dxfId="233" priority="9">
      <formula>AND(ISNUMBER(N6), N6&gt;=5)</formula>
    </cfRule>
    <cfRule type="expression" dxfId="232" priority="10">
      <formula>AND(ISNUMBER(N6), N6&lt;5, NOT(ISBLANK(O6)))</formula>
    </cfRule>
    <cfRule type="expression" dxfId="231" priority="11">
      <formula>AND(ISNUMBER(N6), N6&lt;5, ISBLANK(O6))</formula>
    </cfRule>
  </conditionalFormatting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1936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1885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1937</v>
      </c>
      <c r="F6" s="605" t="s">
        <v>1937</v>
      </c>
      <c r="G6" s="605" t="s">
        <v>1938</v>
      </c>
      <c r="H6" s="605" t="s">
        <v>1937</v>
      </c>
      <c r="I6" s="605" t="s">
        <v>1938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1939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87" t="s">
        <v>1940</v>
      </c>
      <c r="F11" s="587" t="s">
        <v>1940</v>
      </c>
      <c r="G11" s="587" t="s">
        <v>596</v>
      </c>
      <c r="H11" s="587" t="s">
        <v>1940</v>
      </c>
      <c r="I11" s="627" t="s">
        <v>596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87" t="s">
        <v>1940</v>
      </c>
      <c r="F12" s="587" t="s">
        <v>1940</v>
      </c>
      <c r="G12" s="587" t="s">
        <v>596</v>
      </c>
      <c r="H12" s="587" t="s">
        <v>1940</v>
      </c>
      <c r="I12" s="627" t="s">
        <v>596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207</v>
      </c>
      <c r="N12" s="326">
        <f>SUM(COUNTIFS(E7:K44,"*Vanness*"))/2</f>
        <v>7.5</v>
      </c>
      <c r="O12" s="63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87" t="s">
        <v>1941</v>
      </c>
      <c r="F13" s="587" t="s">
        <v>312</v>
      </c>
      <c r="G13" s="587" t="s">
        <v>596</v>
      </c>
      <c r="H13" s="587" t="s">
        <v>1940</v>
      </c>
      <c r="I13" s="627" t="s">
        <v>596</v>
      </c>
      <c r="J13" s="612" t="s">
        <v>1942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87" t="s">
        <v>1943</v>
      </c>
      <c r="F14" s="587" t="s">
        <v>312</v>
      </c>
      <c r="G14" s="587" t="s">
        <v>596</v>
      </c>
      <c r="H14" s="587" t="s">
        <v>1940</v>
      </c>
      <c r="I14" s="627" t="s">
        <v>596</v>
      </c>
      <c r="J14" s="612" t="s">
        <v>1942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87" t="s">
        <v>254</v>
      </c>
      <c r="F15" s="587" t="s">
        <v>61</v>
      </c>
      <c r="G15" s="587" t="s">
        <v>596</v>
      </c>
      <c r="H15" s="585" t="s">
        <v>1944</v>
      </c>
      <c r="I15" s="627" t="s">
        <v>596</v>
      </c>
      <c r="J15" s="612" t="s">
        <v>1942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1945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87" t="s">
        <v>236</v>
      </c>
      <c r="F16" s="587" t="s">
        <v>61</v>
      </c>
      <c r="G16" s="587" t="s">
        <v>596</v>
      </c>
      <c r="H16" s="585" t="s">
        <v>1944</v>
      </c>
      <c r="I16" s="627" t="s">
        <v>1946</v>
      </c>
      <c r="J16" s="612" t="s">
        <v>1942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87" t="s">
        <v>59</v>
      </c>
      <c r="F17" s="587" t="s">
        <v>61</v>
      </c>
      <c r="G17" s="587" t="s">
        <v>596</v>
      </c>
      <c r="H17" s="585" t="s">
        <v>1944</v>
      </c>
      <c r="I17" s="627" t="s">
        <v>1946</v>
      </c>
      <c r="J17" s="612" t="s">
        <v>1942</v>
      </c>
      <c r="K17" s="608" t="s">
        <v>423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87" t="s">
        <v>57</v>
      </c>
      <c r="F18" s="587" t="s">
        <v>61</v>
      </c>
      <c r="G18" s="587" t="s">
        <v>596</v>
      </c>
      <c r="H18" s="585" t="s">
        <v>1944</v>
      </c>
      <c r="I18" s="627" t="s">
        <v>1947</v>
      </c>
      <c r="J18" s="612" t="s">
        <v>1942</v>
      </c>
      <c r="K18" s="608" t="s">
        <v>423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1928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87" t="s">
        <v>1948</v>
      </c>
      <c r="F19" s="587" t="s">
        <v>1212</v>
      </c>
      <c r="G19" s="627" t="s">
        <v>1949</v>
      </c>
      <c r="H19" s="585" t="s">
        <v>1944</v>
      </c>
      <c r="I19" s="627" t="s">
        <v>1947</v>
      </c>
      <c r="J19" s="612" t="s">
        <v>1942</v>
      </c>
      <c r="K19" s="608" t="s">
        <v>423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87" t="s">
        <v>1948</v>
      </c>
      <c r="F20" s="587" t="s">
        <v>1212</v>
      </c>
      <c r="G20" s="627" t="s">
        <v>1949</v>
      </c>
      <c r="H20" s="585" t="s">
        <v>1944</v>
      </c>
      <c r="I20" s="627" t="s">
        <v>1947</v>
      </c>
      <c r="J20" s="612" t="s">
        <v>1942</v>
      </c>
      <c r="K20" s="608" t="s">
        <v>423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87" t="s">
        <v>1948</v>
      </c>
      <c r="F21" s="587" t="s">
        <v>1212</v>
      </c>
      <c r="G21" s="627" t="s">
        <v>56</v>
      </c>
      <c r="H21" s="585" t="s">
        <v>1944</v>
      </c>
      <c r="I21" s="627" t="s">
        <v>1947</v>
      </c>
      <c r="J21" s="612" t="s">
        <v>1942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794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87" t="s">
        <v>1948</v>
      </c>
      <c r="F22" s="587" t="s">
        <v>1212</v>
      </c>
      <c r="G22" s="627" t="s">
        <v>1950</v>
      </c>
      <c r="H22" s="585" t="s">
        <v>1944</v>
      </c>
      <c r="I22" s="627" t="s">
        <v>1947</v>
      </c>
      <c r="J22" s="612" t="s">
        <v>1942</v>
      </c>
      <c r="K22" s="608" t="s">
        <v>423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110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87" t="s">
        <v>1948</v>
      </c>
      <c r="F23" s="587" t="s">
        <v>208</v>
      </c>
      <c r="G23" s="627" t="s">
        <v>1951</v>
      </c>
      <c r="H23" s="585" t="s">
        <v>1944</v>
      </c>
      <c r="I23" s="627" t="s">
        <v>1947</v>
      </c>
      <c r="J23" s="612" t="s">
        <v>1942</v>
      </c>
      <c r="K23" s="608" t="s">
        <v>207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163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87" t="s">
        <v>1914</v>
      </c>
      <c r="F24" s="587" t="s">
        <v>668</v>
      </c>
      <c r="G24" s="627" t="s">
        <v>1951</v>
      </c>
      <c r="H24" s="587" t="s">
        <v>1467</v>
      </c>
      <c r="I24" s="627" t="s">
        <v>1947</v>
      </c>
      <c r="J24" s="612" t="s">
        <v>1942</v>
      </c>
      <c r="K24" s="608" t="s">
        <v>207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248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87" t="s">
        <v>1914</v>
      </c>
      <c r="F25" s="587" t="s">
        <v>668</v>
      </c>
      <c r="G25" s="627" t="s">
        <v>56</v>
      </c>
      <c r="H25" s="587" t="s">
        <v>1467</v>
      </c>
      <c r="I25" s="627" t="s">
        <v>1952</v>
      </c>
      <c r="J25" s="583"/>
      <c r="K25" s="608" t="s">
        <v>207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1953</v>
      </c>
      <c r="N25" s="349">
        <f>COUNTIF(E7:K44, "*Ivan*")/2</f>
        <v>20</v>
      </c>
      <c r="O25" s="419" t="s">
        <v>1954</v>
      </c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87" t="s">
        <v>1914</v>
      </c>
      <c r="F26" s="587" t="s">
        <v>1955</v>
      </c>
      <c r="G26" s="627" t="s">
        <v>1956</v>
      </c>
      <c r="H26" s="587" t="s">
        <v>1467</v>
      </c>
      <c r="I26" s="627" t="s">
        <v>1957</v>
      </c>
      <c r="J26" s="612" t="s">
        <v>1942</v>
      </c>
      <c r="K26" s="608" t="s">
        <v>207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1958</v>
      </c>
      <c r="N26" s="349">
        <f>COUNTIF(E7:K44, "*Rahhulann*")/2</f>
        <v>23</v>
      </c>
      <c r="O26" s="419" t="s">
        <v>1954</v>
      </c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87" t="s">
        <v>325</v>
      </c>
      <c r="F27" s="587" t="s">
        <v>668</v>
      </c>
      <c r="G27" s="627" t="s">
        <v>1959</v>
      </c>
      <c r="H27" s="587" t="s">
        <v>1467</v>
      </c>
      <c r="I27" s="627" t="s">
        <v>1957</v>
      </c>
      <c r="J27" s="612" t="s">
        <v>1942</v>
      </c>
      <c r="K27" s="608" t="s">
        <v>207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1960</v>
      </c>
      <c r="N27" s="349">
        <f>COUNTIF(E7:K44, "*Lucas*")/2</f>
        <v>0</v>
      </c>
      <c r="O27" s="419" t="s">
        <v>1954</v>
      </c>
      <c r="P27" s="199"/>
      <c r="Q27" s="199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587" t="s">
        <v>58</v>
      </c>
      <c r="F28" s="587" t="s">
        <v>668</v>
      </c>
      <c r="G28" s="627" t="s">
        <v>1959</v>
      </c>
      <c r="H28" s="585" t="s">
        <v>1961</v>
      </c>
      <c r="I28" s="627" t="s">
        <v>1957</v>
      </c>
      <c r="J28" s="612" t="s">
        <v>1942</v>
      </c>
      <c r="K28" s="608" t="s">
        <v>207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1962</v>
      </c>
      <c r="N28" s="334">
        <f>COUNTIF(E7:K44, "*Zi Ming*")/2</f>
        <v>0</v>
      </c>
      <c r="O28" s="550" t="s">
        <v>1954</v>
      </c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7" t="s">
        <v>58</v>
      </c>
      <c r="F29" s="627" t="s">
        <v>208</v>
      </c>
      <c r="G29" s="627" t="s">
        <v>1959</v>
      </c>
      <c r="H29" s="585" t="s">
        <v>1961</v>
      </c>
      <c r="I29" s="627" t="s">
        <v>1957</v>
      </c>
      <c r="J29" s="612" t="s">
        <v>1942</v>
      </c>
      <c r="K29" s="608" t="s">
        <v>207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87" t="s">
        <v>58</v>
      </c>
      <c r="F30" s="627" t="s">
        <v>208</v>
      </c>
      <c r="G30" s="627" t="s">
        <v>1959</v>
      </c>
      <c r="H30" s="585" t="s">
        <v>1946</v>
      </c>
      <c r="I30" s="628" t="s">
        <v>1963</v>
      </c>
      <c r="J30" s="612" t="s">
        <v>1942</v>
      </c>
      <c r="K30" s="608" t="s">
        <v>207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87" t="s">
        <v>1964</v>
      </c>
      <c r="F31" s="627" t="s">
        <v>208</v>
      </c>
      <c r="G31" s="627" t="s">
        <v>1959</v>
      </c>
      <c r="H31" s="585" t="s">
        <v>1946</v>
      </c>
      <c r="I31" s="628" t="s">
        <v>1963</v>
      </c>
      <c r="J31" s="612" t="s">
        <v>1942</v>
      </c>
      <c r="K31" s="608" t="s">
        <v>207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87" t="s">
        <v>1964</v>
      </c>
      <c r="F32" s="627" t="s">
        <v>208</v>
      </c>
      <c r="G32" s="627" t="s">
        <v>1959</v>
      </c>
      <c r="H32" s="585" t="s">
        <v>1965</v>
      </c>
      <c r="I32" s="628" t="s">
        <v>1963</v>
      </c>
      <c r="J32" s="612" t="s">
        <v>1942</v>
      </c>
      <c r="K32" s="608" t="s">
        <v>207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87" t="s">
        <v>1964</v>
      </c>
      <c r="F33" s="627" t="s">
        <v>1966</v>
      </c>
      <c r="G33" s="627" t="s">
        <v>1959</v>
      </c>
      <c r="H33" s="585" t="s">
        <v>1965</v>
      </c>
      <c r="I33" s="628" t="s">
        <v>1963</v>
      </c>
      <c r="J33" s="612" t="s">
        <v>1942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29"/>
      <c r="F34" s="612"/>
      <c r="G34" s="612"/>
      <c r="H34" s="612" t="s">
        <v>1925</v>
      </c>
      <c r="I34" s="612" t="s">
        <v>1942</v>
      </c>
      <c r="J34" s="612" t="s">
        <v>1942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22"/>
      <c r="F35" s="612"/>
      <c r="G35" s="612"/>
      <c r="H35" s="612" t="s">
        <v>1925</v>
      </c>
      <c r="I35" s="612" t="s">
        <v>1942</v>
      </c>
      <c r="J35" s="612" t="s">
        <v>1942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22"/>
      <c r="F36" s="612"/>
      <c r="G36" s="612"/>
      <c r="H36" s="612" t="s">
        <v>1925</v>
      </c>
      <c r="I36" s="612" t="s">
        <v>1942</v>
      </c>
      <c r="J36" s="612" t="s">
        <v>1942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22"/>
      <c r="F37" s="612"/>
      <c r="G37" s="612"/>
      <c r="H37" s="612" t="s">
        <v>1967</v>
      </c>
      <c r="I37" s="612" t="s">
        <v>1942</v>
      </c>
      <c r="J37" s="612" t="s">
        <v>1942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25"/>
      <c r="F38" s="612"/>
      <c r="G38" s="612"/>
      <c r="H38" s="612" t="s">
        <v>1967</v>
      </c>
      <c r="I38" s="612" t="s">
        <v>1953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25"/>
      <c r="F39" s="612"/>
      <c r="G39" s="612"/>
      <c r="H39" s="612" t="s">
        <v>1968</v>
      </c>
      <c r="I39" s="612" t="s">
        <v>1942</v>
      </c>
      <c r="J39" s="612" t="s">
        <v>1942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25"/>
      <c r="F40" s="612"/>
      <c r="G40" s="612"/>
      <c r="H40" s="612" t="s">
        <v>1968</v>
      </c>
      <c r="I40" s="612" t="s">
        <v>1942</v>
      </c>
      <c r="J40" s="612" t="s">
        <v>1942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25"/>
      <c r="F41" s="612"/>
      <c r="G41" s="612"/>
      <c r="H41" s="615"/>
      <c r="I41" s="612" t="s">
        <v>1942</v>
      </c>
      <c r="J41" s="612" t="s">
        <v>1942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12" t="s">
        <v>1942</v>
      </c>
      <c r="J42" s="612" t="s">
        <v>1942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230" priority="1">
      <formula>MAX(FREQUENCY(IF(ISNUMBER(SEARCH(M6, $K$7:$K$44)), ROW($K$7:$K$44)), IF(ISNUMBER(SEARCH(M6, $K$7:$K$44))=FALSE, ROW($K$7:$K$44)))) &gt; 12</formula>
    </cfRule>
    <cfRule type="expression" dxfId="229" priority="2">
      <formula>MAX(FREQUENCY(IF(ISNUMBER(SEARCH(M6, $E$7:$E$44)), ROW($E$7:$E$44)), IF(ISNUMBER(SEARCH(M6, $E$7:$E$44))=FALSE, ROW($E$7:$E$44)))) &gt; 12</formula>
    </cfRule>
    <cfRule type="expression" dxfId="228" priority="3">
      <formula>MAX(FREQUENCY(IF(ISNUMBER(SEARCH(M6, $F$7:$F$44)), ROW($F$7:$F$44)), IF(ISNUMBER(SEARCH(M6, $F$7:$F$44))=FALSE, ROW($F$7:$F$44)))) &gt; 12</formula>
    </cfRule>
    <cfRule type="expression" dxfId="227" priority="4">
      <formula>MAX(FREQUENCY(IF(ISNUMBER(SEARCH(M6, $G$7:$G$44)), ROW($G$7:$G$44)), IF(ISNUMBER(SEARCH(M6, $G$7:$G$44))=FALSE, ROW($G$7:$G$44)))) &gt; 12</formula>
    </cfRule>
    <cfRule type="expression" dxfId="226" priority="5">
      <formula>MAX(FREQUENCY(IF(ISNUMBER(SEARCH(M6, $H$7:$H$44)), ROW($H$7:$H$44)), IF(ISNUMBER(SEARCH(M6, $H$7:$H$44))=FALSE, ROW($H$7:$H$44)))) &gt; 12</formula>
    </cfRule>
    <cfRule type="expression" dxfId="225" priority="6">
      <formula>MAX(FREQUENCY(IF(ISNUMBER(SEARCH(M6, $I$7:$I$44)), ROW($I$7:$I$44)), IF(ISNUMBER(SEARCH(M6, $I$7:$I$44))=FALSE, ROW($I$7:$I$44)))) &gt; 12</formula>
    </cfRule>
    <cfRule type="expression" dxfId="224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23" priority="8">
      <formula>AND(ISNUMBER(N6), N6&gt;=5, NOT(ISBLANK(O6)))</formula>
    </cfRule>
    <cfRule type="expression" dxfId="222" priority="9">
      <formula>AND(ISNUMBER(N6), N6&gt;=5)</formula>
    </cfRule>
    <cfRule type="expression" dxfId="221" priority="10">
      <formula>AND(ISNUMBER(N6), N6&lt;5, NOT(ISBLANK(O6)))</formula>
    </cfRule>
    <cfRule type="expression" dxfId="220" priority="11">
      <formula>AND(ISNUMBER(N6), N6&lt;5, ISBLANK(O6))</formula>
    </cfRule>
  </conditionalFormatting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49" t="s">
        <v>79</v>
      </c>
      <c r="C1" s="849"/>
      <c r="D1" s="849"/>
      <c r="E1" s="849"/>
      <c r="F1" s="849"/>
      <c r="G1" s="849"/>
      <c r="H1" s="849"/>
      <c r="I1" s="849"/>
      <c r="J1" s="849"/>
      <c r="K1" s="8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1969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1885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399</v>
      </c>
      <c r="F6" s="605" t="s">
        <v>1970</v>
      </c>
      <c r="G6" s="605" t="s">
        <v>1971</v>
      </c>
      <c r="H6" s="605" t="s">
        <v>1972</v>
      </c>
      <c r="I6" s="605" t="s">
        <v>1971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535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40"/>
      <c r="F11" s="689" t="s">
        <v>1476</v>
      </c>
      <c r="G11" s="689" t="s">
        <v>1973</v>
      </c>
      <c r="H11" s="689" t="s">
        <v>1476</v>
      </c>
      <c r="I11" s="689" t="s">
        <v>1973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40"/>
      <c r="F12" s="689" t="s">
        <v>1476</v>
      </c>
      <c r="G12" s="689" t="s">
        <v>1973</v>
      </c>
      <c r="H12" s="689" t="s">
        <v>1476</v>
      </c>
      <c r="I12" s="689" t="s">
        <v>1973</v>
      </c>
      <c r="J12" s="583" t="s">
        <v>905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207</v>
      </c>
      <c r="N12" s="326">
        <f>SUM(COUNTIFS(E7:K44,"*Vanness*"))/2</f>
        <v>17.5</v>
      </c>
      <c r="O12" s="59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40"/>
      <c r="F13" s="689" t="s">
        <v>1476</v>
      </c>
      <c r="G13" s="689" t="s">
        <v>1973</v>
      </c>
      <c r="H13" s="689" t="s">
        <v>1476</v>
      </c>
      <c r="I13" s="689" t="s">
        <v>1973</v>
      </c>
      <c r="J13" s="583" t="s">
        <v>905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1974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40"/>
      <c r="F14" s="639" t="s">
        <v>1975</v>
      </c>
      <c r="G14" s="587" t="s">
        <v>1976</v>
      </c>
      <c r="H14" s="585" t="s">
        <v>993</v>
      </c>
      <c r="I14" s="627" t="s">
        <v>209</v>
      </c>
      <c r="J14" s="583" t="s">
        <v>905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535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40"/>
      <c r="F15" s="639" t="s">
        <v>1975</v>
      </c>
      <c r="G15" s="639" t="s">
        <v>1977</v>
      </c>
      <c r="H15" s="585" t="s">
        <v>1978</v>
      </c>
      <c r="I15" s="627" t="s">
        <v>209</v>
      </c>
      <c r="J15" s="583" t="s">
        <v>1979</v>
      </c>
      <c r="K15" s="608" t="s">
        <v>905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1945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40"/>
      <c r="F16" s="639" t="s">
        <v>1975</v>
      </c>
      <c r="G16" s="639" t="s">
        <v>1977</v>
      </c>
      <c r="H16" s="585" t="s">
        <v>1978</v>
      </c>
      <c r="I16" s="627" t="s">
        <v>235</v>
      </c>
      <c r="J16" s="583" t="s">
        <v>1979</v>
      </c>
      <c r="K16" s="608" t="s">
        <v>905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1974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40"/>
      <c r="F17" s="587" t="s">
        <v>1980</v>
      </c>
      <c r="G17" s="656" t="s">
        <v>1981</v>
      </c>
      <c r="H17" s="585" t="s">
        <v>1978</v>
      </c>
      <c r="I17" s="627" t="s">
        <v>235</v>
      </c>
      <c r="J17" s="583" t="s">
        <v>1979</v>
      </c>
      <c r="K17" s="608" t="s">
        <v>905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1974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40"/>
      <c r="F18" s="587" t="s">
        <v>1982</v>
      </c>
      <c r="G18" s="657" t="s">
        <v>1983</v>
      </c>
      <c r="H18" s="585" t="s">
        <v>1950</v>
      </c>
      <c r="I18" s="627" t="s">
        <v>235</v>
      </c>
      <c r="J18" s="583" t="s">
        <v>1979</v>
      </c>
      <c r="K18" s="608" t="s">
        <v>905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40"/>
      <c r="F19" s="587" t="s">
        <v>1982</v>
      </c>
      <c r="G19" s="657" t="s">
        <v>1984</v>
      </c>
      <c r="H19" s="585" t="s">
        <v>1950</v>
      </c>
      <c r="I19" s="657" t="s">
        <v>1985</v>
      </c>
      <c r="J19" s="583" t="s">
        <v>1979</v>
      </c>
      <c r="K19" s="608" t="s">
        <v>905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40"/>
      <c r="F20" s="587" t="s">
        <v>1986</v>
      </c>
      <c r="G20" s="657" t="s">
        <v>1984</v>
      </c>
      <c r="H20" s="585" t="s">
        <v>1942</v>
      </c>
      <c r="I20" s="657" t="s">
        <v>1987</v>
      </c>
      <c r="J20" s="583" t="s">
        <v>1979</v>
      </c>
      <c r="K20" s="608" t="s">
        <v>905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285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40"/>
      <c r="F21" s="587" t="s">
        <v>1986</v>
      </c>
      <c r="G21" s="657" t="s">
        <v>1984</v>
      </c>
      <c r="H21" s="585" t="s">
        <v>1942</v>
      </c>
      <c r="I21" s="670" t="s">
        <v>1987</v>
      </c>
      <c r="J21" s="583" t="s">
        <v>1979</v>
      </c>
      <c r="K21" s="608" t="s">
        <v>905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1988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40"/>
      <c r="F22" s="587" t="s">
        <v>1986</v>
      </c>
      <c r="G22" s="657" t="s">
        <v>1984</v>
      </c>
      <c r="H22" s="585" t="s">
        <v>1989</v>
      </c>
      <c r="I22" s="670" t="s">
        <v>1987</v>
      </c>
      <c r="J22" s="583" t="s">
        <v>1953</v>
      </c>
      <c r="K22" s="608" t="s">
        <v>905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40"/>
      <c r="F23" s="639" t="s">
        <v>1990</v>
      </c>
      <c r="G23" s="657" t="s">
        <v>1991</v>
      </c>
      <c r="H23" s="669" t="s">
        <v>1992</v>
      </c>
      <c r="I23" s="670" t="s">
        <v>1993</v>
      </c>
      <c r="J23" s="583" t="s">
        <v>1994</v>
      </c>
      <c r="K23" s="608" t="s">
        <v>905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40"/>
      <c r="F24" s="639" t="s">
        <v>1990</v>
      </c>
      <c r="G24" s="657" t="s">
        <v>1995</v>
      </c>
      <c r="H24" s="669" t="s">
        <v>1996</v>
      </c>
      <c r="I24" s="670" t="s">
        <v>1993</v>
      </c>
      <c r="J24" s="583" t="s">
        <v>1994</v>
      </c>
      <c r="K24" s="608" t="s">
        <v>905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248</v>
      </c>
      <c r="N24" s="349">
        <f>COUNTIF(E7:K44, "*Foo*")/2</f>
        <v>0</v>
      </c>
      <c r="O24" s="326" t="s">
        <v>1997</v>
      </c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40"/>
      <c r="F25" s="639" t="s">
        <v>1990</v>
      </c>
      <c r="G25" s="657" t="s">
        <v>1998</v>
      </c>
      <c r="H25" s="669" t="s">
        <v>1999</v>
      </c>
      <c r="I25" s="657" t="s">
        <v>2000</v>
      </c>
      <c r="J25" s="583" t="s">
        <v>1994</v>
      </c>
      <c r="K25" s="608" t="s">
        <v>905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1953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40"/>
      <c r="F26" s="639" t="s">
        <v>1990</v>
      </c>
      <c r="G26" s="657" t="s">
        <v>1998</v>
      </c>
      <c r="H26" s="669" t="s">
        <v>1999</v>
      </c>
      <c r="I26" s="657" t="s">
        <v>2001</v>
      </c>
      <c r="J26" s="583" t="s">
        <v>1994</v>
      </c>
      <c r="K26" s="608" t="s">
        <v>905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1958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40"/>
      <c r="F27" s="628" t="s">
        <v>2002</v>
      </c>
      <c r="G27" s="657" t="s">
        <v>1995</v>
      </c>
      <c r="H27" s="585" t="s">
        <v>1999</v>
      </c>
      <c r="I27" s="657" t="s">
        <v>2003</v>
      </c>
      <c r="J27" s="583" t="s">
        <v>207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1960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40"/>
      <c r="F28" s="628" t="s">
        <v>2002</v>
      </c>
      <c r="G28" s="657" t="s">
        <v>2004</v>
      </c>
      <c r="H28" s="585" t="s">
        <v>1996</v>
      </c>
      <c r="I28" s="657" t="s">
        <v>2003</v>
      </c>
      <c r="J28" s="583" t="s">
        <v>1994</v>
      </c>
      <c r="K28" s="608" t="s">
        <v>905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1962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640"/>
      <c r="F29" s="628" t="s">
        <v>1010</v>
      </c>
      <c r="G29" s="657" t="s">
        <v>2005</v>
      </c>
      <c r="H29" s="585" t="s">
        <v>1996</v>
      </c>
      <c r="I29" s="657" t="s">
        <v>1958</v>
      </c>
      <c r="J29" s="583" t="s">
        <v>1994</v>
      </c>
      <c r="K29" s="608" t="s">
        <v>905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2006</v>
      </c>
      <c r="N29" s="643">
        <f>COUNTIF(E7:K44, "*Heng*")/2</f>
        <v>3.5</v>
      </c>
      <c r="O29" s="655" t="s">
        <v>2007</v>
      </c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40"/>
      <c r="F30" s="628" t="s">
        <v>1010</v>
      </c>
      <c r="G30" s="657" t="s">
        <v>2005</v>
      </c>
      <c r="H30" s="585" t="s">
        <v>2008</v>
      </c>
      <c r="I30" s="657" t="s">
        <v>2009</v>
      </c>
      <c r="J30" s="583" t="s">
        <v>1994</v>
      </c>
      <c r="K30" s="608" t="s">
        <v>905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40"/>
      <c r="F31" s="628" t="s">
        <v>1010</v>
      </c>
      <c r="G31" s="627" t="s">
        <v>1942</v>
      </c>
      <c r="H31" s="585" t="s">
        <v>2008</v>
      </c>
      <c r="I31" s="657" t="s">
        <v>2009</v>
      </c>
      <c r="J31" s="583" t="s">
        <v>1994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40"/>
      <c r="F32" s="628" t="s">
        <v>1010</v>
      </c>
      <c r="G32" s="627" t="s">
        <v>1942</v>
      </c>
      <c r="H32" s="585" t="s">
        <v>1946</v>
      </c>
      <c r="I32" s="657" t="s">
        <v>2009</v>
      </c>
      <c r="J32" s="583" t="s">
        <v>1994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640"/>
      <c r="F33" s="628" t="s">
        <v>1010</v>
      </c>
      <c r="G33" s="627" t="s">
        <v>2010</v>
      </c>
      <c r="H33" s="585" t="s">
        <v>1946</v>
      </c>
      <c r="I33" s="657" t="s">
        <v>2009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41"/>
      <c r="F44" s="616"/>
      <c r="G44" s="616"/>
      <c r="H44" s="616"/>
      <c r="I44" s="624"/>
      <c r="J44" s="631"/>
      <c r="K44" s="616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>
      <c r="A47" t="s">
        <v>2013</v>
      </c>
      <c r="B47" s="659"/>
      <c r="C47" s="217" t="s">
        <v>2012</v>
      </c>
      <c r="D47" s="255" t="s">
        <v>2014</v>
      </c>
      <c r="M47" s="61"/>
      <c r="N47" s="62"/>
      <c r="O47" s="61"/>
    </row>
    <row r="48" spans="1:20">
      <c r="A48" t="s">
        <v>2015</v>
      </c>
      <c r="B48" s="661"/>
      <c r="C48" s="660" t="s">
        <v>2012</v>
      </c>
      <c r="D48" s="61" t="s">
        <v>2016</v>
      </c>
      <c r="M48" s="61"/>
      <c r="N48" s="62"/>
      <c r="O48" s="61"/>
    </row>
    <row r="49" spans="1:15">
      <c r="A49" t="s">
        <v>2017</v>
      </c>
      <c r="B49" s="663"/>
      <c r="C49" s="660" t="s">
        <v>2012</v>
      </c>
      <c r="D49" s="255" t="s">
        <v>2018</v>
      </c>
      <c r="M49" s="61"/>
      <c r="N49" s="62"/>
      <c r="O49" s="61"/>
    </row>
    <row r="50" spans="1:15">
      <c r="M50" s="61"/>
      <c r="N50" s="62"/>
      <c r="O50" s="61"/>
    </row>
    <row r="51" spans="1:15">
      <c r="M51" s="61"/>
      <c r="N51" s="62"/>
      <c r="O51" s="61"/>
    </row>
    <row r="52" spans="1:15">
      <c r="B52" s="150"/>
      <c r="D52" t="s">
        <v>133</v>
      </c>
      <c r="M52" s="61"/>
      <c r="N52" s="62"/>
      <c r="O52" s="61"/>
    </row>
    <row r="53" spans="1:15">
      <c r="B53" s="180"/>
      <c r="D53" t="s">
        <v>134</v>
      </c>
      <c r="M53" s="61"/>
      <c r="N53" s="62"/>
      <c r="O53" s="61"/>
    </row>
    <row r="54" spans="1:15">
      <c r="B54" s="90"/>
      <c r="D54" t="s">
        <v>2019</v>
      </c>
    </row>
    <row r="56" spans="1:15">
      <c r="B56" s="127" t="s">
        <v>136</v>
      </c>
    </row>
    <row r="57" spans="1:15">
      <c r="B57" s="387" t="s">
        <v>138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219" priority="1">
      <formula>MAX(FREQUENCY(IF(ISNUMBER(SEARCH(M6, $K$7:$K$44)), ROW($K$7:$K$44)), IF(ISNUMBER(SEARCH(M6, $K$7:$K$44))=FALSE, ROW($K$7:$K$44)))) &gt; 12</formula>
    </cfRule>
    <cfRule type="expression" dxfId="218" priority="2">
      <formula>MAX(FREQUENCY(IF(ISNUMBER(SEARCH(M6, $E$7:$E$44)), ROW($E$7:$E$44)), IF(ISNUMBER(SEARCH(M6, $E$7:$E$44))=FALSE, ROW($E$7:$E$44)))) &gt; 12</formula>
    </cfRule>
    <cfRule type="expression" dxfId="217" priority="3">
      <formula>MAX(FREQUENCY(IF(ISNUMBER(SEARCH(M6, $F$7:$F$44)), ROW($F$7:$F$44)), IF(ISNUMBER(SEARCH(M6, $F$7:$F$44))=FALSE, ROW($F$7:$F$44)))) &gt; 12</formula>
    </cfRule>
    <cfRule type="expression" dxfId="216" priority="4">
      <formula>MAX(FREQUENCY(IF(ISNUMBER(SEARCH(M6, $G$7:$G$44)), ROW($G$7:$G$44)), IF(ISNUMBER(SEARCH(M6, $G$7:$G$44))=FALSE, ROW($G$7:$G$44)))) &gt; 12</formula>
    </cfRule>
    <cfRule type="expression" dxfId="215" priority="5">
      <formula>MAX(FREQUENCY(IF(ISNUMBER(SEARCH(M6, $H$7:$H$44)), ROW($H$7:$H$44)), IF(ISNUMBER(SEARCH(M6, $H$7:$H$44))=FALSE, ROW($H$7:$H$44)))) &gt; 12</formula>
    </cfRule>
    <cfRule type="expression" dxfId="214" priority="6">
      <formula>MAX(FREQUENCY(IF(ISNUMBER(SEARCH(M6, $I$7:$I$44)), ROW($I$7:$I$44)), IF(ISNUMBER(SEARCH(M6, $I$7:$I$44))=FALSE, ROW($I$7:$I$44)))) &gt; 12</formula>
    </cfRule>
    <cfRule type="expression" dxfId="213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12" priority="8">
      <formula>AND(ISNUMBER(N6), N6&gt;=5, NOT(ISBLANK(O6)))</formula>
    </cfRule>
    <cfRule type="expression" dxfId="211" priority="9">
      <formula>AND(ISNUMBER(N6), N6&gt;=5)</formula>
    </cfRule>
    <cfRule type="expression" dxfId="210" priority="10">
      <formula>AND(ISNUMBER(N6), N6&lt;5, NOT(ISBLANK(O6)))</formula>
    </cfRule>
    <cfRule type="expression" dxfId="209" priority="11">
      <formula>AND(ISNUMBER(N6), N6&lt;5, ISBLANK(O6))</formula>
    </cfRule>
  </conditionalFormatting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2020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1885</v>
      </c>
      <c r="M5" s="644" t="s">
        <v>82</v>
      </c>
      <c r="N5" s="442" t="s">
        <v>83</v>
      </c>
      <c r="O5" s="664" t="s">
        <v>84</v>
      </c>
      <c r="P5" s="376" t="s">
        <v>2021</v>
      </c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2022</v>
      </c>
      <c r="F6" s="605" t="s">
        <v>2022</v>
      </c>
      <c r="G6" s="605" t="s">
        <v>2022</v>
      </c>
      <c r="H6" s="605" t="s">
        <v>2022</v>
      </c>
      <c r="I6" s="605" t="s">
        <v>2022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535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535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2023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89" t="s">
        <v>2024</v>
      </c>
      <c r="F11" s="689" t="s">
        <v>2024</v>
      </c>
      <c r="G11" s="689" t="s">
        <v>2024</v>
      </c>
      <c r="H11" s="690" t="s">
        <v>2024</v>
      </c>
      <c r="I11" s="691" t="s">
        <v>2024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1921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89" t="s">
        <v>2024</v>
      </c>
      <c r="F12" s="689" t="s">
        <v>2024</v>
      </c>
      <c r="G12" s="689" t="s">
        <v>2024</v>
      </c>
      <c r="H12" s="690" t="s">
        <v>2024</v>
      </c>
      <c r="I12" s="691" t="s">
        <v>2024</v>
      </c>
      <c r="J12" s="583" t="s">
        <v>1979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207</v>
      </c>
      <c r="N12" s="326">
        <f>SUM(COUNTIFS(E7:K44,"*Vanness*"))/2</f>
        <v>27.5</v>
      </c>
      <c r="O12" s="665" t="s">
        <v>95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89" t="s">
        <v>2024</v>
      </c>
      <c r="F13" s="689" t="s">
        <v>2024</v>
      </c>
      <c r="G13" s="689" t="s">
        <v>2024</v>
      </c>
      <c r="H13" s="690" t="s">
        <v>2024</v>
      </c>
      <c r="I13" s="691" t="s">
        <v>2024</v>
      </c>
      <c r="J13" s="583" t="s">
        <v>1979</v>
      </c>
      <c r="K13" s="583" t="s">
        <v>2025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2026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87" t="s">
        <v>2027</v>
      </c>
      <c r="F14" s="587" t="s">
        <v>2027</v>
      </c>
      <c r="G14" s="675" t="s">
        <v>2028</v>
      </c>
      <c r="H14" s="658" t="s">
        <v>2029</v>
      </c>
      <c r="I14" s="627" t="s">
        <v>2029</v>
      </c>
      <c r="J14" s="583" t="s">
        <v>1979</v>
      </c>
      <c r="K14" s="583" t="s">
        <v>2025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1921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56" t="s">
        <v>2030</v>
      </c>
      <c r="F15" s="671" t="s">
        <v>2027</v>
      </c>
      <c r="G15" s="677" t="s">
        <v>2031</v>
      </c>
      <c r="H15" s="658" t="s">
        <v>2029</v>
      </c>
      <c r="I15" s="627" t="s">
        <v>2010</v>
      </c>
      <c r="J15" s="583" t="s">
        <v>1979</v>
      </c>
      <c r="K15" s="583" t="s">
        <v>2025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1945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56" t="s">
        <v>2032</v>
      </c>
      <c r="F16" s="672" t="s">
        <v>2027</v>
      </c>
      <c r="G16" s="677" t="s">
        <v>2031</v>
      </c>
      <c r="H16" s="658" t="s">
        <v>2033</v>
      </c>
      <c r="I16" s="627" t="s">
        <v>2034</v>
      </c>
      <c r="J16" s="583" t="s">
        <v>1979</v>
      </c>
      <c r="K16" s="583" t="s">
        <v>2025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1974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56" t="s">
        <v>2032</v>
      </c>
      <c r="F17" s="673" t="s">
        <v>2035</v>
      </c>
      <c r="G17" s="677" t="s">
        <v>2031</v>
      </c>
      <c r="H17" s="658" t="s">
        <v>2033</v>
      </c>
      <c r="I17" s="627" t="s">
        <v>2036</v>
      </c>
      <c r="J17" s="583" t="s">
        <v>1979</v>
      </c>
      <c r="K17" s="583" t="s">
        <v>2025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1974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56" t="s">
        <v>2037</v>
      </c>
      <c r="F18" s="673" t="s">
        <v>2038</v>
      </c>
      <c r="G18" s="677" t="s">
        <v>2031</v>
      </c>
      <c r="H18" s="674" t="s">
        <v>2039</v>
      </c>
      <c r="I18" s="627" t="s">
        <v>2036</v>
      </c>
      <c r="J18" s="583" t="s">
        <v>1979</v>
      </c>
      <c r="K18" s="583" t="s">
        <v>2025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1974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56" t="s">
        <v>2037</v>
      </c>
      <c r="F19" s="673" t="s">
        <v>2038</v>
      </c>
      <c r="G19" s="677" t="s">
        <v>2040</v>
      </c>
      <c r="H19" s="674" t="s">
        <v>2039</v>
      </c>
      <c r="I19" s="627" t="s">
        <v>2034</v>
      </c>
      <c r="J19" s="583" t="s">
        <v>1979</v>
      </c>
      <c r="K19" s="583" t="s">
        <v>2025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56" t="s">
        <v>2037</v>
      </c>
      <c r="F20" s="673" t="s">
        <v>2041</v>
      </c>
      <c r="G20" s="677" t="s">
        <v>2040</v>
      </c>
      <c r="H20" s="674" t="s">
        <v>2039</v>
      </c>
      <c r="I20" s="627" t="s">
        <v>2036</v>
      </c>
      <c r="J20" s="583" t="s">
        <v>1979</v>
      </c>
      <c r="K20" s="583" t="s">
        <v>2025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637" t="s">
        <v>107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56" t="s">
        <v>2037</v>
      </c>
      <c r="F21" s="673" t="s">
        <v>2042</v>
      </c>
      <c r="G21" s="677" t="s">
        <v>2040</v>
      </c>
      <c r="H21" s="674" t="s">
        <v>2039</v>
      </c>
      <c r="I21" s="627" t="s">
        <v>2043</v>
      </c>
      <c r="J21" s="583" t="s">
        <v>1979</v>
      </c>
      <c r="K21" s="583" t="s">
        <v>2025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1945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56" t="s">
        <v>2037</v>
      </c>
      <c r="F22" s="673" t="s">
        <v>2042</v>
      </c>
      <c r="G22" s="677" t="s">
        <v>2044</v>
      </c>
      <c r="H22" s="674" t="s">
        <v>2045</v>
      </c>
      <c r="I22" s="657" t="s">
        <v>2046</v>
      </c>
      <c r="J22" s="583" t="s">
        <v>1979</v>
      </c>
      <c r="K22" s="583" t="s">
        <v>2025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56" t="s">
        <v>2037</v>
      </c>
      <c r="F23" s="656" t="s">
        <v>2047</v>
      </c>
      <c r="G23" s="676" t="s">
        <v>1953</v>
      </c>
      <c r="H23" s="658" t="s">
        <v>2048</v>
      </c>
      <c r="I23" s="657" t="s">
        <v>2046</v>
      </c>
      <c r="J23" s="583" t="s">
        <v>1979</v>
      </c>
      <c r="K23" s="583" t="s">
        <v>2049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56" t="s">
        <v>2050</v>
      </c>
      <c r="F24" s="656" t="s">
        <v>2035</v>
      </c>
      <c r="G24" s="657" t="s">
        <v>2051</v>
      </c>
      <c r="H24" s="658" t="s">
        <v>2004</v>
      </c>
      <c r="I24" s="657" t="s">
        <v>2046</v>
      </c>
      <c r="J24" s="583"/>
      <c r="K24" s="583" t="s">
        <v>2049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248</v>
      </c>
      <c r="N24" s="349">
        <f>COUNTIF(E7:K44, "*Foo*")/2</f>
        <v>2.5</v>
      </c>
      <c r="O24" s="417" t="s">
        <v>1974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56" t="s">
        <v>1963</v>
      </c>
      <c r="F25" s="656" t="s">
        <v>2042</v>
      </c>
      <c r="G25" s="657" t="s">
        <v>2051</v>
      </c>
      <c r="H25" s="658" t="s">
        <v>2052</v>
      </c>
      <c r="I25" s="657" t="s">
        <v>2053</v>
      </c>
      <c r="J25" s="583" t="s">
        <v>1994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1953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56" t="s">
        <v>2054</v>
      </c>
      <c r="F26" s="656" t="s">
        <v>2035</v>
      </c>
      <c r="G26" s="657" t="s">
        <v>2051</v>
      </c>
      <c r="H26" s="658" t="s">
        <v>2052</v>
      </c>
      <c r="I26" s="657" t="s">
        <v>2055</v>
      </c>
      <c r="J26" s="583" t="s">
        <v>1994</v>
      </c>
      <c r="K26" s="583" t="s">
        <v>2049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1958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56" t="s">
        <v>2037</v>
      </c>
      <c r="F27" s="657" t="s">
        <v>2029</v>
      </c>
      <c r="G27" s="657" t="s">
        <v>2051</v>
      </c>
      <c r="H27" s="658" t="s">
        <v>2056</v>
      </c>
      <c r="I27" s="657" t="s">
        <v>2057</v>
      </c>
      <c r="J27" s="583" t="s">
        <v>1994</v>
      </c>
      <c r="K27" s="583" t="s">
        <v>2049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1960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56" t="s">
        <v>2037</v>
      </c>
      <c r="F28" s="657" t="s">
        <v>2058</v>
      </c>
      <c r="G28" s="657" t="s">
        <v>2051</v>
      </c>
      <c r="H28" s="658" t="s">
        <v>2028</v>
      </c>
      <c r="I28" s="657" t="s">
        <v>2059</v>
      </c>
      <c r="J28" s="583" t="s">
        <v>1994</v>
      </c>
      <c r="K28" s="583" t="s">
        <v>2049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1962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7" t="s">
        <v>1990</v>
      </c>
      <c r="F29" s="657" t="s">
        <v>2058</v>
      </c>
      <c r="G29" s="657" t="s">
        <v>2051</v>
      </c>
      <c r="H29" s="658" t="s">
        <v>1963</v>
      </c>
      <c r="I29" s="657" t="s">
        <v>2060</v>
      </c>
      <c r="J29" s="583" t="s">
        <v>1994</v>
      </c>
      <c r="K29" s="583" t="s">
        <v>2049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2006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116</v>
      </c>
      <c r="C30" s="217" t="s">
        <v>87</v>
      </c>
      <c r="D30" s="267" t="s">
        <v>117</v>
      </c>
      <c r="E30" s="587" t="s">
        <v>256</v>
      </c>
      <c r="F30" s="628" t="s">
        <v>270</v>
      </c>
      <c r="G30" s="657" t="s">
        <v>2051</v>
      </c>
      <c r="H30" s="658" t="s">
        <v>1963</v>
      </c>
      <c r="I30" s="657" t="s">
        <v>2061</v>
      </c>
      <c r="J30" s="583" t="s">
        <v>1994</v>
      </c>
      <c r="K30" s="583" t="s">
        <v>2049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2062</v>
      </c>
      <c r="N30" s="418">
        <f>COUNTIF(E7:K44, "*Phay*")/2</f>
        <v>0</v>
      </c>
      <c r="O30" s="418" t="s">
        <v>2063</v>
      </c>
      <c r="P30" s="668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87" t="s">
        <v>256</v>
      </c>
      <c r="F31" s="628" t="s">
        <v>270</v>
      </c>
      <c r="G31" s="657" t="s">
        <v>2064</v>
      </c>
      <c r="H31" s="658" t="s">
        <v>1963</v>
      </c>
      <c r="I31" s="657" t="s">
        <v>2065</v>
      </c>
      <c r="J31" s="583" t="s">
        <v>1994</v>
      </c>
      <c r="K31" s="583" t="s">
        <v>2049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87" t="s">
        <v>256</v>
      </c>
      <c r="F32" s="628" t="s">
        <v>270</v>
      </c>
      <c r="G32" s="657" t="s">
        <v>2066</v>
      </c>
      <c r="H32" s="585" t="s">
        <v>1958</v>
      </c>
      <c r="I32" s="657" t="s">
        <v>2067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87" t="s">
        <v>256</v>
      </c>
      <c r="F33" s="628" t="s">
        <v>270</v>
      </c>
      <c r="G33" s="657" t="s">
        <v>2068</v>
      </c>
      <c r="H33" s="585" t="s">
        <v>1958</v>
      </c>
      <c r="I33" s="657" t="s">
        <v>2065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629"/>
      <c r="F34" s="612"/>
      <c r="G34" s="612" t="s">
        <v>2069</v>
      </c>
      <c r="H34" s="612"/>
      <c r="I34" s="612" t="s">
        <v>2070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29"/>
      <c r="F35" s="604"/>
      <c r="G35" s="612" t="s">
        <v>2069</v>
      </c>
      <c r="H35" s="612"/>
      <c r="I35" s="612" t="s">
        <v>2071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29"/>
      <c r="F36" s="604"/>
      <c r="G36" s="612" t="s">
        <v>1953</v>
      </c>
      <c r="H36" s="612"/>
      <c r="I36" s="612" t="s">
        <v>2072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29"/>
      <c r="F37" s="604"/>
      <c r="G37" s="612" t="s">
        <v>1953</v>
      </c>
      <c r="H37" s="612"/>
      <c r="I37" s="612" t="s">
        <v>2072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25"/>
      <c r="F38" s="615"/>
      <c r="G38" s="612" t="s">
        <v>1953</v>
      </c>
      <c r="H38" s="613"/>
      <c r="I38" s="612" t="s">
        <v>2071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25"/>
      <c r="F39" s="615"/>
      <c r="G39" s="612" t="s">
        <v>1953</v>
      </c>
      <c r="H39" s="613"/>
      <c r="I39" s="612" t="s">
        <v>2072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25"/>
      <c r="F40" s="615"/>
      <c r="G40" s="612" t="s">
        <v>1953</v>
      </c>
      <c r="H40" s="614"/>
      <c r="I40" s="612" t="s">
        <v>2073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25"/>
      <c r="F41" s="615"/>
      <c r="G41" s="612" t="s">
        <v>1953</v>
      </c>
      <c r="H41" s="615"/>
      <c r="I41" s="612" t="s">
        <v>2074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2" t="s">
        <v>1953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30"/>
      <c r="F44" s="683"/>
      <c r="G44" s="685"/>
      <c r="H44" s="684"/>
      <c r="I44" s="624"/>
      <c r="J44" s="631"/>
      <c r="K44" s="616"/>
      <c r="P44" s="63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 ht="15" customHeight="1">
      <c r="A47" t="s">
        <v>2013</v>
      </c>
      <c r="B47" s="659"/>
      <c r="C47" s="217" t="s">
        <v>2012</v>
      </c>
      <c r="D47" s="255" t="s">
        <v>2014</v>
      </c>
      <c r="F47" s="569"/>
      <c r="M47" s="61"/>
      <c r="N47" s="62"/>
      <c r="O47" s="61"/>
    </row>
    <row r="48" spans="1:20" ht="15" customHeight="1">
      <c r="A48" t="s">
        <v>2075</v>
      </c>
      <c r="B48" s="678"/>
      <c r="C48" s="217"/>
      <c r="D48" s="255" t="s">
        <v>2076</v>
      </c>
      <c r="F48" s="569"/>
      <c r="M48" s="61"/>
      <c r="N48" s="62"/>
      <c r="O48" s="61"/>
    </row>
    <row r="49" spans="1:15" ht="15" customHeight="1">
      <c r="A49" t="s">
        <v>2015</v>
      </c>
      <c r="B49" s="661"/>
      <c r="C49" s="660" t="s">
        <v>2012</v>
      </c>
      <c r="D49" s="61" t="s">
        <v>2016</v>
      </c>
      <c r="M49" s="61"/>
      <c r="N49" s="62"/>
      <c r="O49" s="61"/>
    </row>
    <row r="50" spans="1:15" ht="15" customHeight="1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133</v>
      </c>
      <c r="M53" s="61"/>
      <c r="N53" s="62"/>
      <c r="O53" s="61"/>
    </row>
    <row r="54" spans="1:15" ht="15" customHeight="1">
      <c r="B54" s="180"/>
      <c r="D54" t="s">
        <v>134</v>
      </c>
      <c r="M54" s="61"/>
      <c r="N54" s="62"/>
      <c r="O54" s="61"/>
    </row>
    <row r="55" spans="1:15">
      <c r="B55" s="90"/>
      <c r="D55" t="s">
        <v>2019</v>
      </c>
      <c r="M55" s="61"/>
      <c r="N55" s="62"/>
      <c r="O55" s="61"/>
    </row>
    <row r="57" spans="1:15">
      <c r="B57" s="127" t="s">
        <v>136</v>
      </c>
    </row>
    <row r="58" spans="1:15">
      <c r="B58" s="387" t="s">
        <v>138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208" priority="1">
      <formula>MAX(FREQUENCY(IF(ISNUMBER(SEARCH(M6, $K$7:$K$44)), ROW($K$7:$K$44)), IF(ISNUMBER(SEARCH(M6, $K$7:$K$44))=FALSE, ROW($K$7:$K$44)))) &gt; 12</formula>
    </cfRule>
    <cfRule type="expression" dxfId="207" priority="2">
      <formula>MAX(FREQUENCY(IF(ISNUMBER(SEARCH(M6, $E$7:$E$44)), ROW($E$7:$E$44)), IF(ISNUMBER(SEARCH(M6, $E$7:$E$44))=FALSE, ROW($E$7:$E$44)))) &gt; 12</formula>
    </cfRule>
    <cfRule type="expression" dxfId="206" priority="3">
      <formula>MAX(FREQUENCY(IF(ISNUMBER(SEARCH(M6, $F$7:$F$44)), ROW($F$7:$F$44)), IF(ISNUMBER(SEARCH(M6, $F$7:$F$44))=FALSE, ROW($F$7:$F$44)))) &gt; 12</formula>
    </cfRule>
    <cfRule type="expression" dxfId="205" priority="4">
      <formula>MAX(FREQUENCY(IF(ISNUMBER(SEARCH(M6, $G$7:$G$44)), ROW($G$7:$G$44)), IF(ISNUMBER(SEARCH(M6, $G$7:$G$44))=FALSE, ROW($G$7:$G$44)))) &gt; 12</formula>
    </cfRule>
    <cfRule type="expression" dxfId="204" priority="5">
      <formula>MAX(FREQUENCY(IF(ISNUMBER(SEARCH(M6, $H$7:$H$44)), ROW($H$7:$H$44)), IF(ISNUMBER(SEARCH(M6, $H$7:$H$44))=FALSE, ROW($H$7:$H$44)))) &gt; 12</formula>
    </cfRule>
    <cfRule type="expression" dxfId="203" priority="6">
      <formula>MAX(FREQUENCY(IF(ISNUMBER(SEARCH(M6, $I$7:$I$44)), ROW($I$7:$I$44)), IF(ISNUMBER(SEARCH(M6, $I$7:$I$44))=FALSE, ROW($I$7:$I$44)))) &gt; 12</formula>
    </cfRule>
    <cfRule type="expression" dxfId="202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201" priority="8">
      <formula>AND(ISNUMBER(N6), N6&gt;=5, NOT(ISBLANK(O6)))</formula>
    </cfRule>
    <cfRule type="expression" dxfId="200" priority="9">
      <formula>AND(ISNUMBER(N6), N6&gt;=5)</formula>
    </cfRule>
    <cfRule type="expression" dxfId="199" priority="10">
      <formula>AND(ISNUMBER(N6), N6&lt;5, NOT(ISBLANK(O6)))</formula>
    </cfRule>
    <cfRule type="expression" dxfId="198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31.28515625" customWidth="1"/>
    <col min="11" max="11" width="17.570312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2077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1885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2078</v>
      </c>
      <c r="F6" s="605" t="s">
        <v>2078</v>
      </c>
      <c r="G6" s="605" t="s">
        <v>2078</v>
      </c>
      <c r="H6" s="605" t="s">
        <v>2078</v>
      </c>
      <c r="I6" s="605" t="s">
        <v>2078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2079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2080</v>
      </c>
      <c r="F11" s="692" t="s">
        <v>2080</v>
      </c>
      <c r="G11" s="692" t="s">
        <v>2080</v>
      </c>
      <c r="H11" s="692" t="s">
        <v>2080</v>
      </c>
      <c r="I11" s="692" t="s">
        <v>2080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5</v>
      </c>
      <c r="O11" s="686" t="s">
        <v>95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2080</v>
      </c>
      <c r="F12" s="692" t="s">
        <v>2080</v>
      </c>
      <c r="G12" s="692" t="s">
        <v>2080</v>
      </c>
      <c r="H12" s="692" t="s">
        <v>2080</v>
      </c>
      <c r="I12" s="692" t="s">
        <v>2080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794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2080</v>
      </c>
      <c r="F13" s="692" t="s">
        <v>2080</v>
      </c>
      <c r="G13" s="692" t="s">
        <v>2080</v>
      </c>
      <c r="H13" s="692" t="s">
        <v>2081</v>
      </c>
      <c r="I13" s="692" t="s">
        <v>2080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2079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2043</v>
      </c>
      <c r="F14" s="515" t="s">
        <v>2082</v>
      </c>
      <c r="G14" s="515" t="s">
        <v>2082</v>
      </c>
      <c r="H14" s="693" t="s">
        <v>2083</v>
      </c>
      <c r="I14" s="694" t="s">
        <v>2084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2043</v>
      </c>
      <c r="F15" s="515" t="s">
        <v>2082</v>
      </c>
      <c r="G15" s="515" t="s">
        <v>2082</v>
      </c>
      <c r="H15" s="693" t="s">
        <v>2083</v>
      </c>
      <c r="I15" s="695" t="s">
        <v>2085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2043</v>
      </c>
      <c r="F16" s="515" t="s">
        <v>2082</v>
      </c>
      <c r="G16" s="515" t="s">
        <v>2082</v>
      </c>
      <c r="H16" s="693" t="s">
        <v>2083</v>
      </c>
      <c r="I16" s="695" t="s">
        <v>2085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2043</v>
      </c>
      <c r="F17" s="515" t="s">
        <v>2086</v>
      </c>
      <c r="G17" s="338" t="s">
        <v>2082</v>
      </c>
      <c r="H17" s="693" t="s">
        <v>2083</v>
      </c>
      <c r="I17" s="694" t="s">
        <v>2087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1974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2088</v>
      </c>
      <c r="F18" s="515" t="s">
        <v>2089</v>
      </c>
      <c r="G18" s="306" t="s">
        <v>2090</v>
      </c>
      <c r="H18" s="693" t="s">
        <v>2091</v>
      </c>
      <c r="I18" s="694" t="s">
        <v>2087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2092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1990</v>
      </c>
      <c r="F19" s="515" t="s">
        <v>2089</v>
      </c>
      <c r="G19" s="306" t="s">
        <v>2093</v>
      </c>
      <c r="H19" s="693" t="s">
        <v>2094</v>
      </c>
      <c r="I19" s="694" t="s">
        <v>2095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1990</v>
      </c>
      <c r="F20" s="338" t="s">
        <v>2096</v>
      </c>
      <c r="G20" s="306" t="s">
        <v>2097</v>
      </c>
      <c r="H20" s="658" t="s">
        <v>2098</v>
      </c>
      <c r="I20" s="694" t="s">
        <v>2095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1990</v>
      </c>
      <c r="F21" s="338" t="s">
        <v>2096</v>
      </c>
      <c r="G21" s="306" t="s">
        <v>2097</v>
      </c>
      <c r="H21" s="658" t="s">
        <v>2098</v>
      </c>
      <c r="I21" s="694" t="s">
        <v>2095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1990</v>
      </c>
      <c r="F22" s="338" t="s">
        <v>2096</v>
      </c>
      <c r="G22" s="306" t="s">
        <v>2097</v>
      </c>
      <c r="H22" s="658" t="s">
        <v>2099</v>
      </c>
      <c r="I22" s="694" t="s">
        <v>2095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2100</v>
      </c>
      <c r="F23" s="338" t="s">
        <v>2101</v>
      </c>
      <c r="G23" s="306" t="s">
        <v>1946</v>
      </c>
      <c r="H23" s="658" t="s">
        <v>2102</v>
      </c>
      <c r="I23" s="694" t="s">
        <v>2103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96" t="s">
        <v>2104</v>
      </c>
      <c r="F24" s="338" t="s">
        <v>2101</v>
      </c>
      <c r="G24" s="306" t="s">
        <v>1946</v>
      </c>
      <c r="H24" s="658" t="s">
        <v>2105</v>
      </c>
      <c r="I24" s="694" t="s">
        <v>2106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96" t="s">
        <v>2107</v>
      </c>
      <c r="F25" s="338" t="s">
        <v>2101</v>
      </c>
      <c r="G25" s="306" t="s">
        <v>1946</v>
      </c>
      <c r="H25" s="658" t="s">
        <v>2105</v>
      </c>
      <c r="I25" s="694" t="s">
        <v>2106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2108</v>
      </c>
      <c r="F26" s="338" t="s">
        <v>2109</v>
      </c>
      <c r="G26" s="306" t="s">
        <v>1946</v>
      </c>
      <c r="H26" s="658" t="s">
        <v>2105</v>
      </c>
      <c r="I26" s="694" t="s">
        <v>2110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2100</v>
      </c>
      <c r="F27" s="338" t="s">
        <v>2111</v>
      </c>
      <c r="G27" s="306" t="s">
        <v>1946</v>
      </c>
      <c r="H27" s="658" t="s">
        <v>2112</v>
      </c>
      <c r="I27" s="694" t="s">
        <v>2110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1962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2113</v>
      </c>
      <c r="F28" s="338" t="s">
        <v>2101</v>
      </c>
      <c r="G28" s="306" t="s">
        <v>1946</v>
      </c>
      <c r="H28" s="658" t="s">
        <v>2114</v>
      </c>
      <c r="I28" s="694" t="s">
        <v>2110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2006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515" t="s">
        <v>2113</v>
      </c>
      <c r="F29" s="515" t="s">
        <v>2097</v>
      </c>
      <c r="G29" s="306" t="s">
        <v>1946</v>
      </c>
      <c r="H29" s="658" t="s">
        <v>2115</v>
      </c>
      <c r="I29" s="694" t="s">
        <v>2116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2062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2117</v>
      </c>
      <c r="F30" s="515" t="s">
        <v>2117</v>
      </c>
      <c r="G30" s="306" t="s">
        <v>1946</v>
      </c>
      <c r="H30" s="658" t="s">
        <v>2115</v>
      </c>
      <c r="I30" s="694" t="s">
        <v>2116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2117</v>
      </c>
      <c r="F31" s="515" t="s">
        <v>2117</v>
      </c>
      <c r="G31" s="306" t="s">
        <v>1946</v>
      </c>
      <c r="H31" s="658" t="s">
        <v>2115</v>
      </c>
      <c r="I31" s="694" t="s">
        <v>2118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2117</v>
      </c>
      <c r="F32" s="515" t="s">
        <v>2117</v>
      </c>
      <c r="G32" s="306" t="s">
        <v>1946</v>
      </c>
      <c r="H32" s="693" t="s">
        <v>2083</v>
      </c>
      <c r="I32" s="694" t="s">
        <v>2118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2117</v>
      </c>
      <c r="F33" s="515" t="s">
        <v>2117</v>
      </c>
      <c r="G33" s="306" t="s">
        <v>1946</v>
      </c>
      <c r="H33" s="693" t="s">
        <v>2083</v>
      </c>
      <c r="I33" s="694" t="s">
        <v>2119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1953</v>
      </c>
      <c r="H34" s="538" t="s">
        <v>2120</v>
      </c>
      <c r="I34" s="583" t="s">
        <v>2121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604"/>
      <c r="G35" s="606"/>
      <c r="H35" s="538" t="s">
        <v>2120</v>
      </c>
      <c r="I35" s="583" t="s">
        <v>2121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604"/>
      <c r="G36" s="606"/>
      <c r="H36" s="538" t="s">
        <v>1953</v>
      </c>
      <c r="I36" s="583" t="s">
        <v>2121</v>
      </c>
      <c r="J36" s="583"/>
      <c r="K36" s="553" t="s">
        <v>2122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 t="s">
        <v>2123</v>
      </c>
      <c r="I37" s="583" t="s">
        <v>2121</v>
      </c>
      <c r="J37" s="583"/>
      <c r="K37" s="553" t="s">
        <v>2122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 t="s">
        <v>1953</v>
      </c>
      <c r="I38" s="583" t="s">
        <v>2121</v>
      </c>
      <c r="J38" s="583"/>
      <c r="K38" s="553" t="s">
        <v>2122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 t="s">
        <v>1953</v>
      </c>
      <c r="I39" s="583" t="s">
        <v>2121</v>
      </c>
      <c r="J39" s="583"/>
      <c r="K39" s="553" t="s">
        <v>2122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59" t="s">
        <v>1953</v>
      </c>
      <c r="I40" s="583" t="s">
        <v>2121</v>
      </c>
      <c r="J40" s="278"/>
      <c r="K40" s="553" t="s">
        <v>2122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583" t="s">
        <v>2124</v>
      </c>
      <c r="J41" s="583"/>
      <c r="K41" s="553" t="s">
        <v>2122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583" t="s">
        <v>2121</v>
      </c>
      <c r="J42" s="583"/>
      <c r="K42" s="553" t="s">
        <v>2122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583" t="s">
        <v>2125</v>
      </c>
      <c r="J43" s="583"/>
      <c r="K43" s="553" t="s">
        <v>2122</v>
      </c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>
      <c r="A47" t="s">
        <v>2013</v>
      </c>
      <c r="B47" s="659"/>
      <c r="C47" s="217" t="s">
        <v>2012</v>
      </c>
      <c r="D47" s="255" t="s">
        <v>2014</v>
      </c>
      <c r="F47" s="569"/>
      <c r="M47" s="61"/>
      <c r="N47" s="62"/>
      <c r="O47" s="61"/>
    </row>
    <row r="48" spans="1:20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>
      <c r="A49" t="s">
        <v>2015</v>
      </c>
      <c r="B49" s="661"/>
      <c r="C49" s="660" t="s">
        <v>2012</v>
      </c>
      <c r="D49" s="61" t="s">
        <v>2016</v>
      </c>
      <c r="M49" s="61"/>
      <c r="N49" s="62"/>
      <c r="O49" s="61"/>
    </row>
    <row r="50" spans="1:15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</row>
    <row r="54" spans="1:15">
      <c r="B54" s="180"/>
      <c r="D54" t="s">
        <v>134</v>
      </c>
    </row>
    <row r="55" spans="1:15">
      <c r="B55" s="90"/>
      <c r="D55" t="s">
        <v>2019</v>
      </c>
    </row>
    <row r="57" spans="1:15">
      <c r="B57" s="127" t="s">
        <v>136</v>
      </c>
    </row>
    <row r="58" spans="1:15">
      <c r="B58" s="387" t="s">
        <v>138</v>
      </c>
      <c r="D58" t="s">
        <v>68</v>
      </c>
    </row>
    <row r="60" spans="1:15" ht="14.45" customHeight="1">
      <c r="B60" s="850" t="s">
        <v>2126</v>
      </c>
      <c r="C60" s="850"/>
      <c r="D60" s="850"/>
      <c r="E60" s="850"/>
    </row>
    <row r="61" spans="1:15">
      <c r="B61" s="850" t="s">
        <v>2127</v>
      </c>
      <c r="C61" s="850"/>
      <c r="D61" s="828"/>
      <c r="E61" s="828"/>
      <c r="F61" s="828"/>
    </row>
    <row r="62" spans="1:15">
      <c r="B62" s="850" t="s">
        <v>2128</v>
      </c>
      <c r="C62" s="850"/>
      <c r="D62" s="850"/>
      <c r="E62" s="850"/>
      <c r="F62" s="850"/>
    </row>
    <row r="63" spans="1:15">
      <c r="B63" s="850" t="s">
        <v>2129</v>
      </c>
      <c r="C63" s="850"/>
      <c r="D63" s="850"/>
      <c r="E63" s="850"/>
      <c r="F63" s="850"/>
    </row>
    <row r="64" spans="1:15">
      <c r="B64" s="850" t="s">
        <v>2130</v>
      </c>
      <c r="C64" s="850"/>
      <c r="D64" s="850"/>
      <c r="E64" s="850"/>
      <c r="F64" s="850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  <mergeCell ref="B60:E60"/>
    <mergeCell ref="B61:C61"/>
  </mergeCells>
  <conditionalFormatting sqref="M6:M29">
    <cfRule type="expression" dxfId="197" priority="1">
      <formula>MAX(FREQUENCY(IF(ISNUMBER(SEARCH(M6, $K$7:$K$44)), ROW($K$7:$K$44)), IF(ISNUMBER(SEARCH(M6, $K$7:$K$44))=FALSE, ROW($K$7:$K$44)))) &gt; 12</formula>
    </cfRule>
    <cfRule type="expression" dxfId="196" priority="2">
      <formula>MAX(FREQUENCY(IF(ISNUMBER(SEARCH(M6, $E$7:$E$44)), ROW($E$7:$E$44)), IF(ISNUMBER(SEARCH(M6, $E$7:$E$44))=FALSE, ROW($E$7:$E$44)))) &gt; 12</formula>
    </cfRule>
    <cfRule type="expression" dxfId="195" priority="3">
      <formula>MAX(FREQUENCY(IF(ISNUMBER(SEARCH(M6, $F$7:$F$44)), ROW($F$7:$F$44)), IF(ISNUMBER(SEARCH(M6, $F$7:$F$44))=FALSE, ROW($F$7:$F$44)))) &gt; 12</formula>
    </cfRule>
    <cfRule type="expression" dxfId="194" priority="4">
      <formula>MAX(FREQUENCY(IF(ISNUMBER(SEARCH(M6, $G$7:$G$44)), ROW($G$7:$G$44)), IF(ISNUMBER(SEARCH(M6, $G$7:$G$44))=FALSE, ROW($G$7:$G$44)))) &gt; 12</formula>
    </cfRule>
    <cfRule type="expression" dxfId="193" priority="5">
      <formula>MAX(FREQUENCY(IF(ISNUMBER(SEARCH(M6, $H$7:$H$44)), ROW($H$7:$H$44)), IF(ISNUMBER(SEARCH(M6, $H$7:$H$44))=FALSE, ROW($H$7:$H$44)))) &gt; 12</formula>
    </cfRule>
    <cfRule type="expression" dxfId="192" priority="6">
      <formula>MAX(FREQUENCY(IF(ISNUMBER(SEARCH(M6, $I$7:$I$44)), ROW($I$7:$I$44)), IF(ISNUMBER(SEARCH(M6, $I$7:$I$44))=FALSE, ROW($I$7:$I$44)))) &gt; 12</formula>
    </cfRule>
    <cfRule type="expression" dxfId="191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90" priority="8">
      <formula>AND(ISNUMBER(N6), N6&gt;=5, NOT(ISBLANK(O6)))</formula>
    </cfRule>
    <cfRule type="expression" dxfId="189" priority="9">
      <formula>AND(ISNUMBER(N6), N6&gt;=5)</formula>
    </cfRule>
    <cfRule type="expression" dxfId="188" priority="10">
      <formula>AND(ISNUMBER(N6), N6&lt;5, NOT(ISBLANK(O6)))</formula>
    </cfRule>
    <cfRule type="expression" dxfId="187" priority="11">
      <formula>AND(ISNUMBER(N6), N6&lt;5, ISBLANK(O6))</formula>
    </cfRule>
  </conditionalFormatting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2131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1885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2132</v>
      </c>
      <c r="F6" s="605" t="s">
        <v>2132</v>
      </c>
      <c r="G6" s="605" t="s">
        <v>2132</v>
      </c>
      <c r="H6" s="605" t="s">
        <v>2132</v>
      </c>
      <c r="I6" s="605" t="s">
        <v>2132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2079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399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2079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535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01"/>
      <c r="F11" s="692" t="s">
        <v>2133</v>
      </c>
      <c r="G11" s="692" t="s">
        <v>2133</v>
      </c>
      <c r="H11" s="692" t="s">
        <v>2133</v>
      </c>
      <c r="I11" s="692" t="s">
        <v>2133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6</v>
      </c>
      <c r="O11" s="686" t="s">
        <v>2134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01"/>
      <c r="F12" s="692" t="s">
        <v>2133</v>
      </c>
      <c r="G12" s="692" t="s">
        <v>2133</v>
      </c>
      <c r="H12" s="692" t="s">
        <v>2133</v>
      </c>
      <c r="I12" s="692" t="s">
        <v>2133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01"/>
      <c r="F13" s="692" t="s">
        <v>2133</v>
      </c>
      <c r="G13" s="692" t="s">
        <v>2133</v>
      </c>
      <c r="H13" s="692" t="s">
        <v>2133</v>
      </c>
      <c r="I13" s="692" t="s">
        <v>2133</v>
      </c>
      <c r="J13" s="583" t="s">
        <v>2135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2079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60"/>
      <c r="F14" s="515" t="s">
        <v>428</v>
      </c>
      <c r="G14" s="515" t="s">
        <v>2111</v>
      </c>
      <c r="H14" s="702" t="s">
        <v>2136</v>
      </c>
      <c r="I14" s="452" t="s">
        <v>2109</v>
      </c>
      <c r="J14" s="583" t="s">
        <v>2135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60"/>
      <c r="F15" s="515" t="s">
        <v>428</v>
      </c>
      <c r="G15" s="515" t="s">
        <v>2111</v>
      </c>
      <c r="H15" s="702" t="s">
        <v>2136</v>
      </c>
      <c r="I15" s="452" t="s">
        <v>2137</v>
      </c>
      <c r="J15" s="583" t="s">
        <v>2135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60"/>
      <c r="F16" s="515" t="s">
        <v>428</v>
      </c>
      <c r="G16" s="515" t="s">
        <v>2111</v>
      </c>
      <c r="H16" s="702" t="s">
        <v>2136</v>
      </c>
      <c r="I16" s="452" t="s">
        <v>2137</v>
      </c>
      <c r="J16" s="583" t="s">
        <v>2138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2139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60"/>
      <c r="F17" s="515" t="s">
        <v>2140</v>
      </c>
      <c r="G17" s="515" t="s">
        <v>2141</v>
      </c>
      <c r="H17" s="702" t="s">
        <v>2136</v>
      </c>
      <c r="I17" s="452" t="s">
        <v>2028</v>
      </c>
      <c r="J17" s="583" t="s">
        <v>2138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1974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60"/>
      <c r="F18" s="515" t="s">
        <v>2100</v>
      </c>
      <c r="G18" s="515" t="s">
        <v>2101</v>
      </c>
      <c r="H18" s="703" t="s">
        <v>2047</v>
      </c>
      <c r="I18" s="452" t="s">
        <v>2028</v>
      </c>
      <c r="J18" s="583" t="s">
        <v>2138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60"/>
      <c r="F19" s="515" t="s">
        <v>2100</v>
      </c>
      <c r="G19" s="515" t="s">
        <v>2142</v>
      </c>
      <c r="H19" s="703" t="s">
        <v>2047</v>
      </c>
      <c r="I19" s="452" t="s">
        <v>2047</v>
      </c>
      <c r="J19" s="583" t="s">
        <v>2138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60"/>
      <c r="F20" s="515" t="s">
        <v>2100</v>
      </c>
      <c r="G20" s="515" t="s">
        <v>2108</v>
      </c>
      <c r="H20" s="703" t="s">
        <v>2047</v>
      </c>
      <c r="I20" s="452" t="s">
        <v>2047</v>
      </c>
      <c r="J20" s="583" t="s">
        <v>2138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60"/>
      <c r="F21" s="515" t="s">
        <v>2100</v>
      </c>
      <c r="G21" s="515" t="s">
        <v>2108</v>
      </c>
      <c r="H21" s="703" t="s">
        <v>2047</v>
      </c>
      <c r="I21" s="452" t="s">
        <v>2047</v>
      </c>
      <c r="J21" s="583" t="s">
        <v>2138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60"/>
      <c r="F22" s="515" t="s">
        <v>2100</v>
      </c>
      <c r="G22" s="452" t="s">
        <v>2108</v>
      </c>
      <c r="H22" s="703" t="s">
        <v>2047</v>
      </c>
      <c r="I22" s="452" t="s">
        <v>2047</v>
      </c>
      <c r="J22" s="583" t="s">
        <v>2138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60"/>
      <c r="F23" s="515" t="s">
        <v>2100</v>
      </c>
      <c r="G23" s="452" t="s">
        <v>2143</v>
      </c>
      <c r="H23" s="703" t="s">
        <v>2047</v>
      </c>
      <c r="I23" s="452" t="s">
        <v>2144</v>
      </c>
      <c r="J23" s="583" t="s">
        <v>2138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60"/>
      <c r="F24" s="515" t="s">
        <v>2088</v>
      </c>
      <c r="G24" s="452" t="s">
        <v>1950</v>
      </c>
      <c r="H24" s="452" t="s">
        <v>2137</v>
      </c>
      <c r="I24" s="452" t="s">
        <v>2145</v>
      </c>
      <c r="J24" s="583" t="s">
        <v>2138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60"/>
      <c r="F25" s="515" t="s">
        <v>2146</v>
      </c>
      <c r="G25" s="452" t="s">
        <v>1950</v>
      </c>
      <c r="H25" s="452" t="s">
        <v>344</v>
      </c>
      <c r="I25" s="452" t="s">
        <v>2145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60"/>
      <c r="F26" s="515" t="s">
        <v>2147</v>
      </c>
      <c r="G26" s="452" t="s">
        <v>2148</v>
      </c>
      <c r="H26" s="452" t="s">
        <v>344</v>
      </c>
      <c r="I26" s="452" t="s">
        <v>2145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60"/>
      <c r="F27" s="452" t="s">
        <v>2149</v>
      </c>
      <c r="G27" s="452" t="s">
        <v>2148</v>
      </c>
      <c r="H27" s="452" t="s">
        <v>344</v>
      </c>
      <c r="I27" s="452" t="s">
        <v>2145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60"/>
      <c r="F28" s="452" t="s">
        <v>2149</v>
      </c>
      <c r="G28" s="452" t="s">
        <v>2148</v>
      </c>
      <c r="H28" s="452" t="s">
        <v>2150</v>
      </c>
      <c r="I28" s="452" t="s">
        <v>2145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60"/>
      <c r="F29" s="452" t="s">
        <v>2149</v>
      </c>
      <c r="G29" s="452" t="s">
        <v>344</v>
      </c>
      <c r="H29" s="452" t="s">
        <v>2151</v>
      </c>
      <c r="I29" s="452" t="s">
        <v>2152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60"/>
      <c r="F30" s="452" t="s">
        <v>2149</v>
      </c>
      <c r="G30" s="452" t="s">
        <v>344</v>
      </c>
      <c r="H30" s="452" t="s">
        <v>2153</v>
      </c>
      <c r="I30" s="452" t="s">
        <v>2152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654" t="s">
        <v>1954</v>
      </c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60"/>
      <c r="F31" s="452" t="s">
        <v>2155</v>
      </c>
      <c r="G31" s="452" t="s">
        <v>344</v>
      </c>
      <c r="H31" s="452" t="s">
        <v>2156</v>
      </c>
      <c r="I31" s="452" t="s">
        <v>2157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0</v>
      </c>
      <c r="O31" s="334" t="s">
        <v>1954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60"/>
      <c r="F32" s="452" t="s">
        <v>2155</v>
      </c>
      <c r="G32" s="452" t="s">
        <v>344</v>
      </c>
      <c r="H32" s="452" t="s">
        <v>2156</v>
      </c>
      <c r="I32" s="452" t="s">
        <v>2159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60"/>
      <c r="F33" s="452" t="s">
        <v>2160</v>
      </c>
      <c r="G33" s="452" t="s">
        <v>344</v>
      </c>
      <c r="H33" s="452" t="s">
        <v>2161</v>
      </c>
      <c r="I33" s="452" t="s">
        <v>2159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60"/>
      <c r="F34" s="538"/>
      <c r="G34" s="538"/>
      <c r="H34" s="538" t="s">
        <v>2162</v>
      </c>
      <c r="I34" s="607" t="s">
        <v>2163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60"/>
      <c r="F35" s="604"/>
      <c r="G35" s="606"/>
      <c r="H35" s="538" t="s">
        <v>2164</v>
      </c>
      <c r="I35" s="607" t="s">
        <v>2165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60"/>
      <c r="F36" s="604"/>
      <c r="G36" s="606"/>
      <c r="H36" s="538" t="s">
        <v>2166</v>
      </c>
      <c r="I36" s="607" t="s">
        <v>2167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60"/>
      <c r="F37" s="604"/>
      <c r="G37" s="698"/>
      <c r="H37" s="538" t="s">
        <v>2164</v>
      </c>
      <c r="I37" s="607" t="s">
        <v>2168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60"/>
      <c r="F38" s="553"/>
      <c r="G38" s="698"/>
      <c r="H38" s="538" t="s">
        <v>2164</v>
      </c>
      <c r="I38" s="607" t="s">
        <v>2169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60"/>
      <c r="F39" s="553"/>
      <c r="G39" s="698"/>
      <c r="H39" s="538" t="s">
        <v>2164</v>
      </c>
      <c r="I39" s="607" t="s">
        <v>2169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60"/>
      <c r="F40" s="553"/>
      <c r="G40" s="553"/>
      <c r="H40" s="538" t="s">
        <v>2164</v>
      </c>
      <c r="I40" s="607" t="s">
        <v>2169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60"/>
      <c r="F41" s="553"/>
      <c r="G41" s="553"/>
      <c r="H41" s="538" t="s">
        <v>2164</v>
      </c>
      <c r="I41" s="607" t="s">
        <v>2169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60"/>
      <c r="F42" s="553"/>
      <c r="G42" s="553"/>
      <c r="H42" s="553"/>
      <c r="I42" s="607" t="s">
        <v>2169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60"/>
      <c r="F43" s="553"/>
      <c r="G43" s="276"/>
      <c r="H43" s="553"/>
      <c r="I43" s="607" t="s">
        <v>2170</v>
      </c>
      <c r="J43" s="583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60"/>
      <c r="F44" s="276"/>
      <c r="G44" s="276"/>
      <c r="H44" s="276"/>
      <c r="I44" s="607"/>
      <c r="J44" s="395"/>
      <c r="K44" s="276"/>
    </row>
    <row r="45" spans="1:20">
      <c r="B45" s="218"/>
      <c r="C45" s="217"/>
      <c r="D45" s="255"/>
      <c r="E45" s="255"/>
      <c r="G45" s="533"/>
      <c r="I45" s="199"/>
    </row>
    <row r="46" spans="1:20">
      <c r="A46" t="s">
        <v>2011</v>
      </c>
      <c r="B46" s="662"/>
      <c r="C46" s="217" t="s">
        <v>2012</v>
      </c>
      <c r="D46" t="s">
        <v>1887</v>
      </c>
      <c r="I46" s="199"/>
    </row>
    <row r="47" spans="1:20">
      <c r="A47" t="s">
        <v>2013</v>
      </c>
      <c r="B47" s="659"/>
      <c r="C47" s="217" t="s">
        <v>2012</v>
      </c>
      <c r="D47" s="255" t="s">
        <v>2014</v>
      </c>
      <c r="F47" s="569"/>
    </row>
    <row r="48" spans="1:20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>
      <c r="A49" t="s">
        <v>2015</v>
      </c>
      <c r="B49" s="661"/>
      <c r="C49" s="660" t="s">
        <v>2012</v>
      </c>
      <c r="D49" s="61" t="s">
        <v>2016</v>
      </c>
      <c r="M49" s="61"/>
      <c r="N49" s="62"/>
      <c r="O49" s="61"/>
    </row>
    <row r="50" spans="1:15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2019</v>
      </c>
      <c r="M55" s="61"/>
      <c r="N55" s="62"/>
      <c r="O55" s="61"/>
    </row>
    <row r="56" spans="1:15">
      <c r="M56" s="61"/>
      <c r="N56" s="62"/>
      <c r="O56" s="61"/>
    </row>
    <row r="57" spans="1:15">
      <c r="B57" s="127" t="s">
        <v>136</v>
      </c>
    </row>
    <row r="58" spans="1:15">
      <c r="B58" s="387" t="s">
        <v>138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2171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1885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2172</v>
      </c>
      <c r="F6" s="605" t="s">
        <v>2172</v>
      </c>
      <c r="G6" s="605" t="s">
        <v>2172</v>
      </c>
      <c r="H6" s="605" t="s">
        <v>2172</v>
      </c>
      <c r="I6" s="605" t="s">
        <v>2172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535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2173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535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 t="s">
        <v>2174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535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2175</v>
      </c>
      <c r="F11" s="692" t="s">
        <v>2175</v>
      </c>
      <c r="G11" s="692" t="s">
        <v>2175</v>
      </c>
      <c r="H11" s="692" t="s">
        <v>2175</v>
      </c>
      <c r="I11" s="692" t="s">
        <v>2175</v>
      </c>
      <c r="J11" s="458"/>
      <c r="K11" s="459" t="s">
        <v>2174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11</v>
      </c>
      <c r="O11" s="686" t="s">
        <v>2134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2175</v>
      </c>
      <c r="F12" s="692" t="s">
        <v>2175</v>
      </c>
      <c r="G12" s="692" t="s">
        <v>2175</v>
      </c>
      <c r="H12" s="692" t="s">
        <v>2175</v>
      </c>
      <c r="I12" s="692" t="s">
        <v>2175</v>
      </c>
      <c r="J12" s="458"/>
      <c r="K12" s="459" t="s">
        <v>2174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2175</v>
      </c>
      <c r="F13" s="692" t="s">
        <v>2175</v>
      </c>
      <c r="G13" s="692" t="s">
        <v>2175</v>
      </c>
      <c r="H13" s="692" t="s">
        <v>2175</v>
      </c>
      <c r="I13" s="692" t="s">
        <v>2175</v>
      </c>
      <c r="J13" s="458"/>
      <c r="K13" s="459" t="s">
        <v>2174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535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2176</v>
      </c>
      <c r="F14" s="515" t="s">
        <v>2177</v>
      </c>
      <c r="G14" s="515" t="s">
        <v>2177</v>
      </c>
      <c r="H14" s="261" t="s">
        <v>2177</v>
      </c>
      <c r="I14" s="706" t="s">
        <v>2082</v>
      </c>
      <c r="J14" s="458"/>
      <c r="K14" s="459" t="s">
        <v>2174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2176</v>
      </c>
      <c r="F15" s="515" t="s">
        <v>2177</v>
      </c>
      <c r="G15" s="515" t="s">
        <v>2177</v>
      </c>
      <c r="H15" s="261" t="s">
        <v>2177</v>
      </c>
      <c r="I15" s="706" t="s">
        <v>2178</v>
      </c>
      <c r="J15" s="458"/>
      <c r="K15" s="459" t="s">
        <v>2174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2176</v>
      </c>
      <c r="F16" s="515" t="s">
        <v>2177</v>
      </c>
      <c r="G16" s="515" t="s">
        <v>2177</v>
      </c>
      <c r="H16" s="261" t="s">
        <v>2179</v>
      </c>
      <c r="I16" s="706" t="s">
        <v>2178</v>
      </c>
      <c r="J16" s="458"/>
      <c r="K16" s="459" t="s">
        <v>2174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2139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1953</v>
      </c>
      <c r="F17" s="515" t="s">
        <v>2180</v>
      </c>
      <c r="G17" s="515" t="s">
        <v>2181</v>
      </c>
      <c r="H17" s="261" t="s">
        <v>2047</v>
      </c>
      <c r="I17" s="706" t="s">
        <v>2182</v>
      </c>
      <c r="J17" s="458"/>
      <c r="K17" s="459" t="s">
        <v>2174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2183</v>
      </c>
      <c r="F18" s="515" t="s">
        <v>2184</v>
      </c>
      <c r="G18" s="515" t="s">
        <v>2181</v>
      </c>
      <c r="H18" s="704" t="s">
        <v>2185</v>
      </c>
      <c r="I18" s="706" t="s">
        <v>2182</v>
      </c>
      <c r="J18" s="458"/>
      <c r="K18" s="459" t="s">
        <v>2174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2183</v>
      </c>
      <c r="F19" s="515" t="s">
        <v>2184</v>
      </c>
      <c r="G19" s="515" t="s">
        <v>2181</v>
      </c>
      <c r="H19" s="704" t="s">
        <v>2185</v>
      </c>
      <c r="I19" s="706" t="s">
        <v>2182</v>
      </c>
      <c r="J19" s="458"/>
      <c r="K19" s="459" t="s">
        <v>2174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5" t="s">
        <v>2186</v>
      </c>
      <c r="F20" s="515" t="s">
        <v>2184</v>
      </c>
      <c r="G20" s="515" t="s">
        <v>2181</v>
      </c>
      <c r="H20" s="704" t="s">
        <v>2185</v>
      </c>
      <c r="I20" s="706" t="s">
        <v>2182</v>
      </c>
      <c r="J20" s="458"/>
      <c r="K20" s="459" t="s">
        <v>2174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5" t="s">
        <v>2187</v>
      </c>
      <c r="F21" s="515" t="s">
        <v>2184</v>
      </c>
      <c r="G21" s="515" t="s">
        <v>2181</v>
      </c>
      <c r="H21" s="704" t="s">
        <v>2185</v>
      </c>
      <c r="I21" s="706" t="s">
        <v>2188</v>
      </c>
      <c r="J21" s="458"/>
      <c r="K21" s="459" t="s">
        <v>2174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2187</v>
      </c>
      <c r="F22" s="515" t="s">
        <v>2189</v>
      </c>
      <c r="G22" s="452" t="s">
        <v>2190</v>
      </c>
      <c r="H22" s="704" t="s">
        <v>210</v>
      </c>
      <c r="I22" s="706" t="s">
        <v>2188</v>
      </c>
      <c r="J22" s="458" t="s">
        <v>1953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1921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2088</v>
      </c>
      <c r="F23" s="515" t="s">
        <v>2191</v>
      </c>
      <c r="G23" s="452" t="s">
        <v>2140</v>
      </c>
      <c r="H23" s="704" t="s">
        <v>210</v>
      </c>
      <c r="I23" s="706" t="s">
        <v>2192</v>
      </c>
      <c r="J23" s="458" t="s">
        <v>1953</v>
      </c>
      <c r="K23" s="459" t="s">
        <v>2174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2088</v>
      </c>
      <c r="F24" s="515" t="s">
        <v>2193</v>
      </c>
      <c r="G24" s="452" t="s">
        <v>2194</v>
      </c>
      <c r="H24" s="704" t="s">
        <v>210</v>
      </c>
      <c r="I24" s="706" t="s">
        <v>2192</v>
      </c>
      <c r="J24" s="458" t="s">
        <v>1953</v>
      </c>
      <c r="K24" s="459" t="s">
        <v>2174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2088</v>
      </c>
      <c r="F25" s="515" t="s">
        <v>2193</v>
      </c>
      <c r="G25" s="452" t="s">
        <v>2194</v>
      </c>
      <c r="H25" s="704" t="s">
        <v>210</v>
      </c>
      <c r="I25" s="706" t="s">
        <v>2136</v>
      </c>
      <c r="J25" s="458" t="s">
        <v>1953</v>
      </c>
      <c r="K25" s="459" t="s">
        <v>2174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5" t="s">
        <v>2088</v>
      </c>
      <c r="F26" s="515" t="s">
        <v>2140</v>
      </c>
      <c r="G26" s="452" t="s">
        <v>2194</v>
      </c>
      <c r="H26" s="704" t="s">
        <v>210</v>
      </c>
      <c r="I26" s="706" t="s">
        <v>70</v>
      </c>
      <c r="J26" s="458"/>
      <c r="K26" s="459" t="s">
        <v>2174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2100</v>
      </c>
      <c r="F27" s="515" t="s">
        <v>2140</v>
      </c>
      <c r="G27" s="452" t="s">
        <v>2194</v>
      </c>
      <c r="H27" s="704" t="s">
        <v>210</v>
      </c>
      <c r="I27" s="706" t="s">
        <v>2136</v>
      </c>
      <c r="J27" s="458"/>
      <c r="K27" s="459" t="s">
        <v>2174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2113</v>
      </c>
      <c r="F28" s="452" t="s">
        <v>2195</v>
      </c>
      <c r="G28" s="452" t="s">
        <v>2101</v>
      </c>
      <c r="H28" s="704" t="s">
        <v>2133</v>
      </c>
      <c r="I28" s="706" t="s">
        <v>2136</v>
      </c>
      <c r="J28" s="458"/>
      <c r="K28" s="459" t="s">
        <v>2174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1986</v>
      </c>
      <c r="F29" s="452" t="s">
        <v>2195</v>
      </c>
      <c r="G29" s="452" t="s">
        <v>2101</v>
      </c>
      <c r="H29" s="704" t="s">
        <v>2133</v>
      </c>
      <c r="I29" s="706" t="s">
        <v>1958</v>
      </c>
      <c r="J29" s="458"/>
      <c r="K29" s="459" t="s">
        <v>2174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2196</v>
      </c>
      <c r="F30" s="452" t="s">
        <v>2197</v>
      </c>
      <c r="G30" s="452" t="s">
        <v>2101</v>
      </c>
      <c r="H30" s="704" t="s">
        <v>2133</v>
      </c>
      <c r="I30" s="706" t="s">
        <v>2136</v>
      </c>
      <c r="J30" s="458"/>
      <c r="K30" s="459" t="s">
        <v>2174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2196</v>
      </c>
      <c r="F31" s="452" t="s">
        <v>2195</v>
      </c>
      <c r="G31" s="452" t="s">
        <v>2101</v>
      </c>
      <c r="H31" s="704" t="s">
        <v>2133</v>
      </c>
      <c r="I31" s="706" t="s">
        <v>2136</v>
      </c>
      <c r="J31" s="458"/>
      <c r="K31" s="459" t="s">
        <v>2174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0</v>
      </c>
      <c r="O31" s="334" t="s">
        <v>1921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2196</v>
      </c>
      <c r="F32" s="452" t="s">
        <v>2195</v>
      </c>
      <c r="G32" s="452" t="s">
        <v>2101</v>
      </c>
      <c r="H32" s="261" t="s">
        <v>2086</v>
      </c>
      <c r="I32" s="706" t="s">
        <v>2136</v>
      </c>
      <c r="J32" s="458"/>
      <c r="K32" s="459" t="s">
        <v>2174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2196</v>
      </c>
      <c r="F33" s="452" t="s">
        <v>375</v>
      </c>
      <c r="G33" s="452" t="s">
        <v>2086</v>
      </c>
      <c r="H33" s="261" t="s">
        <v>2086</v>
      </c>
      <c r="I33" s="706" t="s">
        <v>2136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 t="s">
        <v>2198</v>
      </c>
      <c r="F34" s="538" t="s">
        <v>70</v>
      </c>
      <c r="G34" s="538" t="s">
        <v>70</v>
      </c>
      <c r="H34" s="538"/>
      <c r="I34" s="537" t="s">
        <v>2199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44" t="s">
        <v>2198</v>
      </c>
      <c r="F35" s="353"/>
      <c r="G35" s="350"/>
      <c r="H35" s="538"/>
      <c r="I35" s="537" t="s">
        <v>2199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44" t="s">
        <v>2198</v>
      </c>
      <c r="F36" s="353"/>
      <c r="G36" s="350"/>
      <c r="H36" s="538"/>
      <c r="I36" s="537" t="s">
        <v>2199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44" t="s">
        <v>2198</v>
      </c>
      <c r="F37" s="353"/>
      <c r="G37" s="337"/>
      <c r="H37" s="538"/>
      <c r="I37" s="537" t="s">
        <v>2199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44" t="s">
        <v>2198</v>
      </c>
      <c r="F38" s="274"/>
      <c r="G38" s="337"/>
      <c r="H38" s="559"/>
      <c r="I38" s="537" t="s">
        <v>2199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44" t="s">
        <v>2198</v>
      </c>
      <c r="F39" s="274"/>
      <c r="G39" s="337"/>
      <c r="H39" s="559"/>
      <c r="I39" s="537" t="s">
        <v>2200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44" t="s">
        <v>2198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44" t="s">
        <v>2198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 ht="15" customHeight="1">
      <c r="A47" t="s">
        <v>2013</v>
      </c>
      <c r="B47" s="659"/>
      <c r="C47" s="217" t="s">
        <v>2012</v>
      </c>
      <c r="D47" s="255" t="s">
        <v>2014</v>
      </c>
      <c r="F47" s="569"/>
      <c r="M47" s="61"/>
      <c r="N47" s="62"/>
      <c r="O47" s="61"/>
    </row>
    <row r="48" spans="1:20" ht="15" customHeight="1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ht="15" customHeight="1">
      <c r="A49" t="s">
        <v>2015</v>
      </c>
      <c r="B49" s="661"/>
      <c r="C49" s="660" t="s">
        <v>2012</v>
      </c>
      <c r="D49" s="61" t="s">
        <v>2016</v>
      </c>
      <c r="M49" s="61"/>
      <c r="N49" s="62"/>
      <c r="O49" s="61"/>
    </row>
    <row r="50" spans="1:15" ht="15" customHeight="1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133</v>
      </c>
      <c r="M53" s="61"/>
      <c r="N53" s="62"/>
      <c r="O53" s="61"/>
    </row>
    <row r="54" spans="1:15" ht="15" customHeight="1">
      <c r="B54" s="180"/>
      <c r="D54" t="s">
        <v>134</v>
      </c>
      <c r="M54" s="61"/>
      <c r="N54" s="62"/>
      <c r="O54" s="61"/>
    </row>
    <row r="55" spans="1:15">
      <c r="B55" s="90"/>
      <c r="D55" t="s">
        <v>2019</v>
      </c>
    </row>
    <row r="57" spans="1:15">
      <c r="B57" s="127" t="s">
        <v>136</v>
      </c>
    </row>
    <row r="58" spans="1:15">
      <c r="B58" s="387" t="s">
        <v>138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2201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1885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2202</v>
      </c>
      <c r="F6" s="605" t="s">
        <v>2202</v>
      </c>
      <c r="G6" s="605" t="s">
        <v>2202</v>
      </c>
      <c r="H6" s="605" t="s">
        <v>2202</v>
      </c>
      <c r="I6" s="605" t="s">
        <v>2202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2079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2079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2079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2079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89" t="s">
        <v>2203</v>
      </c>
      <c r="F11" s="689" t="s">
        <v>2203</v>
      </c>
      <c r="G11" s="689" t="s">
        <v>2203</v>
      </c>
      <c r="H11" s="689" t="s">
        <v>2203</v>
      </c>
      <c r="I11" s="689" t="s">
        <v>2203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9</v>
      </c>
      <c r="O11" s="686" t="s">
        <v>2134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89" t="s">
        <v>2203</v>
      </c>
      <c r="F12" s="689" t="s">
        <v>2203</v>
      </c>
      <c r="G12" s="689" t="s">
        <v>2203</v>
      </c>
      <c r="H12" s="689" t="s">
        <v>2203</v>
      </c>
      <c r="I12" s="689" t="s">
        <v>2203</v>
      </c>
      <c r="J12" s="458" t="s">
        <v>905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89" t="s">
        <v>2203</v>
      </c>
      <c r="F13" s="689" t="s">
        <v>2203</v>
      </c>
      <c r="G13" s="689" t="s">
        <v>2203</v>
      </c>
      <c r="H13" s="689" t="s">
        <v>2203</v>
      </c>
      <c r="I13" s="689" t="s">
        <v>2203</v>
      </c>
      <c r="J13" s="458" t="s">
        <v>905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2079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2204</v>
      </c>
      <c r="F14" s="705" t="s">
        <v>2205</v>
      </c>
      <c r="G14" s="515" t="s">
        <v>2206</v>
      </c>
      <c r="H14" s="452" t="s">
        <v>2145</v>
      </c>
      <c r="I14" s="452" t="s">
        <v>2145</v>
      </c>
      <c r="J14" s="458" t="s">
        <v>905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2204</v>
      </c>
      <c r="F15" s="705" t="s">
        <v>2205</v>
      </c>
      <c r="G15" s="515" t="s">
        <v>2206</v>
      </c>
      <c r="H15" s="452" t="s">
        <v>2145</v>
      </c>
      <c r="I15" s="452" t="s">
        <v>2207</v>
      </c>
      <c r="J15" s="458" t="s">
        <v>905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2092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2204</v>
      </c>
      <c r="F16" s="705" t="s">
        <v>2205</v>
      </c>
      <c r="G16" s="515" t="s">
        <v>2206</v>
      </c>
      <c r="H16" s="452" t="s">
        <v>2145</v>
      </c>
      <c r="I16" s="452" t="s">
        <v>2207</v>
      </c>
      <c r="J16" s="458" t="s">
        <v>905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2092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2204</v>
      </c>
      <c r="F17" s="705" t="s">
        <v>2205</v>
      </c>
      <c r="G17" s="515" t="s">
        <v>2206</v>
      </c>
      <c r="H17" s="561" t="s">
        <v>2208</v>
      </c>
      <c r="I17" s="452" t="s">
        <v>2145</v>
      </c>
      <c r="J17" s="458" t="s">
        <v>905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2209</v>
      </c>
      <c r="F18" s="705" t="s">
        <v>2205</v>
      </c>
      <c r="G18" s="452" t="s">
        <v>1963</v>
      </c>
      <c r="H18" s="261" t="s">
        <v>2047</v>
      </c>
      <c r="I18" s="452" t="s">
        <v>2145</v>
      </c>
      <c r="J18" s="458" t="s">
        <v>905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2209</v>
      </c>
      <c r="F19" s="705" t="s">
        <v>2205</v>
      </c>
      <c r="G19" s="452" t="s">
        <v>2210</v>
      </c>
      <c r="H19" s="261" t="s">
        <v>2047</v>
      </c>
      <c r="I19" s="452" t="s">
        <v>2145</v>
      </c>
      <c r="J19" s="458" t="s">
        <v>905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2209</v>
      </c>
      <c r="F20" s="705" t="s">
        <v>2211</v>
      </c>
      <c r="G20" s="452" t="s">
        <v>2190</v>
      </c>
      <c r="H20" s="261" t="s">
        <v>2047</v>
      </c>
      <c r="I20" s="452" t="s">
        <v>2212</v>
      </c>
      <c r="J20" s="458" t="s">
        <v>905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2209</v>
      </c>
      <c r="F21" s="705" t="s">
        <v>2211</v>
      </c>
      <c r="G21" s="452" t="s">
        <v>2190</v>
      </c>
      <c r="H21" s="561" t="s">
        <v>2208</v>
      </c>
      <c r="I21" s="452" t="s">
        <v>2145</v>
      </c>
      <c r="J21" s="458" t="s">
        <v>905</v>
      </c>
      <c r="K21" s="460" t="s">
        <v>1953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2213</v>
      </c>
      <c r="F22" s="705" t="s">
        <v>2214</v>
      </c>
      <c r="G22" s="452" t="s">
        <v>2003</v>
      </c>
      <c r="H22" s="561" t="s">
        <v>2208</v>
      </c>
      <c r="I22" s="452" t="s">
        <v>2111</v>
      </c>
      <c r="J22" s="458" t="s">
        <v>905</v>
      </c>
      <c r="K22" s="460" t="s">
        <v>1953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2213</v>
      </c>
      <c r="F23" s="705" t="s">
        <v>2215</v>
      </c>
      <c r="G23" s="452" t="s">
        <v>2122</v>
      </c>
      <c r="H23" s="561" t="s">
        <v>2208</v>
      </c>
      <c r="I23" s="452" t="s">
        <v>2034</v>
      </c>
      <c r="J23" s="458" t="s">
        <v>905</v>
      </c>
      <c r="K23" s="460" t="s">
        <v>1953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2213</v>
      </c>
      <c r="F24" s="705" t="s">
        <v>2216</v>
      </c>
      <c r="G24" s="452" t="s">
        <v>596</v>
      </c>
      <c r="H24" s="561" t="s">
        <v>2208</v>
      </c>
      <c r="I24" s="306" t="s">
        <v>2136</v>
      </c>
      <c r="J24" s="458" t="s">
        <v>61</v>
      </c>
      <c r="K24" s="460" t="s">
        <v>1953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2137</v>
      </c>
      <c r="F25" s="705" t="s">
        <v>2216</v>
      </c>
      <c r="G25" s="452" t="s">
        <v>596</v>
      </c>
      <c r="H25" s="561" t="s">
        <v>2208</v>
      </c>
      <c r="I25" s="306" t="s">
        <v>2136</v>
      </c>
      <c r="J25" s="458" t="s">
        <v>1229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2137</v>
      </c>
      <c r="F26" s="705" t="s">
        <v>2217</v>
      </c>
      <c r="G26" s="452" t="s">
        <v>596</v>
      </c>
      <c r="H26" s="561" t="s">
        <v>2208</v>
      </c>
      <c r="I26" s="306" t="s">
        <v>2136</v>
      </c>
      <c r="J26" s="458" t="s">
        <v>1229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2149</v>
      </c>
      <c r="F27" s="694" t="s">
        <v>2218</v>
      </c>
      <c r="G27" s="452" t="s">
        <v>596</v>
      </c>
      <c r="H27" s="561" t="s">
        <v>2136</v>
      </c>
      <c r="I27" s="306" t="s">
        <v>2136</v>
      </c>
      <c r="J27" s="458" t="s">
        <v>1229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2149</v>
      </c>
      <c r="F28" s="694" t="s">
        <v>2219</v>
      </c>
      <c r="G28" s="452" t="s">
        <v>2220</v>
      </c>
      <c r="H28" s="561" t="s">
        <v>2136</v>
      </c>
      <c r="I28" s="306" t="s">
        <v>2136</v>
      </c>
      <c r="J28" s="458" t="s">
        <v>1229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2149</v>
      </c>
      <c r="F29" s="694" t="s">
        <v>2219</v>
      </c>
      <c r="G29" s="452" t="s">
        <v>2220</v>
      </c>
      <c r="H29" s="561" t="s">
        <v>2136</v>
      </c>
      <c r="I29" s="306" t="s">
        <v>2136</v>
      </c>
      <c r="J29" s="458" t="s">
        <v>1229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2221</v>
      </c>
      <c r="F30" s="694" t="s">
        <v>2219</v>
      </c>
      <c r="G30" s="452" t="s">
        <v>2220</v>
      </c>
      <c r="H30" s="561" t="s">
        <v>2136</v>
      </c>
      <c r="I30" s="306" t="s">
        <v>2136</v>
      </c>
      <c r="J30" s="458" t="s">
        <v>1229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2222</v>
      </c>
      <c r="F31" s="694" t="s">
        <v>2219</v>
      </c>
      <c r="G31" s="452" t="s">
        <v>2220</v>
      </c>
      <c r="H31" s="561" t="s">
        <v>2136</v>
      </c>
      <c r="I31" s="306" t="s">
        <v>2136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2222</v>
      </c>
      <c r="F32" s="694" t="s">
        <v>2219</v>
      </c>
      <c r="G32" s="452" t="s">
        <v>270</v>
      </c>
      <c r="H32" s="561" t="s">
        <v>2136</v>
      </c>
      <c r="I32" s="306" t="s">
        <v>2136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2223</v>
      </c>
      <c r="F33" s="694" t="s">
        <v>2219</v>
      </c>
      <c r="G33" s="452" t="s">
        <v>270</v>
      </c>
      <c r="H33" s="561" t="s">
        <v>2010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>
      <c r="A47" t="s">
        <v>2013</v>
      </c>
      <c r="B47" s="659"/>
      <c r="C47" s="217" t="s">
        <v>2012</v>
      </c>
      <c r="D47" s="255" t="s">
        <v>2014</v>
      </c>
      <c r="F47" s="569"/>
      <c r="M47" s="61"/>
      <c r="N47" s="62"/>
      <c r="O47" s="61"/>
    </row>
    <row r="48" spans="1:20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>
      <c r="A49" t="s">
        <v>2015</v>
      </c>
      <c r="B49" s="661"/>
      <c r="C49" s="660" t="s">
        <v>2012</v>
      </c>
      <c r="D49" s="61" t="s">
        <v>2016</v>
      </c>
      <c r="M49" s="61"/>
      <c r="N49" s="62"/>
      <c r="O49" s="61"/>
    </row>
    <row r="50" spans="1:15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2019</v>
      </c>
    </row>
    <row r="57" spans="1:15">
      <c r="B57" s="127" t="s">
        <v>136</v>
      </c>
    </row>
    <row r="58" spans="1:15">
      <c r="B58" s="387" t="s">
        <v>138</v>
      </c>
      <c r="D58" t="s">
        <v>2224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50.5703125" customWidth="1"/>
    <col min="8" max="8" width="13.140625" customWidth="1"/>
    <col min="9" max="9" width="17.140625" customWidth="1"/>
    <col min="10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2225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1885</v>
      </c>
      <c r="M5" s="644" t="s">
        <v>82</v>
      </c>
      <c r="N5" s="442" t="s">
        <v>83</v>
      </c>
      <c r="O5" s="652" t="s">
        <v>84</v>
      </c>
      <c r="P5" s="376" t="s">
        <v>2021</v>
      </c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2226</v>
      </c>
      <c r="F6" s="282" t="s">
        <v>2226</v>
      </c>
      <c r="G6" s="282" t="s">
        <v>2226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2227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2079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535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2228</v>
      </c>
      <c r="F11" s="692" t="s">
        <v>2228</v>
      </c>
      <c r="G11" s="692" t="s">
        <v>2228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0</v>
      </c>
      <c r="O11" s="686" t="s">
        <v>2134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2228</v>
      </c>
      <c r="F12" s="692" t="s">
        <v>2228</v>
      </c>
      <c r="G12" s="692" t="s">
        <v>2228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2228</v>
      </c>
      <c r="F13" s="692" t="s">
        <v>2228</v>
      </c>
      <c r="G13" s="692" t="s">
        <v>2228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2229</v>
      </c>
      <c r="F14" s="708" t="s">
        <v>2230</v>
      </c>
      <c r="G14" s="515" t="s">
        <v>2177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2229</v>
      </c>
      <c r="F15" s="708" t="s">
        <v>2230</v>
      </c>
      <c r="G15" s="515" t="s">
        <v>2177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2092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2229</v>
      </c>
      <c r="F16" s="708" t="s">
        <v>2230</v>
      </c>
      <c r="G16" s="515" t="s">
        <v>2177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2092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2229</v>
      </c>
      <c r="F17" s="708" t="s">
        <v>2231</v>
      </c>
      <c r="G17" s="515" t="s">
        <v>2086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2232</v>
      </c>
      <c r="F18" s="708" t="s">
        <v>2231</v>
      </c>
      <c r="G18" s="515" t="s">
        <v>2096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2232</v>
      </c>
      <c r="F19" s="708" t="s">
        <v>2231</v>
      </c>
      <c r="G19" s="515" t="s">
        <v>2096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2232</v>
      </c>
      <c r="F20" s="708" t="s">
        <v>2233</v>
      </c>
      <c r="G20" s="515" t="s">
        <v>2096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2234</v>
      </c>
      <c r="F21" s="708" t="s">
        <v>2233</v>
      </c>
      <c r="G21" s="452" t="s">
        <v>2117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1921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2232</v>
      </c>
      <c r="F22" s="708" t="s">
        <v>2233</v>
      </c>
      <c r="G22" s="452" t="s">
        <v>2117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2235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2236</v>
      </c>
      <c r="F23" s="708" t="s">
        <v>2237</v>
      </c>
      <c r="G23" s="452" t="s">
        <v>2238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2239</v>
      </c>
      <c r="F24" s="708" t="s">
        <v>2240</v>
      </c>
      <c r="G24" s="452" t="s">
        <v>2108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2239</v>
      </c>
      <c r="F25" s="708" t="s">
        <v>2240</v>
      </c>
      <c r="G25" s="452" t="s">
        <v>2108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2062</v>
      </c>
      <c r="F26" s="515" t="s">
        <v>2100</v>
      </c>
      <c r="G26" s="452" t="s">
        <v>2101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2241</v>
      </c>
      <c r="F27" s="452" t="s">
        <v>2240</v>
      </c>
      <c r="G27" s="452" t="s">
        <v>2108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08" t="s">
        <v>2242</v>
      </c>
      <c r="F28" s="452" t="s">
        <v>56</v>
      </c>
      <c r="G28" s="452" t="s">
        <v>2096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8" t="s">
        <v>2242</v>
      </c>
      <c r="F29" s="452" t="s">
        <v>2243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2242</v>
      </c>
      <c r="F30" s="452" t="s">
        <v>2243</v>
      </c>
      <c r="G30" s="452" t="s">
        <v>2096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654" t="s">
        <v>1921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08" t="s">
        <v>2242</v>
      </c>
      <c r="F31" s="452" t="s">
        <v>2243</v>
      </c>
      <c r="G31" s="452" t="s">
        <v>2096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0</v>
      </c>
      <c r="O31" s="654" t="s">
        <v>1921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2244</v>
      </c>
      <c r="F32" s="452" t="s">
        <v>2245</v>
      </c>
      <c r="G32" s="452" t="s">
        <v>2246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708" t="s">
        <v>2247</v>
      </c>
      <c r="F33" s="452" t="s">
        <v>2245</v>
      </c>
      <c r="G33" s="452" t="s">
        <v>2248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34"/>
      <c r="F34" s="538" t="s">
        <v>2249</v>
      </c>
      <c r="G34" s="538" t="s">
        <v>2248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538" t="s">
        <v>2249</v>
      </c>
      <c r="G35" s="538" t="s">
        <v>2248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538" t="s">
        <v>2249</v>
      </c>
      <c r="G36" s="538" t="s">
        <v>2248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538" t="s">
        <v>2248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538" t="s">
        <v>2248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>
      <c r="A47" t="s">
        <v>2013</v>
      </c>
      <c r="B47" s="659"/>
      <c r="C47" s="217" t="s">
        <v>2012</v>
      </c>
      <c r="D47" s="255" t="s">
        <v>2014</v>
      </c>
      <c r="F47" s="569"/>
      <c r="M47" s="61"/>
      <c r="N47" s="62"/>
      <c r="O47" s="61"/>
    </row>
    <row r="48" spans="1:20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>
      <c r="A49" t="s">
        <v>2015</v>
      </c>
      <c r="B49" s="661"/>
      <c r="C49" s="660" t="s">
        <v>2012</v>
      </c>
      <c r="D49" s="61" t="s">
        <v>2016</v>
      </c>
      <c r="M49" s="61"/>
      <c r="N49" s="62"/>
      <c r="O49" s="61"/>
    </row>
    <row r="50" spans="1:15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2019</v>
      </c>
    </row>
    <row r="57" spans="1:15">
      <c r="B57" s="127" t="s">
        <v>136</v>
      </c>
    </row>
    <row r="58" spans="1:15">
      <c r="B58" s="387" t="s">
        <v>138</v>
      </c>
      <c r="D58" t="s">
        <v>2224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E16" zoomScale="102" zoomScaleNormal="115" workbookViewId="0">
      <selection activeCell="P35" sqref="P3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64.42578125" customWidth="1"/>
    <col min="9" max="9" width="61.5703125" customWidth="1"/>
    <col min="10" max="11" width="25.7109375" customWidth="1"/>
    <col min="12" max="12" width="31.140625" customWidth="1"/>
    <col min="13" max="14" width="20.7109375" customWidth="1"/>
    <col min="15" max="15" width="45.5703125" bestFit="1" customWidth="1"/>
    <col min="16" max="16" width="20.7109375" customWidth="1"/>
    <col min="17" max="17" width="29.570312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2225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1885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 t="s">
        <v>2226</v>
      </c>
      <c r="I6" s="282" t="s">
        <v>2226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2227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11.5</v>
      </c>
      <c r="O7" s="326" t="s">
        <v>2079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535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692" t="s">
        <v>2228</v>
      </c>
      <c r="I11" s="692" t="s">
        <v>2228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SUM(COUNTIFS(E7:J44,"*Vanness*"))/2</f>
        <v>0</v>
      </c>
      <c r="O11" s="686" t="s">
        <v>2134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692" t="s">
        <v>2228</v>
      </c>
      <c r="I12" s="692" t="s">
        <v>2228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692" t="s">
        <v>2228</v>
      </c>
      <c r="I13" s="692" t="s">
        <v>2228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561" t="s">
        <v>2177</v>
      </c>
      <c r="I14" s="452" t="s">
        <v>2082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561" t="s">
        <v>2177</v>
      </c>
      <c r="I15" s="452" t="s">
        <v>2190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2092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561" t="s">
        <v>2177</v>
      </c>
      <c r="I16" s="452" t="s">
        <v>2082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2092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561" t="s">
        <v>2177</v>
      </c>
      <c r="I17" s="452" t="s">
        <v>2082</v>
      </c>
      <c r="J17" s="740" t="s">
        <v>235</v>
      </c>
      <c r="K17" s="740" t="s">
        <v>1926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61" t="s">
        <v>2250</v>
      </c>
      <c r="I18" s="452" t="s">
        <v>2082</v>
      </c>
      <c r="J18" s="740" t="s">
        <v>235</v>
      </c>
      <c r="K18" s="740" t="s">
        <v>1926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61" t="s">
        <v>2047</v>
      </c>
      <c r="I19" s="452" t="s">
        <v>2082</v>
      </c>
      <c r="J19" s="740" t="s">
        <v>235</v>
      </c>
      <c r="K19" s="740" t="s">
        <v>1926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61" t="s">
        <v>2047</v>
      </c>
      <c r="I20" s="452" t="s">
        <v>2082</v>
      </c>
      <c r="J20" s="740" t="s">
        <v>235</v>
      </c>
      <c r="K20" s="740" t="s">
        <v>1926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61" t="s">
        <v>2047</v>
      </c>
      <c r="I21" s="452" t="s">
        <v>2082</v>
      </c>
      <c r="J21" s="740" t="s">
        <v>235</v>
      </c>
      <c r="K21" s="740" t="s">
        <v>1926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1921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61" t="s">
        <v>2047</v>
      </c>
      <c r="I22" s="452" t="s">
        <v>2082</v>
      </c>
      <c r="J22" s="740" t="s">
        <v>235</v>
      </c>
      <c r="K22" s="740" t="s">
        <v>1926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2235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61" t="s">
        <v>2208</v>
      </c>
      <c r="I23" s="452" t="s">
        <v>2160</v>
      </c>
      <c r="J23" s="740" t="s">
        <v>235</v>
      </c>
      <c r="K23" s="740" t="s">
        <v>1926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61" t="s">
        <v>2251</v>
      </c>
      <c r="I24" s="452" t="s">
        <v>2160</v>
      </c>
      <c r="J24" s="740" t="s">
        <v>235</v>
      </c>
      <c r="K24" s="740" t="s">
        <v>1926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61" t="s">
        <v>2220</v>
      </c>
      <c r="I25" s="452" t="s">
        <v>2160</v>
      </c>
      <c r="J25" s="740" t="s">
        <v>235</v>
      </c>
      <c r="K25" s="740" t="s">
        <v>1926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61" t="s">
        <v>2220</v>
      </c>
      <c r="I26" s="452" t="s">
        <v>2029</v>
      </c>
      <c r="J26" s="740" t="s">
        <v>235</v>
      </c>
      <c r="K26" s="740" t="s">
        <v>1926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561" t="s">
        <v>2003</v>
      </c>
      <c r="I27" s="452" t="s">
        <v>2082</v>
      </c>
      <c r="J27" s="740" t="s">
        <v>235</v>
      </c>
      <c r="K27" s="740" t="s">
        <v>1926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61" t="s">
        <v>2220</v>
      </c>
      <c r="I28" s="452" t="s">
        <v>2082</v>
      </c>
      <c r="J28" s="740" t="s">
        <v>235</v>
      </c>
      <c r="K28" s="740" t="s">
        <v>1926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61" t="s">
        <v>2208</v>
      </c>
      <c r="I29" s="452" t="s">
        <v>2082</v>
      </c>
      <c r="J29" s="740"/>
      <c r="K29" s="74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61" t="s">
        <v>2250</v>
      </c>
      <c r="I30" s="452" t="s">
        <v>2082</v>
      </c>
      <c r="J30" s="740" t="s">
        <v>235</v>
      </c>
      <c r="K30" s="740" t="s">
        <v>1926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654" t="s">
        <v>1921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561" t="s">
        <v>2082</v>
      </c>
      <c r="I31" s="452" t="s">
        <v>2082</v>
      </c>
      <c r="J31" s="740" t="s">
        <v>235</v>
      </c>
      <c r="K31" s="740" t="s">
        <v>2252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0</v>
      </c>
      <c r="O31" s="654" t="s">
        <v>1921</v>
      </c>
      <c r="P31" s="710" t="s">
        <v>2253</v>
      </c>
      <c r="Q31" s="710" t="s">
        <v>2254</v>
      </c>
      <c r="R31" s="63" t="s">
        <v>2255</v>
      </c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737" t="s">
        <v>2256</v>
      </c>
      <c r="I32" s="452" t="s">
        <v>2082</v>
      </c>
      <c r="J32" s="740" t="s">
        <v>235</v>
      </c>
      <c r="K32" s="740" t="s">
        <v>2252</v>
      </c>
      <c r="L32" s="61"/>
      <c r="M32" s="199"/>
      <c r="N32" s="199"/>
      <c r="O32" s="219"/>
      <c r="P32" s="710">
        <f>SUM(N6:N31)*5</f>
        <v>740</v>
      </c>
      <c r="Q32" s="710">
        <f>SUM(COUNTIFS(K7:K44,"*Vanness*"))/2*10</f>
        <v>95</v>
      </c>
      <c r="R32" s="63">
        <f>SUM(P32:Q34)</f>
        <v>970</v>
      </c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737" t="s">
        <v>2256</v>
      </c>
      <c r="I33" s="452" t="s">
        <v>2082</v>
      </c>
      <c r="J33" s="740" t="s">
        <v>235</v>
      </c>
      <c r="K33" s="740" t="s">
        <v>2252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738" t="s">
        <v>2257</v>
      </c>
      <c r="I34" s="739" t="s">
        <v>2258</v>
      </c>
      <c r="J34" s="740" t="s">
        <v>235</v>
      </c>
      <c r="K34" s="740" t="s">
        <v>2252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738" t="s">
        <v>2256</v>
      </c>
      <c r="I35" s="739" t="s">
        <v>2258</v>
      </c>
      <c r="J35" s="740" t="s">
        <v>235</v>
      </c>
      <c r="K35" s="740" t="s">
        <v>1926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738" t="s">
        <v>2259</v>
      </c>
      <c r="I36" s="739" t="s">
        <v>2258</v>
      </c>
      <c r="J36" s="740" t="s">
        <v>235</v>
      </c>
      <c r="K36" s="740" t="s">
        <v>1926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738" t="s">
        <v>2259</v>
      </c>
      <c r="I37" s="739" t="s">
        <v>2260</v>
      </c>
      <c r="J37" s="740" t="s">
        <v>235</v>
      </c>
      <c r="K37" s="740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738" t="s">
        <v>2259</v>
      </c>
      <c r="I38" s="739" t="s">
        <v>2261</v>
      </c>
      <c r="J38" s="740" t="s">
        <v>235</v>
      </c>
      <c r="K38" s="740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738" t="s">
        <v>2259</v>
      </c>
      <c r="I39" s="739" t="s">
        <v>2260</v>
      </c>
      <c r="J39" s="740" t="s">
        <v>235</v>
      </c>
      <c r="K39" s="740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738" t="s">
        <v>2259</v>
      </c>
      <c r="I40" s="739" t="s">
        <v>2260</v>
      </c>
      <c r="J40" s="740" t="s">
        <v>235</v>
      </c>
      <c r="K40" s="740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738" t="s">
        <v>2259</v>
      </c>
      <c r="I41" s="739" t="s">
        <v>2258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738" t="s">
        <v>2262</v>
      </c>
      <c r="I42" s="739" t="s">
        <v>2258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739" t="s">
        <v>2258</v>
      </c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 ht="15.6" customHeight="1">
      <c r="A47" t="s">
        <v>2013</v>
      </c>
      <c r="B47" s="659"/>
      <c r="C47" s="217" t="s">
        <v>2012</v>
      </c>
      <c r="D47" s="255" t="s">
        <v>2014</v>
      </c>
      <c r="F47" s="569"/>
      <c r="M47" s="61"/>
      <c r="N47" s="62"/>
      <c r="O47" s="61"/>
    </row>
    <row r="48" spans="1:20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>
      <c r="A49" t="s">
        <v>2015</v>
      </c>
      <c r="B49" s="661"/>
      <c r="C49" s="660" t="s">
        <v>2012</v>
      </c>
      <c r="D49" s="61" t="s">
        <v>2016</v>
      </c>
      <c r="M49" s="61"/>
      <c r="N49" s="62"/>
      <c r="O49" s="61"/>
    </row>
    <row r="50" spans="1:15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2019</v>
      </c>
    </row>
    <row r="57" spans="1:15">
      <c r="B57" s="127" t="s">
        <v>136</v>
      </c>
    </row>
    <row r="58" spans="1:15">
      <c r="B58" s="387" t="s">
        <v>138</v>
      </c>
      <c r="D58" t="s">
        <v>2224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A9" zoomScale="105" zoomScaleNormal="115" workbookViewId="0">
      <selection activeCell="J27" sqref="J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7.7109375" customWidth="1"/>
    <col min="9" max="11" width="25.7109375" customWidth="1"/>
    <col min="12" max="12" width="31.42578125" customWidth="1"/>
    <col min="13" max="13" width="20.7109375" customWidth="1"/>
    <col min="14" max="14" width="23.28515625" customWidth="1"/>
    <col min="15" max="15" width="45.5703125" bestFit="1" customWidth="1"/>
    <col min="16" max="16" width="23.28515625" customWidth="1"/>
    <col min="17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2263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1885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2264</v>
      </c>
      <c r="F6" s="282" t="s">
        <v>2264</v>
      </c>
      <c r="G6" s="282" t="s">
        <v>2264</v>
      </c>
      <c r="H6" s="282" t="s">
        <v>2264</v>
      </c>
      <c r="I6" s="282" t="s">
        <v>2264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2079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29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31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2079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2079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2265</v>
      </c>
      <c r="F11" s="692" t="s">
        <v>2265</v>
      </c>
      <c r="G11" s="692" t="s">
        <v>2265</v>
      </c>
      <c r="H11" s="692" t="s">
        <v>2265</v>
      </c>
      <c r="I11" s="692" t="s">
        <v>2265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SUM(COUNTIFS(E7:J44,"*Vanness*"))/2</f>
        <v>9.5</v>
      </c>
      <c r="O11" s="686" t="s">
        <v>2134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2265</v>
      </c>
      <c r="F12" s="692" t="s">
        <v>2265</v>
      </c>
      <c r="G12" s="692" t="s">
        <v>2265</v>
      </c>
      <c r="H12" s="692" t="s">
        <v>2265</v>
      </c>
      <c r="I12" s="692" t="s">
        <v>2265</v>
      </c>
      <c r="J12" s="741" t="s">
        <v>56</v>
      </c>
      <c r="K12" s="74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2265</v>
      </c>
      <c r="F13" s="692" t="s">
        <v>2265</v>
      </c>
      <c r="G13" s="692" t="s">
        <v>2265</v>
      </c>
      <c r="H13" s="692" t="s">
        <v>2265</v>
      </c>
      <c r="I13" s="692" t="s">
        <v>2265</v>
      </c>
      <c r="J13" s="741" t="s">
        <v>905</v>
      </c>
      <c r="K13" s="74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2079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338" t="s">
        <v>270</v>
      </c>
      <c r="F14" s="705" t="s">
        <v>2266</v>
      </c>
      <c r="G14" s="338" t="s">
        <v>2177</v>
      </c>
      <c r="H14" s="658" t="s">
        <v>2082</v>
      </c>
      <c r="I14" s="338" t="s">
        <v>2208</v>
      </c>
      <c r="J14" s="741" t="s">
        <v>905</v>
      </c>
      <c r="K14" s="741" t="s">
        <v>905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338" t="s">
        <v>270</v>
      </c>
      <c r="F15" s="705" t="s">
        <v>2267</v>
      </c>
      <c r="G15" s="338" t="s">
        <v>2177</v>
      </c>
      <c r="H15" s="658" t="s">
        <v>2089</v>
      </c>
      <c r="I15" s="338" t="s">
        <v>2208</v>
      </c>
      <c r="J15" s="741" t="s">
        <v>905</v>
      </c>
      <c r="K15" s="741" t="s">
        <v>905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2092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338" t="s">
        <v>270</v>
      </c>
      <c r="F16" s="705" t="s">
        <v>2267</v>
      </c>
      <c r="G16" s="338" t="s">
        <v>2268</v>
      </c>
      <c r="H16" s="658" t="s">
        <v>2089</v>
      </c>
      <c r="I16" s="338" t="s">
        <v>2208</v>
      </c>
      <c r="J16" s="741" t="s">
        <v>905</v>
      </c>
      <c r="K16" s="741" t="s">
        <v>905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2092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338" t="s">
        <v>270</v>
      </c>
      <c r="F17" s="705" t="s">
        <v>2267</v>
      </c>
      <c r="G17" s="338" t="s">
        <v>2250</v>
      </c>
      <c r="H17" s="658" t="s">
        <v>2084</v>
      </c>
      <c r="I17" s="338" t="s">
        <v>2208</v>
      </c>
      <c r="J17" s="741" t="s">
        <v>905</v>
      </c>
      <c r="K17" s="741" t="s">
        <v>905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338" t="s">
        <v>2269</v>
      </c>
      <c r="F18" s="705" t="s">
        <v>2267</v>
      </c>
      <c r="G18" s="306" t="s">
        <v>2177</v>
      </c>
      <c r="H18" s="658" t="s">
        <v>2270</v>
      </c>
      <c r="I18" s="338" t="s">
        <v>2208</v>
      </c>
      <c r="J18" s="741" t="s">
        <v>905</v>
      </c>
      <c r="K18" s="741" t="s">
        <v>905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338" t="s">
        <v>2269</v>
      </c>
      <c r="F19" s="705" t="s">
        <v>2267</v>
      </c>
      <c r="G19" s="306" t="s">
        <v>2117</v>
      </c>
      <c r="H19" s="658" t="s">
        <v>2271</v>
      </c>
      <c r="I19" s="338" t="s">
        <v>2208</v>
      </c>
      <c r="J19" s="741" t="s">
        <v>905</v>
      </c>
      <c r="K19" s="741" t="s">
        <v>905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338" t="s">
        <v>2269</v>
      </c>
      <c r="F20" s="705" t="s">
        <v>2272</v>
      </c>
      <c r="G20" s="306" t="s">
        <v>2117</v>
      </c>
      <c r="H20" s="658" t="s">
        <v>2271</v>
      </c>
      <c r="I20" s="338" t="s">
        <v>2208</v>
      </c>
      <c r="J20" s="741" t="s">
        <v>905</v>
      </c>
      <c r="K20" s="741" t="s">
        <v>905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338" t="s">
        <v>2273</v>
      </c>
      <c r="F21" s="705" t="s">
        <v>2274</v>
      </c>
      <c r="G21" s="338" t="s">
        <v>2030</v>
      </c>
      <c r="H21" s="705" t="s">
        <v>2275</v>
      </c>
      <c r="I21" s="338" t="s">
        <v>2276</v>
      </c>
      <c r="J21" s="741" t="s">
        <v>905</v>
      </c>
      <c r="K21" s="741" t="s">
        <v>905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338" t="s">
        <v>2277</v>
      </c>
      <c r="F22" s="705" t="s">
        <v>2278</v>
      </c>
      <c r="G22" s="705" t="s">
        <v>2274</v>
      </c>
      <c r="H22" s="705" t="s">
        <v>2275</v>
      </c>
      <c r="I22" s="338" t="s">
        <v>2276</v>
      </c>
      <c r="J22" s="741" t="s">
        <v>905</v>
      </c>
      <c r="K22" s="741" t="s">
        <v>905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1921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338" t="s">
        <v>1966</v>
      </c>
      <c r="F23" s="705" t="s">
        <v>2279</v>
      </c>
      <c r="G23" s="705" t="s">
        <v>2280</v>
      </c>
      <c r="H23" s="705" t="s">
        <v>2281</v>
      </c>
      <c r="I23" s="338" t="s">
        <v>375</v>
      </c>
      <c r="J23" s="741" t="s">
        <v>905</v>
      </c>
      <c r="K23" s="74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338" t="s">
        <v>2282</v>
      </c>
      <c r="F24" s="705" t="s">
        <v>2283</v>
      </c>
      <c r="G24" s="705" t="s">
        <v>2284</v>
      </c>
      <c r="H24" s="705" t="s">
        <v>2285</v>
      </c>
      <c r="I24" s="338" t="s">
        <v>264</v>
      </c>
      <c r="J24" s="741" t="s">
        <v>207</v>
      </c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338" t="s">
        <v>2282</v>
      </c>
      <c r="F25" s="705" t="s">
        <v>2283</v>
      </c>
      <c r="G25" s="705" t="s">
        <v>2286</v>
      </c>
      <c r="H25" s="705" t="s">
        <v>2285</v>
      </c>
      <c r="I25" s="338" t="s">
        <v>264</v>
      </c>
      <c r="J25" s="741"/>
      <c r="K25" s="74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338" t="s">
        <v>2282</v>
      </c>
      <c r="F26" s="705" t="s">
        <v>2287</v>
      </c>
      <c r="G26" s="338" t="s">
        <v>2282</v>
      </c>
      <c r="H26" s="705" t="s">
        <v>2288</v>
      </c>
      <c r="I26" s="338" t="s">
        <v>264</v>
      </c>
      <c r="J26" s="741" t="s">
        <v>905</v>
      </c>
      <c r="K26" s="74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338" t="s">
        <v>2282</v>
      </c>
      <c r="F27" s="705" t="s">
        <v>2289</v>
      </c>
      <c r="G27" s="705" t="s">
        <v>2290</v>
      </c>
      <c r="H27" s="705" t="s">
        <v>2291</v>
      </c>
      <c r="I27" s="338" t="s">
        <v>264</v>
      </c>
      <c r="J27" s="741" t="s">
        <v>905</v>
      </c>
      <c r="K27" s="74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338" t="s">
        <v>2282</v>
      </c>
      <c r="F28" s="705" t="s">
        <v>2289</v>
      </c>
      <c r="G28" s="711" t="s">
        <v>2292</v>
      </c>
      <c r="H28" s="705" t="s">
        <v>2293</v>
      </c>
      <c r="I28" s="338" t="s">
        <v>264</v>
      </c>
      <c r="J28" s="741" t="s">
        <v>905</v>
      </c>
      <c r="K28" s="74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338" t="s">
        <v>2282</v>
      </c>
      <c r="F29" s="705" t="s">
        <v>2294</v>
      </c>
      <c r="G29" s="712" t="s">
        <v>2292</v>
      </c>
      <c r="H29" s="705" t="s">
        <v>2295</v>
      </c>
      <c r="I29" s="338" t="s">
        <v>264</v>
      </c>
      <c r="J29" s="741" t="s">
        <v>905</v>
      </c>
      <c r="K29" s="74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94" t="s">
        <v>2296</v>
      </c>
      <c r="F30" s="694" t="s">
        <v>2297</v>
      </c>
      <c r="G30" s="694" t="s">
        <v>2243</v>
      </c>
      <c r="H30" s="694" t="s">
        <v>2298</v>
      </c>
      <c r="I30" s="306" t="s">
        <v>2299</v>
      </c>
      <c r="J30" s="741" t="s">
        <v>905</v>
      </c>
      <c r="K30" s="74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654" t="s">
        <v>1921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694" t="s">
        <v>2300</v>
      </c>
      <c r="F31" s="306" t="s">
        <v>2301</v>
      </c>
      <c r="G31" s="306" t="s">
        <v>2243</v>
      </c>
      <c r="H31" s="306" t="s">
        <v>2177</v>
      </c>
      <c r="I31" s="694" t="s">
        <v>2302</v>
      </c>
      <c r="J31" s="741" t="s">
        <v>905</v>
      </c>
      <c r="K31" s="74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6</v>
      </c>
      <c r="O31" s="654"/>
      <c r="P31" s="710" t="s">
        <v>2253</v>
      </c>
      <c r="Q31" s="710" t="s">
        <v>1182</v>
      </c>
      <c r="R31" s="63" t="s">
        <v>2255</v>
      </c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694" t="s">
        <v>2300</v>
      </c>
      <c r="F32" s="306" t="s">
        <v>2301</v>
      </c>
      <c r="G32" s="306" t="s">
        <v>2243</v>
      </c>
      <c r="H32" s="306" t="s">
        <v>2177</v>
      </c>
      <c r="I32" s="694" t="s">
        <v>2302</v>
      </c>
      <c r="J32" s="741" t="s">
        <v>905</v>
      </c>
      <c r="K32" s="74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1108</v>
      </c>
      <c r="N32" s="418">
        <f>COUNTIF(E7:K44, "*Paul*")/2</f>
        <v>0</v>
      </c>
      <c r="O32" s="654"/>
      <c r="P32" s="710">
        <f>SUM(N6:N31)*5</f>
        <v>840</v>
      </c>
      <c r="Q32" s="710">
        <f>SUM(COUNTIFS(K7:K44,"*Vanness*"))/2*10</f>
        <v>45</v>
      </c>
      <c r="R32" s="63">
        <f>SUM(P32:Q32)</f>
        <v>885</v>
      </c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694" t="s">
        <v>2303</v>
      </c>
      <c r="F33" s="306" t="s">
        <v>2301</v>
      </c>
      <c r="G33" s="306" t="s">
        <v>2304</v>
      </c>
      <c r="H33" s="306" t="s">
        <v>2177</v>
      </c>
      <c r="I33" s="694" t="s">
        <v>2305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>
      <c r="A47" t="s">
        <v>2013</v>
      </c>
      <c r="B47" s="659"/>
      <c r="C47" s="217" t="s">
        <v>2012</v>
      </c>
      <c r="D47" s="255" t="s">
        <v>2014</v>
      </c>
      <c r="F47" s="569"/>
      <c r="M47" s="61"/>
      <c r="N47" s="62"/>
      <c r="O47" s="61"/>
    </row>
    <row r="48" spans="1:20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>
      <c r="A49" t="s">
        <v>2015</v>
      </c>
      <c r="B49" s="661"/>
      <c r="C49" s="660" t="s">
        <v>2012</v>
      </c>
      <c r="D49" s="61" t="s">
        <v>2016</v>
      </c>
      <c r="M49" s="61"/>
      <c r="N49" s="62"/>
      <c r="O49" s="61"/>
    </row>
    <row r="50" spans="1:15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2019</v>
      </c>
    </row>
    <row r="57" spans="1:15">
      <c r="B57" s="127" t="s">
        <v>136</v>
      </c>
    </row>
    <row r="58" spans="1:15">
      <c r="B58" s="387" t="s">
        <v>138</v>
      </c>
      <c r="D58" t="s">
        <v>2224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C16" zoomScale="92" zoomScaleNormal="115" workbookViewId="0">
      <selection activeCell="P44" sqref="P4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9.7109375" customWidth="1"/>
    <col min="8" max="8" width="25.7109375" customWidth="1"/>
    <col min="9" max="9" width="40" customWidth="1"/>
    <col min="10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2306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1885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2307</v>
      </c>
      <c r="F6" s="282" t="s">
        <v>2307</v>
      </c>
      <c r="G6" s="282" t="s">
        <v>2307</v>
      </c>
      <c r="H6" s="282" t="s">
        <v>2307</v>
      </c>
      <c r="I6" s="282" t="s">
        <v>2307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23</v>
      </c>
      <c r="O7" s="326" t="s">
        <v>2308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2149</v>
      </c>
      <c r="F11" s="692" t="s">
        <v>2149</v>
      </c>
      <c r="G11" s="692" t="s">
        <v>2149</v>
      </c>
      <c r="H11" s="692" t="s">
        <v>2149</v>
      </c>
      <c r="I11" s="692" t="s">
        <v>2149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22</v>
      </c>
      <c r="O11" s="686" t="s">
        <v>2134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2149</v>
      </c>
      <c r="F12" s="692" t="s">
        <v>2149</v>
      </c>
      <c r="G12" s="692" t="s">
        <v>2149</v>
      </c>
      <c r="H12" s="692" t="s">
        <v>2149</v>
      </c>
      <c r="I12" s="692" t="s">
        <v>2149</v>
      </c>
      <c r="J12" s="741" t="s">
        <v>2309</v>
      </c>
      <c r="K12" s="741" t="s">
        <v>207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2310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2149</v>
      </c>
      <c r="F13" s="692" t="s">
        <v>2149</v>
      </c>
      <c r="G13" s="692" t="s">
        <v>2149</v>
      </c>
      <c r="H13" s="692" t="s">
        <v>2149</v>
      </c>
      <c r="I13" s="692" t="s">
        <v>2149</v>
      </c>
      <c r="J13" s="741" t="s">
        <v>2309</v>
      </c>
      <c r="K13" s="741" t="s">
        <v>207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2310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5" t="s">
        <v>2183</v>
      </c>
      <c r="F14" s="338" t="s">
        <v>2177</v>
      </c>
      <c r="G14" s="515" t="s">
        <v>2177</v>
      </c>
      <c r="H14" s="694" t="s">
        <v>2311</v>
      </c>
      <c r="I14" s="452" t="s">
        <v>2183</v>
      </c>
      <c r="J14" s="741" t="s">
        <v>2309</v>
      </c>
      <c r="K14" s="741" t="s">
        <v>207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5" t="s">
        <v>2183</v>
      </c>
      <c r="F15" s="338" t="s">
        <v>2177</v>
      </c>
      <c r="G15" s="515" t="s">
        <v>2177</v>
      </c>
      <c r="H15" s="694" t="s">
        <v>2311</v>
      </c>
      <c r="I15" s="452" t="s">
        <v>2183</v>
      </c>
      <c r="J15" s="741" t="s">
        <v>2309</v>
      </c>
      <c r="K15" s="741" t="s">
        <v>207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2092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5" t="s">
        <v>2183</v>
      </c>
      <c r="F16" s="338" t="s">
        <v>2177</v>
      </c>
      <c r="G16" s="515" t="s">
        <v>2177</v>
      </c>
      <c r="H16" s="705" t="s">
        <v>2312</v>
      </c>
      <c r="I16" s="515" t="s">
        <v>2177</v>
      </c>
      <c r="J16" s="741" t="s">
        <v>966</v>
      </c>
      <c r="K16" s="741" t="s">
        <v>207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2092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5" t="s">
        <v>2183</v>
      </c>
      <c r="F17" s="338" t="s">
        <v>70</v>
      </c>
      <c r="G17" s="515" t="s">
        <v>2177</v>
      </c>
      <c r="H17" s="705" t="s">
        <v>2312</v>
      </c>
      <c r="I17" s="515" t="s">
        <v>2177</v>
      </c>
      <c r="J17" s="741" t="s">
        <v>966</v>
      </c>
      <c r="K17" s="741" t="s">
        <v>207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5" t="s">
        <v>2208</v>
      </c>
      <c r="F18" s="338" t="s">
        <v>2140</v>
      </c>
      <c r="G18" s="515" t="s">
        <v>2177</v>
      </c>
      <c r="H18" s="693" t="s">
        <v>2313</v>
      </c>
      <c r="I18" s="515" t="s">
        <v>2196</v>
      </c>
      <c r="J18" s="741" t="s">
        <v>966</v>
      </c>
      <c r="K18" s="741" t="s">
        <v>207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5" t="s">
        <v>2314</v>
      </c>
      <c r="F19" s="705" t="s">
        <v>2315</v>
      </c>
      <c r="G19" s="452" t="s">
        <v>1963</v>
      </c>
      <c r="H19" s="693" t="s">
        <v>2313</v>
      </c>
      <c r="I19" s="452" t="s">
        <v>2183</v>
      </c>
      <c r="J19" s="741" t="s">
        <v>966</v>
      </c>
      <c r="K19" s="741" t="s">
        <v>207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5" t="s">
        <v>2314</v>
      </c>
      <c r="F20" s="705" t="s">
        <v>2315</v>
      </c>
      <c r="G20" s="452" t="s">
        <v>2316</v>
      </c>
      <c r="H20" s="693" t="s">
        <v>2313</v>
      </c>
      <c r="I20" s="515" t="s">
        <v>2196</v>
      </c>
      <c r="J20" s="741" t="s">
        <v>966</v>
      </c>
      <c r="K20" s="741" t="s">
        <v>207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5" t="s">
        <v>2314</v>
      </c>
      <c r="F21" s="705" t="s">
        <v>2315</v>
      </c>
      <c r="G21" s="452" t="s">
        <v>2316</v>
      </c>
      <c r="H21" s="703" t="s">
        <v>2047</v>
      </c>
      <c r="I21" s="515" t="s">
        <v>2196</v>
      </c>
      <c r="J21" s="741" t="s">
        <v>966</v>
      </c>
      <c r="K21" s="741" t="s">
        <v>207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1921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2314</v>
      </c>
      <c r="F22" s="705" t="s">
        <v>2101</v>
      </c>
      <c r="G22" s="452" t="s">
        <v>2316</v>
      </c>
      <c r="H22" s="703" t="s">
        <v>2143</v>
      </c>
      <c r="I22" s="515" t="s">
        <v>2196</v>
      </c>
      <c r="J22" s="741" t="s">
        <v>966</v>
      </c>
      <c r="K22" s="741" t="s">
        <v>207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1921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2098</v>
      </c>
      <c r="F23" s="338" t="s">
        <v>2108</v>
      </c>
      <c r="G23" s="452" t="s">
        <v>2316</v>
      </c>
      <c r="H23" s="693" t="s">
        <v>2317</v>
      </c>
      <c r="I23" s="515" t="s">
        <v>2196</v>
      </c>
      <c r="J23" s="741" t="s">
        <v>966</v>
      </c>
      <c r="K23" s="741" t="s">
        <v>207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2318</v>
      </c>
      <c r="F24" s="338" t="s">
        <v>2108</v>
      </c>
      <c r="G24" s="452" t="s">
        <v>2319</v>
      </c>
      <c r="H24" s="693" t="s">
        <v>2317</v>
      </c>
      <c r="I24" s="705" t="s">
        <v>2320</v>
      </c>
      <c r="J24" s="741"/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2321</v>
      </c>
      <c r="F25" s="338" t="s">
        <v>2010</v>
      </c>
      <c r="G25" s="515" t="s">
        <v>2322</v>
      </c>
      <c r="H25" s="693" t="s">
        <v>2317</v>
      </c>
      <c r="I25" s="705" t="s">
        <v>2320</v>
      </c>
      <c r="J25" s="741" t="s">
        <v>966</v>
      </c>
      <c r="K25" s="741" t="s">
        <v>207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5" t="s">
        <v>2321</v>
      </c>
      <c r="F26" s="338" t="s">
        <v>2010</v>
      </c>
      <c r="G26" s="515" t="s">
        <v>2322</v>
      </c>
      <c r="H26" s="693" t="s">
        <v>2317</v>
      </c>
      <c r="I26" s="705" t="s">
        <v>2320</v>
      </c>
      <c r="J26" s="741" t="s">
        <v>966</v>
      </c>
      <c r="K26" s="741" t="s">
        <v>207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5" t="s">
        <v>2323</v>
      </c>
      <c r="F27" s="338" t="s">
        <v>2324</v>
      </c>
      <c r="G27" s="705" t="s">
        <v>2296</v>
      </c>
      <c r="H27" s="515" t="s">
        <v>2325</v>
      </c>
      <c r="I27" s="515" t="s">
        <v>2246</v>
      </c>
      <c r="J27" s="741" t="s">
        <v>966</v>
      </c>
      <c r="K27" s="741" t="s">
        <v>207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05" t="s">
        <v>2326</v>
      </c>
      <c r="F28" s="338" t="s">
        <v>2036</v>
      </c>
      <c r="G28" s="705" t="s">
        <v>2327</v>
      </c>
      <c r="H28" s="515" t="s">
        <v>2328</v>
      </c>
      <c r="I28" s="515" t="s">
        <v>2246</v>
      </c>
      <c r="J28" s="741" t="s">
        <v>966</v>
      </c>
      <c r="K28" s="741" t="s">
        <v>207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5" t="s">
        <v>2326</v>
      </c>
      <c r="F29" s="338" t="s">
        <v>2148</v>
      </c>
      <c r="G29" s="705" t="s">
        <v>2239</v>
      </c>
      <c r="H29" s="515" t="s">
        <v>2319</v>
      </c>
      <c r="I29" s="515" t="s">
        <v>2246</v>
      </c>
      <c r="J29" s="741" t="s">
        <v>966</v>
      </c>
      <c r="K29" s="741" t="s">
        <v>207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5" t="s">
        <v>2326</v>
      </c>
      <c r="F30" s="338" t="s">
        <v>2148</v>
      </c>
      <c r="G30" s="705" t="s">
        <v>2329</v>
      </c>
      <c r="H30" s="515" t="s">
        <v>2319</v>
      </c>
      <c r="I30" s="515" t="s">
        <v>2246</v>
      </c>
      <c r="J30" s="741" t="s">
        <v>966</v>
      </c>
      <c r="K30" s="741" t="s">
        <v>207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654" t="s">
        <v>1921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05" t="s">
        <v>2326</v>
      </c>
      <c r="F31" s="338" t="s">
        <v>2148</v>
      </c>
      <c r="G31" s="705" t="s">
        <v>2329</v>
      </c>
      <c r="H31" s="515" t="s">
        <v>2319</v>
      </c>
      <c r="I31" s="515" t="s">
        <v>2246</v>
      </c>
      <c r="J31" s="741" t="s">
        <v>2309</v>
      </c>
      <c r="K31" s="741" t="s">
        <v>2330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705" t="s">
        <v>2326</v>
      </c>
      <c r="F32" s="338" t="s">
        <v>2148</v>
      </c>
      <c r="G32" s="705" t="s">
        <v>2327</v>
      </c>
      <c r="H32" s="515" t="s">
        <v>2319</v>
      </c>
      <c r="I32" s="515" t="s">
        <v>2331</v>
      </c>
      <c r="J32" s="741" t="s">
        <v>2309</v>
      </c>
      <c r="K32" s="741" t="s">
        <v>2330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1108</v>
      </c>
      <c r="N32" s="418">
        <f>COUNTIF(E7:K44, "*Paul*")/2</f>
        <v>0</v>
      </c>
      <c r="O32" s="654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2332</v>
      </c>
      <c r="F33" s="338" t="s">
        <v>2148</v>
      </c>
      <c r="G33" s="705" t="s">
        <v>2327</v>
      </c>
      <c r="H33" s="515" t="s">
        <v>2319</v>
      </c>
      <c r="I33" s="743" t="s">
        <v>2333</v>
      </c>
      <c r="J33" s="741" t="s">
        <v>2309</v>
      </c>
      <c r="K33" s="741" t="s">
        <v>2334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745" t="s">
        <v>2335</v>
      </c>
      <c r="H34" s="538"/>
      <c r="I34" s="744" t="s">
        <v>2336</v>
      </c>
      <c r="J34" s="741" t="s">
        <v>2309</v>
      </c>
      <c r="K34" s="741" t="s">
        <v>2334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604"/>
      <c r="G35" s="745" t="s">
        <v>2335</v>
      </c>
      <c r="H35" s="538"/>
      <c r="I35" s="744" t="s">
        <v>2336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604"/>
      <c r="G36" s="745" t="s">
        <v>2335</v>
      </c>
      <c r="H36" s="538"/>
      <c r="I36" s="744" t="s">
        <v>2337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745" t="s">
        <v>2338</v>
      </c>
      <c r="H37" s="538"/>
      <c r="I37" s="744" t="s">
        <v>2336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745" t="s">
        <v>2335</v>
      </c>
      <c r="H38" s="559"/>
      <c r="I38" s="744" t="s">
        <v>2336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745" t="s">
        <v>2335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745" t="s">
        <v>2335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745" t="s">
        <v>2335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I45" s="199"/>
    </row>
    <row r="46" spans="1:20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>
      <c r="A47" t="s">
        <v>2013</v>
      </c>
      <c r="B47" s="659"/>
      <c r="C47" s="217" t="s">
        <v>2012</v>
      </c>
      <c r="D47" s="255" t="s">
        <v>2014</v>
      </c>
      <c r="F47" s="569"/>
      <c r="M47" s="61"/>
      <c r="N47" s="62"/>
      <c r="O47" s="61"/>
    </row>
    <row r="48" spans="1:20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>
      <c r="A49" t="s">
        <v>2015</v>
      </c>
      <c r="B49" s="661"/>
      <c r="C49" s="660" t="s">
        <v>2012</v>
      </c>
      <c r="D49" s="61" t="s">
        <v>2016</v>
      </c>
      <c r="M49" s="61"/>
      <c r="N49" s="62"/>
      <c r="O49" s="61"/>
    </row>
    <row r="50" spans="1:15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2019</v>
      </c>
    </row>
    <row r="57" spans="1:15">
      <c r="B57" s="127" t="s">
        <v>136</v>
      </c>
    </row>
    <row r="58" spans="1:15">
      <c r="B58" s="387" t="s">
        <v>138</v>
      </c>
      <c r="D58" t="s">
        <v>2224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E9" zoomScale="112" zoomScaleNormal="115" workbookViewId="0">
      <selection activeCell="I43" sqref="I43"/>
    </sheetView>
  </sheetViews>
  <sheetFormatPr defaultRowHeight="15"/>
  <cols>
    <col min="2" max="2" width="15.7109375" bestFit="1" customWidth="1"/>
    <col min="3" max="3" width="3.140625" bestFit="1" customWidth="1"/>
    <col min="4" max="4" width="13.42578125" customWidth="1"/>
    <col min="5" max="5" width="22.7109375" customWidth="1"/>
    <col min="6" max="6" width="21.140625" bestFit="1" customWidth="1"/>
    <col min="7" max="7" width="16.85546875" bestFit="1" customWidth="1"/>
    <col min="8" max="8" width="23.85546875" bestFit="1" customWidth="1"/>
    <col min="9" max="9" width="57.85546875" customWidth="1"/>
    <col min="10" max="10" width="63.42578125" bestFit="1" customWidth="1"/>
    <col min="11" max="11" width="10.7109375" bestFit="1" customWidth="1"/>
    <col min="12" max="12" width="32.42578125" customWidth="1"/>
    <col min="13" max="14" width="20.7109375" customWidth="1"/>
    <col min="15" max="15" width="45.5703125" bestFit="1" customWidth="1"/>
    <col min="16" max="16" width="34" customWidth="1"/>
    <col min="17" max="17" width="20.7109375" customWidth="1"/>
    <col min="18" max="20" width="18.7109375" customWidth="1"/>
  </cols>
  <sheetData>
    <row r="1" spans="2:41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>
      <c r="B3" s="826" t="s">
        <v>2339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1885</v>
      </c>
      <c r="M5" s="644" t="s">
        <v>82</v>
      </c>
      <c r="N5" s="442" t="s">
        <v>83</v>
      </c>
      <c r="O5" s="652" t="s">
        <v>84</v>
      </c>
      <c r="P5" s="652" t="s">
        <v>2340</v>
      </c>
      <c r="Q5" s="852" t="s">
        <v>2341</v>
      </c>
      <c r="R5" s="852"/>
      <c r="S5" s="852"/>
      <c r="T5" s="852"/>
      <c r="U5" s="852"/>
      <c r="V5" s="852"/>
      <c r="W5" s="852"/>
      <c r="X5" s="852"/>
      <c r="Y5" s="852"/>
      <c r="Z5" s="852"/>
      <c r="AA5" s="852"/>
      <c r="AB5" s="852"/>
      <c r="AC5" s="852"/>
      <c r="AD5" s="852"/>
      <c r="AE5" s="852"/>
      <c r="AF5" s="852"/>
      <c r="AG5" s="852"/>
      <c r="AH5" s="852"/>
      <c r="AI5" s="852"/>
      <c r="AJ5" s="852"/>
      <c r="AK5" s="852"/>
      <c r="AL5" s="852"/>
      <c r="AM5" s="852"/>
      <c r="AN5" s="852"/>
      <c r="AO5" s="734"/>
    </row>
    <row r="6" spans="2:41" ht="15" customHeight="1">
      <c r="B6" s="263" t="s">
        <v>85</v>
      </c>
      <c r="C6" s="271"/>
      <c r="D6" s="272"/>
      <c r="E6" s="282" t="s">
        <v>2342</v>
      </c>
      <c r="F6" s="282" t="s">
        <v>2342</v>
      </c>
      <c r="G6" s="282" t="s">
        <v>2342</v>
      </c>
      <c r="H6" s="282" t="s">
        <v>2342</v>
      </c>
      <c r="I6" s="282" t="s">
        <v>2342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2343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741" t="s">
        <v>2344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35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741" t="s">
        <v>2345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741" t="s">
        <v>2345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535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741" t="s">
        <v>2345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>
      <c r="B11" s="266" t="s">
        <v>92</v>
      </c>
      <c r="C11" s="217" t="s">
        <v>87</v>
      </c>
      <c r="D11" s="267" t="s">
        <v>93</v>
      </c>
      <c r="E11" s="689" t="s">
        <v>2346</v>
      </c>
      <c r="F11" s="689" t="s">
        <v>2346</v>
      </c>
      <c r="G11" s="689" t="s">
        <v>2346</v>
      </c>
      <c r="H11" s="689" t="s">
        <v>2346</v>
      </c>
      <c r="I11" s="689" t="s">
        <v>2346</v>
      </c>
      <c r="J11" s="741" t="s">
        <v>2347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11.5</v>
      </c>
      <c r="O11" s="686" t="s">
        <v>2134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>
      <c r="B12" s="266" t="s">
        <v>93</v>
      </c>
      <c r="C12" s="217" t="s">
        <v>87</v>
      </c>
      <c r="D12" s="267" t="s">
        <v>94</v>
      </c>
      <c r="E12" s="689" t="s">
        <v>2346</v>
      </c>
      <c r="F12" s="689" t="s">
        <v>2346</v>
      </c>
      <c r="G12" s="689" t="s">
        <v>2346</v>
      </c>
      <c r="H12" s="689" t="s">
        <v>2346</v>
      </c>
      <c r="I12" s="689" t="s">
        <v>2346</v>
      </c>
      <c r="J12" s="741" t="s">
        <v>2348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>
      <c r="B13" s="266" t="s">
        <v>94</v>
      </c>
      <c r="C13" s="217" t="s">
        <v>87</v>
      </c>
      <c r="D13" s="267" t="s">
        <v>96</v>
      </c>
      <c r="E13" s="689" t="s">
        <v>2346</v>
      </c>
      <c r="F13" s="689" t="s">
        <v>2346</v>
      </c>
      <c r="G13" s="689" t="s">
        <v>2346</v>
      </c>
      <c r="H13" s="689" t="s">
        <v>2346</v>
      </c>
      <c r="I13" s="689" t="s">
        <v>2346</v>
      </c>
      <c r="J13" s="741" t="s">
        <v>2348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>
      <c r="B14" s="266" t="s">
        <v>96</v>
      </c>
      <c r="C14" s="217" t="s">
        <v>87</v>
      </c>
      <c r="D14" s="267" t="s">
        <v>97</v>
      </c>
      <c r="E14" s="713" t="s">
        <v>1953</v>
      </c>
      <c r="F14" s="713" t="s">
        <v>2349</v>
      </c>
      <c r="G14" s="713" t="s">
        <v>2346</v>
      </c>
      <c r="H14" s="585" t="s">
        <v>2350</v>
      </c>
      <c r="I14" s="714" t="s">
        <v>2351</v>
      </c>
      <c r="J14" s="741" t="s">
        <v>2348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>
      <c r="B15" s="266" t="s">
        <v>97</v>
      </c>
      <c r="C15" s="217" t="s">
        <v>87</v>
      </c>
      <c r="D15" s="267" t="s">
        <v>98</v>
      </c>
      <c r="E15" s="713" t="s">
        <v>1953</v>
      </c>
      <c r="F15" s="713" t="s">
        <v>2349</v>
      </c>
      <c r="G15" s="713" t="s">
        <v>2352</v>
      </c>
      <c r="H15" s="585" t="s">
        <v>2350</v>
      </c>
      <c r="I15" s="716" t="s">
        <v>2351</v>
      </c>
      <c r="J15" s="741" t="s">
        <v>2353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2092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>
      <c r="B16" s="266" t="s">
        <v>98</v>
      </c>
      <c r="C16" s="217" t="s">
        <v>87</v>
      </c>
      <c r="D16" s="267" t="s">
        <v>99</v>
      </c>
      <c r="E16" s="713" t="s">
        <v>1953</v>
      </c>
      <c r="F16" s="713" t="s">
        <v>2349</v>
      </c>
      <c r="G16" s="713" t="s">
        <v>2352</v>
      </c>
      <c r="H16" s="585" t="s">
        <v>2350</v>
      </c>
      <c r="I16" s="716" t="s">
        <v>2351</v>
      </c>
      <c r="J16" s="741" t="s">
        <v>2353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2092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>
      <c r="B17" s="266" t="s">
        <v>99</v>
      </c>
      <c r="C17" s="217" t="s">
        <v>87</v>
      </c>
      <c r="D17" s="267" t="s">
        <v>101</v>
      </c>
      <c r="E17" s="713" t="s">
        <v>1953</v>
      </c>
      <c r="F17" s="713" t="s">
        <v>2086</v>
      </c>
      <c r="G17" s="713" t="s">
        <v>2352</v>
      </c>
      <c r="H17" s="585" t="s">
        <v>2350</v>
      </c>
      <c r="I17" s="716" t="s">
        <v>2351</v>
      </c>
      <c r="J17" s="741" t="s">
        <v>2353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2354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>
      <c r="B18" s="266" t="s">
        <v>101</v>
      </c>
      <c r="C18" s="217" t="s">
        <v>87</v>
      </c>
      <c r="D18" s="267" t="s">
        <v>102</v>
      </c>
      <c r="E18" s="713" t="s">
        <v>1953</v>
      </c>
      <c r="F18" s="713" t="s">
        <v>2140</v>
      </c>
      <c r="G18" s="714" t="s">
        <v>2355</v>
      </c>
      <c r="H18" s="585" t="s">
        <v>2089</v>
      </c>
      <c r="I18" s="716" t="s">
        <v>2351</v>
      </c>
      <c r="J18" s="741" t="s">
        <v>2353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>
      <c r="B19" s="266" t="s">
        <v>102</v>
      </c>
      <c r="C19" s="217" t="s">
        <v>87</v>
      </c>
      <c r="D19" s="267" t="s">
        <v>103</v>
      </c>
      <c r="E19" s="713" t="s">
        <v>2137</v>
      </c>
      <c r="F19" s="713" t="s">
        <v>2140</v>
      </c>
      <c r="G19" s="714" t="s">
        <v>2355</v>
      </c>
      <c r="H19" s="585" t="s">
        <v>2089</v>
      </c>
      <c r="I19" s="716" t="s">
        <v>2351</v>
      </c>
      <c r="J19" s="741" t="s">
        <v>2356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>
      <c r="B20" s="266" t="s">
        <v>103</v>
      </c>
      <c r="C20" s="217" t="s">
        <v>87</v>
      </c>
      <c r="D20" s="267" t="s">
        <v>104</v>
      </c>
      <c r="E20" s="713" t="s">
        <v>2357</v>
      </c>
      <c r="F20" s="713" t="s">
        <v>2140</v>
      </c>
      <c r="G20" s="714" t="s">
        <v>2355</v>
      </c>
      <c r="H20" s="585" t="s">
        <v>2089</v>
      </c>
      <c r="I20" s="716" t="s">
        <v>2351</v>
      </c>
      <c r="J20" s="741" t="s">
        <v>2353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>
      <c r="B21" s="266" t="s">
        <v>104</v>
      </c>
      <c r="C21" s="217" t="s">
        <v>87</v>
      </c>
      <c r="D21" s="267" t="s">
        <v>105</v>
      </c>
      <c r="E21" s="715" t="s">
        <v>2358</v>
      </c>
      <c r="F21" s="715" t="s">
        <v>2140</v>
      </c>
      <c r="G21" s="714" t="s">
        <v>2355</v>
      </c>
      <c r="H21" s="585" t="s">
        <v>2089</v>
      </c>
      <c r="I21" s="716" t="s">
        <v>2351</v>
      </c>
      <c r="J21" s="741" t="s">
        <v>2353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>
      <c r="B22" s="266" t="s">
        <v>105</v>
      </c>
      <c r="C22" s="217" t="s">
        <v>87</v>
      </c>
      <c r="D22" s="267" t="s">
        <v>108</v>
      </c>
      <c r="E22" s="715" t="s">
        <v>2359</v>
      </c>
      <c r="F22" s="715" t="s">
        <v>2360</v>
      </c>
      <c r="G22" s="714" t="s">
        <v>2355</v>
      </c>
      <c r="H22" s="585" t="s">
        <v>2089</v>
      </c>
      <c r="I22" s="716" t="s">
        <v>2361</v>
      </c>
      <c r="J22" s="741" t="s">
        <v>2353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1921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>
      <c r="B23" s="266" t="s">
        <v>108</v>
      </c>
      <c r="C23" s="217" t="s">
        <v>87</v>
      </c>
      <c r="D23" s="267" t="s">
        <v>109</v>
      </c>
      <c r="E23" s="715" t="s">
        <v>2359</v>
      </c>
      <c r="F23" s="715" t="s">
        <v>2360</v>
      </c>
      <c r="G23" s="716" t="s">
        <v>2362</v>
      </c>
      <c r="H23" s="714" t="s">
        <v>2363</v>
      </c>
      <c r="I23" s="714" t="s">
        <v>2364</v>
      </c>
      <c r="J23" s="741" t="s">
        <v>2345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>
      <c r="B24" s="266" t="s">
        <v>109</v>
      </c>
      <c r="C24" s="217" t="s">
        <v>87</v>
      </c>
      <c r="D24" s="267" t="s">
        <v>111</v>
      </c>
      <c r="E24" s="715" t="s">
        <v>2359</v>
      </c>
      <c r="F24" s="715" t="s">
        <v>2365</v>
      </c>
      <c r="G24" s="716" t="s">
        <v>2362</v>
      </c>
      <c r="H24" s="714" t="s">
        <v>2363</v>
      </c>
      <c r="I24" s="714" t="s">
        <v>2346</v>
      </c>
      <c r="J24" s="741" t="s">
        <v>2353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>
      <c r="B25" s="266" t="s">
        <v>111</v>
      </c>
      <c r="C25" s="217" t="s">
        <v>87</v>
      </c>
      <c r="D25" s="267" t="s">
        <v>112</v>
      </c>
      <c r="E25" s="713" t="s">
        <v>2366</v>
      </c>
      <c r="F25" s="713" t="s">
        <v>2324</v>
      </c>
      <c r="G25" s="716" t="s">
        <v>2362</v>
      </c>
      <c r="H25" s="713" t="s">
        <v>1212</v>
      </c>
      <c r="I25" s="713" t="s">
        <v>2322</v>
      </c>
      <c r="J25" s="741" t="s">
        <v>2353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>
      <c r="B26" s="266" t="s">
        <v>112</v>
      </c>
      <c r="C26" s="217" t="s">
        <v>87</v>
      </c>
      <c r="D26" s="267" t="s">
        <v>113</v>
      </c>
      <c r="E26" s="713" t="s">
        <v>2366</v>
      </c>
      <c r="F26" s="713" t="s">
        <v>2324</v>
      </c>
      <c r="G26" s="716" t="s">
        <v>2362</v>
      </c>
      <c r="H26" s="715" t="s">
        <v>2367</v>
      </c>
      <c r="I26" s="713" t="s">
        <v>375</v>
      </c>
      <c r="J26" s="741" t="s">
        <v>2353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>
      <c r="B27" s="266" t="s">
        <v>113</v>
      </c>
      <c r="C27" s="217" t="s">
        <v>87</v>
      </c>
      <c r="D27" s="267" t="s">
        <v>114</v>
      </c>
      <c r="E27" s="713" t="s">
        <v>2366</v>
      </c>
      <c r="F27" s="713" t="s">
        <v>2324</v>
      </c>
      <c r="G27" s="713" t="s">
        <v>596</v>
      </c>
      <c r="H27" s="715" t="s">
        <v>2367</v>
      </c>
      <c r="I27" s="713" t="s">
        <v>375</v>
      </c>
      <c r="J27" s="741" t="s">
        <v>2353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0</v>
      </c>
      <c r="O27" s="654" t="s">
        <v>1921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>
      <c r="B28" s="266" t="s">
        <v>114</v>
      </c>
      <c r="C28" s="217" t="s">
        <v>87</v>
      </c>
      <c r="D28" s="267" t="s">
        <v>115</v>
      </c>
      <c r="E28" s="713" t="s">
        <v>2282</v>
      </c>
      <c r="F28" s="713" t="s">
        <v>2324</v>
      </c>
      <c r="G28" s="713" t="s">
        <v>2240</v>
      </c>
      <c r="H28" s="715" t="s">
        <v>2368</v>
      </c>
      <c r="I28" s="713" t="s">
        <v>375</v>
      </c>
      <c r="J28" s="741" t="s">
        <v>2353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3</v>
      </c>
      <c r="O28" s="287" t="s">
        <v>2369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>
      <c r="B29" s="266" t="s">
        <v>115</v>
      </c>
      <c r="C29" s="217" t="s">
        <v>87</v>
      </c>
      <c r="D29" s="267" t="s">
        <v>116</v>
      </c>
      <c r="E29" s="713" t="s">
        <v>2282</v>
      </c>
      <c r="F29" s="713" t="s">
        <v>2324</v>
      </c>
      <c r="G29" s="713" t="s">
        <v>2240</v>
      </c>
      <c r="H29" s="715" t="s">
        <v>209</v>
      </c>
      <c r="I29" s="713" t="s">
        <v>375</v>
      </c>
      <c r="J29" s="741" t="s">
        <v>2353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>
      <c r="B30" s="266" t="s">
        <v>116</v>
      </c>
      <c r="C30" s="217" t="s">
        <v>87</v>
      </c>
      <c r="D30" s="267" t="s">
        <v>117</v>
      </c>
      <c r="E30" s="713" t="s">
        <v>2282</v>
      </c>
      <c r="F30" s="713" t="s">
        <v>2324</v>
      </c>
      <c r="G30" s="713" t="s">
        <v>2249</v>
      </c>
      <c r="H30" s="715" t="s">
        <v>209</v>
      </c>
      <c r="I30" s="713" t="s">
        <v>375</v>
      </c>
      <c r="J30" s="741" t="s">
        <v>2353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654" t="s">
        <v>1921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>
      <c r="B31" s="266" t="s">
        <v>117</v>
      </c>
      <c r="C31" s="217" t="s">
        <v>87</v>
      </c>
      <c r="D31" s="267" t="s">
        <v>118</v>
      </c>
      <c r="E31" s="713" t="s">
        <v>2282</v>
      </c>
      <c r="F31" s="713" t="s">
        <v>2324</v>
      </c>
      <c r="G31" s="713" t="s">
        <v>2249</v>
      </c>
      <c r="H31" s="715" t="s">
        <v>209</v>
      </c>
      <c r="I31" s="713" t="s">
        <v>2370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>
      <c r="B32" s="266" t="s">
        <v>118</v>
      </c>
      <c r="C32" s="217" t="s">
        <v>87</v>
      </c>
      <c r="D32" s="267" t="s">
        <v>119</v>
      </c>
      <c r="E32" s="713" t="s">
        <v>2282</v>
      </c>
      <c r="F32" s="713" t="s">
        <v>2324</v>
      </c>
      <c r="G32" s="713" t="s">
        <v>2249</v>
      </c>
      <c r="H32" s="713" t="s">
        <v>209</v>
      </c>
      <c r="I32" s="713" t="s">
        <v>2370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1108</v>
      </c>
      <c r="N32" s="418">
        <f>COUNTIF(E7:K44, "*Paul*")/2</f>
        <v>0</v>
      </c>
      <c r="O32" s="654"/>
      <c r="P32" s="710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713" t="s">
        <v>2282</v>
      </c>
      <c r="F33" s="747" t="s">
        <v>2371</v>
      </c>
      <c r="G33" s="713" t="s">
        <v>2249</v>
      </c>
      <c r="H33" s="713" t="s">
        <v>209</v>
      </c>
      <c r="I33" s="746" t="s">
        <v>2372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748" t="s">
        <v>56</v>
      </c>
      <c r="G34" s="538"/>
      <c r="H34" s="538"/>
      <c r="I34" s="746" t="s">
        <v>2373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748" t="s">
        <v>56</v>
      </c>
      <c r="G35" s="606"/>
      <c r="H35" s="538"/>
      <c r="I35" s="746" t="s">
        <v>2374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748" t="s">
        <v>56</v>
      </c>
      <c r="G36" s="606"/>
      <c r="H36" s="538"/>
      <c r="I36" s="746" t="s">
        <v>2374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748" t="s">
        <v>56</v>
      </c>
      <c r="G37" s="698"/>
      <c r="H37" s="538"/>
      <c r="I37" s="746" t="s">
        <v>2374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748" t="s">
        <v>56</v>
      </c>
      <c r="G38" s="698"/>
      <c r="H38" s="559"/>
      <c r="I38" s="746" t="s">
        <v>2374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46" t="s">
        <v>2374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46" t="s">
        <v>2374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46" t="s">
        <v>2374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46" t="s">
        <v>2375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46" t="s">
        <v>2374</v>
      </c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17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>
      <c r="A47" t="s">
        <v>2013</v>
      </c>
      <c r="B47" s="659"/>
      <c r="C47" s="217" t="s">
        <v>2012</v>
      </c>
      <c r="D47" s="255" t="s">
        <v>2014</v>
      </c>
      <c r="M47" s="61"/>
      <c r="N47" s="62"/>
      <c r="O47" s="61"/>
    </row>
    <row r="48" spans="1:20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>
      <c r="A49" t="s">
        <v>2015</v>
      </c>
      <c r="B49" s="661"/>
      <c r="C49" s="660" t="s">
        <v>2012</v>
      </c>
      <c r="D49" s="61" t="s">
        <v>2016</v>
      </c>
      <c r="F49" s="850" t="s">
        <v>2376</v>
      </c>
      <c r="G49" s="851"/>
      <c r="H49" s="732">
        <v>45522</v>
      </c>
      <c r="I49" t="s">
        <v>2377</v>
      </c>
      <c r="M49" s="61"/>
      <c r="N49" s="62"/>
      <c r="O49" s="61"/>
    </row>
    <row r="50" spans="1:15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2019</v>
      </c>
    </row>
    <row r="57" spans="1:15">
      <c r="B57" s="127" t="s">
        <v>136</v>
      </c>
    </row>
    <row r="58" spans="1:15">
      <c r="B58" s="387" t="s">
        <v>138</v>
      </c>
      <c r="D58" t="s">
        <v>2224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zoomScale="88" zoomScaleNormal="115" workbookViewId="0">
      <pane xSplit="4" topLeftCell="E1" activePane="topRight" state="frozen"/>
      <selection pane="topRight" activeCell="A9" sqref="A9"/>
      <selection activeCell="A9" sqref="A9"/>
    </sheetView>
  </sheetViews>
  <sheetFormatPr defaultRowHeight="15"/>
  <cols>
    <col min="1" max="1" width="1.7109375" customWidth="1"/>
    <col min="2" max="2" width="8.7109375" customWidth="1"/>
    <col min="3" max="3" width="5.42578125" customWidth="1"/>
    <col min="4" max="4" width="9.85546875" customWidth="1"/>
    <col min="5" max="5" width="15.5703125" customWidth="1"/>
    <col min="6" max="6" width="36.85546875" customWidth="1"/>
    <col min="7" max="7" width="23.140625" customWidth="1"/>
    <col min="8" max="8" width="37.5703125" customWidth="1"/>
    <col min="9" max="9" width="40.85546875" customWidth="1"/>
    <col min="10" max="10" width="34.28515625" customWidth="1"/>
    <col min="11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2378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1885</v>
      </c>
      <c r="M5" s="644" t="s">
        <v>82</v>
      </c>
      <c r="N5" s="442" t="s">
        <v>83</v>
      </c>
      <c r="O5" s="652" t="s">
        <v>84</v>
      </c>
      <c r="P5" s="652" t="s">
        <v>2340</v>
      </c>
      <c r="Q5" s="376" t="s">
        <v>2021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2379</v>
      </c>
      <c r="F6" s="282" t="s">
        <v>2380</v>
      </c>
      <c r="G6" s="282" t="s">
        <v>2380</v>
      </c>
      <c r="H6" s="282" t="s">
        <v>2380</v>
      </c>
      <c r="I6" s="282" t="s">
        <v>2379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2381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98.5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19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108.5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2381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719"/>
      <c r="F10" s="719"/>
      <c r="G10" s="721" t="s">
        <v>2382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21" t="s">
        <v>2383</v>
      </c>
      <c r="F11" s="721" t="s">
        <v>2384</v>
      </c>
      <c r="G11" s="721" t="s">
        <v>2384</v>
      </c>
      <c r="H11" s="721" t="s">
        <v>2384</v>
      </c>
      <c r="I11" s="721" t="s">
        <v>2089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20</v>
      </c>
      <c r="O11" s="686" t="s">
        <v>2134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63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21" t="s">
        <v>2383</v>
      </c>
      <c r="F12" s="721" t="s">
        <v>2384</v>
      </c>
      <c r="G12" s="721" t="s">
        <v>2384</v>
      </c>
      <c r="H12" s="721" t="s">
        <v>2384</v>
      </c>
      <c r="I12" s="721" t="s">
        <v>2089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1921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21" t="s">
        <v>2383</v>
      </c>
      <c r="F13" s="721" t="s">
        <v>2384</v>
      </c>
      <c r="G13" s="721" t="s">
        <v>2384</v>
      </c>
      <c r="H13" s="721" t="s">
        <v>2384</v>
      </c>
      <c r="I13" s="721" t="s">
        <v>2089</v>
      </c>
      <c r="J13" s="751" t="s">
        <v>2385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6.5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19.5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29" t="s">
        <v>2386</v>
      </c>
      <c r="F14" s="729" t="s">
        <v>2384</v>
      </c>
      <c r="G14" s="735" t="s">
        <v>2301</v>
      </c>
      <c r="H14" s="585" t="s">
        <v>2387</v>
      </c>
      <c r="I14" s="730" t="s">
        <v>2177</v>
      </c>
      <c r="J14" s="751" t="s">
        <v>2385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29" t="s">
        <v>2388</v>
      </c>
      <c r="F15" s="729" t="s">
        <v>2384</v>
      </c>
      <c r="G15" s="735" t="s">
        <v>2301</v>
      </c>
      <c r="H15" s="585" t="s">
        <v>2389</v>
      </c>
      <c r="I15" s="730" t="s">
        <v>2177</v>
      </c>
      <c r="J15" s="751" t="s">
        <v>2385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2092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29" t="s">
        <v>2388</v>
      </c>
      <c r="F16" s="729" t="s">
        <v>2384</v>
      </c>
      <c r="G16" s="735" t="s">
        <v>2390</v>
      </c>
      <c r="H16" s="585" t="s">
        <v>2389</v>
      </c>
      <c r="I16" s="730" t="s">
        <v>2177</v>
      </c>
      <c r="J16" s="751" t="s">
        <v>2385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2092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29" t="s">
        <v>2388</v>
      </c>
      <c r="F17" s="729" t="s">
        <v>2384</v>
      </c>
      <c r="G17" s="735" t="s">
        <v>2390</v>
      </c>
      <c r="H17" s="585" t="s">
        <v>2387</v>
      </c>
      <c r="I17" s="730" t="s">
        <v>2177</v>
      </c>
      <c r="J17" s="751" t="s">
        <v>2385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2354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29" t="s">
        <v>2388</v>
      </c>
      <c r="F18" s="729" t="s">
        <v>2003</v>
      </c>
      <c r="G18" s="736" t="s">
        <v>2391</v>
      </c>
      <c r="H18" s="585" t="s">
        <v>2387</v>
      </c>
      <c r="I18" s="730" t="s">
        <v>2250</v>
      </c>
      <c r="J18" s="751" t="s">
        <v>2385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29" t="s">
        <v>2123</v>
      </c>
      <c r="F19" s="729" t="s">
        <v>2003</v>
      </c>
      <c r="G19" s="736" t="s">
        <v>2392</v>
      </c>
      <c r="H19" s="585" t="s">
        <v>2393</v>
      </c>
      <c r="I19" s="730" t="s">
        <v>2208</v>
      </c>
      <c r="J19" s="751" t="s">
        <v>2385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29" t="s">
        <v>2123</v>
      </c>
      <c r="F20" s="729" t="s">
        <v>2003</v>
      </c>
      <c r="G20" s="736" t="s">
        <v>2394</v>
      </c>
      <c r="H20" s="585" t="s">
        <v>2393</v>
      </c>
      <c r="I20" s="730" t="s">
        <v>2208</v>
      </c>
      <c r="J20" s="751" t="s">
        <v>2385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28.5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118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29" t="s">
        <v>2123</v>
      </c>
      <c r="F21" s="729" t="s">
        <v>2003</v>
      </c>
      <c r="G21" s="736" t="s">
        <v>2392</v>
      </c>
      <c r="H21" s="585" t="s">
        <v>2393</v>
      </c>
      <c r="I21" s="730" t="s">
        <v>2208</v>
      </c>
      <c r="J21" s="751" t="s">
        <v>2385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29" t="s">
        <v>2047</v>
      </c>
      <c r="F22" s="729" t="s">
        <v>2003</v>
      </c>
      <c r="G22" s="730" t="s">
        <v>2395</v>
      </c>
      <c r="H22" s="585" t="s">
        <v>2393</v>
      </c>
      <c r="I22" s="736" t="s">
        <v>2396</v>
      </c>
      <c r="J22" s="751" t="s">
        <v>2385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1921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29" t="s">
        <v>2047</v>
      </c>
      <c r="F23" s="729" t="s">
        <v>56</v>
      </c>
      <c r="G23" s="730" t="s">
        <v>1958</v>
      </c>
      <c r="H23" s="585" t="s">
        <v>2082</v>
      </c>
      <c r="I23" s="736" t="s">
        <v>2396</v>
      </c>
      <c r="J23" s="751" t="s">
        <v>2385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29" t="s">
        <v>2047</v>
      </c>
      <c r="F24" s="729" t="s">
        <v>56</v>
      </c>
      <c r="G24" s="730" t="s">
        <v>2397</v>
      </c>
      <c r="H24" s="658" t="s">
        <v>2398</v>
      </c>
      <c r="I24" s="736" t="s">
        <v>346</v>
      </c>
      <c r="J24" s="751" t="s">
        <v>2385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19.5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103.5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29" t="s">
        <v>2047</v>
      </c>
      <c r="F25" s="729" t="s">
        <v>56</v>
      </c>
      <c r="G25" s="730" t="s">
        <v>2397</v>
      </c>
      <c r="H25" s="658" t="s">
        <v>2398</v>
      </c>
      <c r="I25" s="735" t="s">
        <v>2399</v>
      </c>
      <c r="J25" s="751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33.5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100.5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29" t="s">
        <v>2047</v>
      </c>
      <c r="F26" s="735" t="s">
        <v>2148</v>
      </c>
      <c r="G26" s="730" t="s">
        <v>2397</v>
      </c>
      <c r="H26" s="658" t="s">
        <v>2398</v>
      </c>
      <c r="I26" s="735" t="s">
        <v>2060</v>
      </c>
      <c r="J26" s="751" t="s">
        <v>2385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29" t="s">
        <v>2047</v>
      </c>
      <c r="F27" s="735" t="s">
        <v>2148</v>
      </c>
      <c r="G27" s="730" t="s">
        <v>2397</v>
      </c>
      <c r="H27" s="658" t="s">
        <v>2398</v>
      </c>
      <c r="I27" s="735" t="s">
        <v>2060</v>
      </c>
      <c r="J27" s="751" t="s">
        <v>2385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85" t="s">
        <v>2400</v>
      </c>
      <c r="F28" s="735" t="s">
        <v>2148</v>
      </c>
      <c r="G28" s="730" t="s">
        <v>2397</v>
      </c>
      <c r="H28" s="658" t="s">
        <v>2398</v>
      </c>
      <c r="I28" s="735" t="s">
        <v>2060</v>
      </c>
      <c r="J28" s="751" t="s">
        <v>2385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15.5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51</v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5" t="s">
        <v>2401</v>
      </c>
      <c r="F29" s="735" t="s">
        <v>2402</v>
      </c>
      <c r="G29" s="730" t="s">
        <v>2397</v>
      </c>
      <c r="H29" s="658" t="s">
        <v>2403</v>
      </c>
      <c r="I29" s="735" t="s">
        <v>2060</v>
      </c>
      <c r="J29" s="751" t="s">
        <v>2385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0</v>
      </c>
      <c r="O29" s="326" t="s">
        <v>2381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85" t="s">
        <v>2401</v>
      </c>
      <c r="F30" s="735" t="s">
        <v>2249</v>
      </c>
      <c r="G30" s="730" t="s">
        <v>2397</v>
      </c>
      <c r="H30" s="658" t="s">
        <v>2403</v>
      </c>
      <c r="I30" s="735" t="s">
        <v>2060</v>
      </c>
      <c r="J30" s="751" t="s">
        <v>2385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654" t="s">
        <v>1921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85" t="s">
        <v>2401</v>
      </c>
      <c r="F31" s="735" t="s">
        <v>2402</v>
      </c>
      <c r="G31" s="730" t="s">
        <v>2404</v>
      </c>
      <c r="H31" s="658" t="s">
        <v>2403</v>
      </c>
      <c r="I31" s="735" t="s">
        <v>2060</v>
      </c>
      <c r="J31" s="751" t="s">
        <v>2385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21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61</v>
      </c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585" t="s">
        <v>2401</v>
      </c>
      <c r="F32" s="735" t="s">
        <v>2405</v>
      </c>
      <c r="G32" s="730" t="s">
        <v>2406</v>
      </c>
      <c r="H32" s="658" t="s">
        <v>2403</v>
      </c>
      <c r="I32" s="735" t="s">
        <v>2060</v>
      </c>
      <c r="J32" s="751" t="s">
        <v>2385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1108</v>
      </c>
      <c r="N32" s="418">
        <f>COUNTIF(E7:K44, "*Paul*")/2</f>
        <v>0</v>
      </c>
      <c r="O32" s="654" t="s">
        <v>2407</v>
      </c>
      <c r="P32" s="710"/>
      <c r="Q32" s="667">
        <f>SUM('5 August 2024  '!N32,'12 August 2024  '!N32,'19 August 2024'!N32,'26 August 2024'!N32)</f>
        <v>0</v>
      </c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85" t="s">
        <v>2401</v>
      </c>
      <c r="F33" s="749" t="s">
        <v>2408</v>
      </c>
      <c r="G33" s="730" t="s">
        <v>1958</v>
      </c>
      <c r="H33" s="750" t="s">
        <v>2409</v>
      </c>
      <c r="I33" s="735" t="s">
        <v>2060</v>
      </c>
      <c r="J33" s="751" t="s">
        <v>2385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722"/>
      <c r="F34" s="749" t="s">
        <v>2408</v>
      </c>
      <c r="G34" s="723"/>
      <c r="H34" s="750" t="s">
        <v>2409</v>
      </c>
      <c r="I34" s="709" t="s">
        <v>1958</v>
      </c>
      <c r="J34" s="751" t="s">
        <v>2385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97"/>
      <c r="F35" s="749" t="s">
        <v>2408</v>
      </c>
      <c r="G35" s="622"/>
      <c r="H35" s="750" t="s">
        <v>2409</v>
      </c>
      <c r="I35" s="709" t="s">
        <v>2060</v>
      </c>
      <c r="J35" s="751" t="s">
        <v>2385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97"/>
      <c r="F36" s="749" t="s">
        <v>2408</v>
      </c>
      <c r="G36" s="622"/>
      <c r="H36" s="750" t="s">
        <v>2409</v>
      </c>
      <c r="I36" s="709" t="s">
        <v>2410</v>
      </c>
      <c r="J36" s="751" t="s">
        <v>2385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97"/>
      <c r="F37" s="749" t="s">
        <v>2408</v>
      </c>
      <c r="G37" s="699"/>
      <c r="H37" s="750" t="s">
        <v>2409</v>
      </c>
      <c r="I37" s="709"/>
      <c r="J37" s="751" t="s">
        <v>2385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99"/>
      <c r="F38" s="749" t="s">
        <v>2408</v>
      </c>
      <c r="G38" s="699"/>
      <c r="H38" s="750" t="s">
        <v>2409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99"/>
      <c r="F39" s="749" t="s">
        <v>2408</v>
      </c>
      <c r="G39" s="698"/>
      <c r="H39" s="750" t="s">
        <v>2409</v>
      </c>
      <c r="I39" s="709"/>
      <c r="J39" s="751" t="s">
        <v>2385</v>
      </c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99"/>
      <c r="F40" s="749" t="s">
        <v>2408</v>
      </c>
      <c r="G40" s="553"/>
      <c r="H40" s="750" t="s">
        <v>2409</v>
      </c>
      <c r="I40" s="709"/>
      <c r="J40" s="751" t="s">
        <v>2385</v>
      </c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750" t="s">
        <v>2411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750" t="s">
        <v>2409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725"/>
      <c r="F44" s="724"/>
      <c r="G44" s="724"/>
      <c r="H44" s="724"/>
      <c r="I44" s="709"/>
      <c r="J44" s="726"/>
      <c r="K44" s="724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2376</v>
      </c>
      <c r="H49" s="732">
        <v>45529</v>
      </c>
      <c r="I49" t="s">
        <v>2377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2011</v>
      </c>
      <c r="F51" s="662"/>
      <c r="G51" s="217" t="s">
        <v>2012</v>
      </c>
      <c r="H51" t="s">
        <v>1887</v>
      </c>
      <c r="J51" s="731"/>
      <c r="M51" s="61"/>
      <c r="N51" s="62"/>
      <c r="O51" s="61"/>
    </row>
    <row r="52" spans="5:15">
      <c r="E52" t="s">
        <v>2013</v>
      </c>
      <c r="F52" s="659"/>
      <c r="G52" s="217" t="s">
        <v>2012</v>
      </c>
      <c r="H52" s="255" t="s">
        <v>2014</v>
      </c>
      <c r="M52" s="61"/>
      <c r="N52" s="62"/>
      <c r="O52" s="61"/>
    </row>
    <row r="53" spans="5:15">
      <c r="E53" t="s">
        <v>2075</v>
      </c>
      <c r="F53" s="678"/>
      <c r="G53" s="217"/>
      <c r="H53" s="255" t="s">
        <v>2076</v>
      </c>
      <c r="M53" s="61"/>
      <c r="N53" s="62"/>
      <c r="O53" s="61"/>
    </row>
    <row r="54" spans="5:15">
      <c r="E54" t="s">
        <v>2015</v>
      </c>
      <c r="F54" s="661"/>
      <c r="G54" s="660" t="s">
        <v>2012</v>
      </c>
      <c r="H54" s="61" t="s">
        <v>2016</v>
      </c>
      <c r="M54" s="61"/>
      <c r="N54" s="62"/>
      <c r="O54" s="61"/>
    </row>
    <row r="55" spans="5:15">
      <c r="E55" t="s">
        <v>2017</v>
      </c>
      <c r="F55" s="663"/>
      <c r="G55" s="660" t="s">
        <v>2012</v>
      </c>
      <c r="H55" s="255" t="s">
        <v>2018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2019</v>
      </c>
    </row>
    <row r="62" spans="5:15">
      <c r="F62" s="127" t="s">
        <v>136</v>
      </c>
    </row>
    <row r="63" spans="5:15">
      <c r="F63" s="387" t="s">
        <v>138</v>
      </c>
      <c r="H63" t="s">
        <v>2224</v>
      </c>
    </row>
  </sheetData>
  <sheetProtection algorithmName="SHA-512" hashValue="bM9zTzRLMPzisM+ydAQy6WqiPbyr4H4zP351rqdimUtub88U/gD9UIDJqHpcbezN1BpFeWsb2UgtCQN76kdc1Q==" saltValue="YTWAMZg78N8JET9M0CoqzA==" spinCount="100000" sheet="1" objects="1" scenarios="1"/>
  <mergeCells count="3">
    <mergeCell ref="B1:K1"/>
    <mergeCell ref="B2:K2"/>
    <mergeCell ref="B3:K3"/>
  </mergeCells>
  <conditionalFormatting sqref="M6:M32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zoomScale="115" zoomScaleNormal="115" workbookViewId="0">
      <pane xSplit="4" topLeftCell="E1" activePane="topRight" state="frozen"/>
      <selection pane="topRight" activeCell="A2" sqref="A2"/>
      <selection activeCell="A2" sqref="A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9.85546875" customWidth="1"/>
    <col min="8" max="11" width="25.7109375" customWidth="1"/>
    <col min="12" max="12" width="32.570312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2378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1885</v>
      </c>
      <c r="M5" s="644" t="s">
        <v>82</v>
      </c>
      <c r="N5" s="442" t="s">
        <v>83</v>
      </c>
      <c r="O5" s="652" t="s">
        <v>84</v>
      </c>
      <c r="P5" s="727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2381</v>
      </c>
      <c r="P7" s="728">
        <f>SUM('1 September 2024'!N7,'2 September 2024 '!N7,'9 September 2024  '!N7,'16 September 2024   '!N7,'23 September 2024    '!N7,'30 September 2024    '!N7,)</f>
        <v>5.5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2381</v>
      </c>
      <c r="P9" s="728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 t="s">
        <v>2412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10.5</v>
      </c>
      <c r="O11" s="686" t="s">
        <v>2134</v>
      </c>
      <c r="P11" s="728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 t="s">
        <v>2412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1921</v>
      </c>
      <c r="P12" s="728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 t="s">
        <v>2412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59" t="s">
        <v>2412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728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59" t="s">
        <v>2412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2092</v>
      </c>
      <c r="P15" s="728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59" t="s">
        <v>2412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2092</v>
      </c>
      <c r="P16" s="728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59" t="s">
        <v>2412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2354</v>
      </c>
      <c r="P17" s="728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59" t="s">
        <v>2412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728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59" t="s">
        <v>2412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59" t="s">
        <v>2412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59" t="s">
        <v>2412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59" t="s">
        <v>2412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1921</v>
      </c>
      <c r="P22" s="728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728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59" t="s">
        <v>2412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59" t="s">
        <v>2412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9</v>
      </c>
      <c r="O25" s="326"/>
      <c r="P25" s="728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59" t="s">
        <v>2412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59" t="s">
        <v>2412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59" t="s">
        <v>2412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59" t="s">
        <v>2412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0</v>
      </c>
      <c r="O29" s="326" t="s">
        <v>2381</v>
      </c>
      <c r="P29" s="728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59" t="s">
        <v>207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654" t="s">
        <v>1921</v>
      </c>
      <c r="P30" s="728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59" t="s">
        <v>207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59" t="s">
        <v>207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1108</v>
      </c>
      <c r="N32" s="418">
        <f>COUNTIF(E7:K44, "*Paul*")/2</f>
        <v>0</v>
      </c>
      <c r="O32" s="654" t="s">
        <v>2407</v>
      </c>
      <c r="P32" s="710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 ht="15.6" customHeight="1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2376</v>
      </c>
      <c r="H49" s="732">
        <v>45528</v>
      </c>
      <c r="I49" t="s">
        <v>2377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2011</v>
      </c>
      <c r="F51" s="662"/>
      <c r="G51" s="217" t="s">
        <v>2012</v>
      </c>
      <c r="H51" t="s">
        <v>1887</v>
      </c>
      <c r="M51" s="61"/>
      <c r="N51" s="62"/>
      <c r="O51" s="61"/>
    </row>
    <row r="52" spans="5:15">
      <c r="E52" t="s">
        <v>2013</v>
      </c>
      <c r="F52" s="659"/>
      <c r="G52" s="217" t="s">
        <v>2012</v>
      </c>
      <c r="H52" s="255" t="s">
        <v>2014</v>
      </c>
      <c r="M52" s="61"/>
      <c r="N52" s="62"/>
      <c r="O52" s="61"/>
    </row>
    <row r="53" spans="5:15">
      <c r="E53" t="s">
        <v>2075</v>
      </c>
      <c r="F53" s="678"/>
      <c r="G53" s="217"/>
      <c r="H53" s="255" t="s">
        <v>2076</v>
      </c>
      <c r="M53" s="61"/>
      <c r="N53" s="62"/>
      <c r="O53" s="61"/>
    </row>
    <row r="54" spans="5:15">
      <c r="E54" t="s">
        <v>2015</v>
      </c>
      <c r="F54" s="661"/>
      <c r="G54" s="660" t="s">
        <v>2012</v>
      </c>
      <c r="H54" s="61" t="s">
        <v>2016</v>
      </c>
      <c r="M54" s="61"/>
      <c r="N54" s="62"/>
      <c r="O54" s="61"/>
    </row>
    <row r="55" spans="5:15">
      <c r="E55" t="s">
        <v>2017</v>
      </c>
      <c r="F55" s="663"/>
      <c r="G55" s="660" t="s">
        <v>2012</v>
      </c>
      <c r="H55" s="255" t="s">
        <v>2018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2019</v>
      </c>
    </row>
    <row r="62" spans="5:15">
      <c r="F62" s="127" t="s">
        <v>136</v>
      </c>
    </row>
    <row r="63" spans="5:15">
      <c r="F63" s="387" t="s">
        <v>138</v>
      </c>
      <c r="H63" t="s">
        <v>2224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3"/>
  <sheetViews>
    <sheetView zoomScale="115" zoomScaleNormal="115" workbookViewId="0">
      <pane xSplit="4" topLeftCell="I1" activePane="topRight" state="frozen"/>
      <selection pane="topRight" activeCell="A3" sqref="A3"/>
      <selection activeCell="A3" sqref="A3"/>
    </sheetView>
  </sheetViews>
  <sheetFormatPr defaultRowHeight="15"/>
  <cols>
    <col min="1" max="1" width="1.28515625" customWidth="1"/>
    <col min="2" max="2" width="9" customWidth="1"/>
    <col min="3" max="3" width="3.28515625" customWidth="1"/>
    <col min="4" max="4" width="9.140625" customWidth="1"/>
    <col min="5" max="5" width="25.28515625" customWidth="1"/>
    <col min="6" max="6" width="28.7109375" bestFit="1" customWidth="1"/>
    <col min="7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1" bestFit="1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2413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45537</v>
      </c>
      <c r="F5" s="577">
        <v>45538</v>
      </c>
      <c r="G5" s="577">
        <v>45539</v>
      </c>
      <c r="H5" s="577">
        <v>45540</v>
      </c>
      <c r="I5" s="577">
        <v>45541</v>
      </c>
      <c r="J5" s="577">
        <v>45542</v>
      </c>
      <c r="K5" s="577">
        <v>45543</v>
      </c>
      <c r="L5" s="592" t="s">
        <v>1885</v>
      </c>
      <c r="M5" s="664" t="s">
        <v>82</v>
      </c>
      <c r="N5" s="421" t="s">
        <v>83</v>
      </c>
      <c r="O5" s="664" t="s">
        <v>84</v>
      </c>
      <c r="P5" s="652" t="s">
        <v>2340</v>
      </c>
      <c r="Q5" s="791" t="s">
        <v>2414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752" t="s">
        <v>2415</v>
      </c>
      <c r="F6" s="752" t="s">
        <v>2415</v>
      </c>
      <c r="G6" s="752" t="s">
        <v>2415</v>
      </c>
      <c r="H6" s="752" t="s">
        <v>2415</v>
      </c>
      <c r="I6" s="752" t="s">
        <v>2415</v>
      </c>
      <c r="J6" s="753"/>
      <c r="K6" s="754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462">
        <f>COUNTIF(E7:K44, "*YB*")/2</f>
        <v>0</v>
      </c>
      <c r="O6" s="779" t="s">
        <v>1974</v>
      </c>
      <c r="P6" s="788" t="str">
        <f t="shared" ref="P6:P31" ca="1" si="0">IF(NOW() &lt; $H$49 + TIME(23,50,0), IF(AND(N6&lt;5, O6=""), "penalty of RM5 per hour", ""), P6)</f>
        <v/>
      </c>
      <c r="Q6" s="792" t="str">
        <f t="shared" ref="Q6:Q31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755"/>
      <c r="F7" s="755"/>
      <c r="G7" s="755"/>
      <c r="H7" s="756"/>
      <c r="I7" s="757"/>
      <c r="J7" s="758"/>
      <c r="K7" s="7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776" t="s">
        <v>1974</v>
      </c>
      <c r="P7" s="789" t="str">
        <f t="shared" ca="1" si="0"/>
        <v/>
      </c>
      <c r="Q7" s="793" t="str">
        <f t="shared" ca="1" si="1"/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755"/>
      <c r="F8" s="755"/>
      <c r="G8" s="755"/>
      <c r="H8" s="756"/>
      <c r="I8" s="757"/>
      <c r="J8" s="758"/>
      <c r="K8" s="7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6</v>
      </c>
      <c r="O8" s="776"/>
      <c r="P8" s="789" t="str">
        <f t="shared" ca="1" si="0"/>
        <v/>
      </c>
      <c r="Q8" s="793" t="str">
        <f t="shared" ca="1" si="1"/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755"/>
      <c r="F9" s="755"/>
      <c r="G9" s="755"/>
      <c r="H9" s="756"/>
      <c r="I9" s="757"/>
      <c r="J9" s="758"/>
      <c r="K9" s="7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776" t="s">
        <v>2416</v>
      </c>
      <c r="P9" s="789" t="str">
        <f t="shared" ca="1" si="0"/>
        <v/>
      </c>
      <c r="Q9" s="793" t="str">
        <f t="shared" ca="1" si="1"/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755"/>
      <c r="F10" s="755"/>
      <c r="G10" s="755"/>
      <c r="H10" s="756"/>
      <c r="I10" s="757"/>
      <c r="J10" s="758"/>
      <c r="K10" s="7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776" t="s">
        <v>1945</v>
      </c>
      <c r="P10" s="789" t="str">
        <f t="shared" ca="1" si="0"/>
        <v/>
      </c>
      <c r="Q10" s="793" t="str">
        <f t="shared" ca="1" si="1"/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2208</v>
      </c>
      <c r="F11" s="760" t="s">
        <v>2417</v>
      </c>
      <c r="G11" s="760" t="s">
        <v>2418</v>
      </c>
      <c r="H11" s="760" t="s">
        <v>2417</v>
      </c>
      <c r="I11" s="760" t="s">
        <v>2417</v>
      </c>
      <c r="J11" s="758"/>
      <c r="K11" s="7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10.5</v>
      </c>
      <c r="O11" s="777" t="s">
        <v>2134</v>
      </c>
      <c r="P11" s="789" t="str">
        <f t="shared" ca="1" si="0"/>
        <v/>
      </c>
      <c r="Q11" s="793" t="str">
        <f t="shared" ca="1" si="1"/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2208</v>
      </c>
      <c r="F12" s="760" t="s">
        <v>2417</v>
      </c>
      <c r="G12" s="760" t="s">
        <v>2418</v>
      </c>
      <c r="H12" s="760" t="s">
        <v>2417</v>
      </c>
      <c r="I12" s="760" t="s">
        <v>2417</v>
      </c>
      <c r="J12" s="758"/>
      <c r="K12" s="7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776"/>
      <c r="P12" s="789" t="str">
        <f t="shared" ca="1" si="0"/>
        <v/>
      </c>
      <c r="Q12" s="793" t="str">
        <f t="shared" ca="1" si="1"/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2208</v>
      </c>
      <c r="F13" s="760" t="s">
        <v>2417</v>
      </c>
      <c r="G13" s="760" t="s">
        <v>2418</v>
      </c>
      <c r="H13" s="760" t="s">
        <v>2417</v>
      </c>
      <c r="I13" s="760" t="s">
        <v>2417</v>
      </c>
      <c r="J13" s="758"/>
      <c r="K13" s="7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15</v>
      </c>
      <c r="O13" s="776"/>
      <c r="P13" s="789" t="str">
        <f t="shared" ca="1" si="0"/>
        <v/>
      </c>
      <c r="Q13" s="793" t="str">
        <f t="shared" ca="1" si="1"/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55" t="s">
        <v>2208</v>
      </c>
      <c r="F14" s="755" t="s">
        <v>2419</v>
      </c>
      <c r="G14" s="755" t="s">
        <v>2100</v>
      </c>
      <c r="H14" s="756" t="s">
        <v>2420</v>
      </c>
      <c r="I14" s="757" t="s">
        <v>2421</v>
      </c>
      <c r="J14" s="758" t="s">
        <v>2309</v>
      </c>
      <c r="K14" s="7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776" t="s">
        <v>1945</v>
      </c>
      <c r="P14" s="789" t="str">
        <f t="shared" ca="1" si="0"/>
        <v/>
      </c>
      <c r="Q14" s="793" t="str">
        <f t="shared" ca="1" si="1"/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55" t="s">
        <v>2208</v>
      </c>
      <c r="F15" s="755" t="s">
        <v>2419</v>
      </c>
      <c r="G15" s="755" t="s">
        <v>2100</v>
      </c>
      <c r="H15" s="756" t="s">
        <v>2420</v>
      </c>
      <c r="I15" s="757" t="s">
        <v>2421</v>
      </c>
      <c r="J15" s="758" t="s">
        <v>2309</v>
      </c>
      <c r="K15" s="7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776" t="s">
        <v>2092</v>
      </c>
      <c r="P15" s="789" t="str">
        <f t="shared" ca="1" si="0"/>
        <v/>
      </c>
      <c r="Q15" s="793" t="str">
        <f t="shared" ca="1" si="1"/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55" t="s">
        <v>2422</v>
      </c>
      <c r="F16" s="755" t="s">
        <v>2419</v>
      </c>
      <c r="G16" s="755" t="s">
        <v>2100</v>
      </c>
      <c r="H16" s="761" t="s">
        <v>2423</v>
      </c>
      <c r="I16" s="757" t="s">
        <v>2421</v>
      </c>
      <c r="J16" s="758" t="s">
        <v>207</v>
      </c>
      <c r="K16" s="7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778" t="s">
        <v>2092</v>
      </c>
      <c r="P16" s="789" t="str">
        <f t="shared" ca="1" si="0"/>
        <v/>
      </c>
      <c r="Q16" s="793" t="str">
        <f t="shared" ca="1" si="1"/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55" t="s">
        <v>2422</v>
      </c>
      <c r="F17" s="755" t="s">
        <v>2419</v>
      </c>
      <c r="G17" s="755" t="s">
        <v>2100</v>
      </c>
      <c r="H17" s="761" t="s">
        <v>2423</v>
      </c>
      <c r="I17" s="757" t="s">
        <v>2421</v>
      </c>
      <c r="J17" s="758" t="s">
        <v>207</v>
      </c>
      <c r="K17" s="7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776" t="s">
        <v>2424</v>
      </c>
      <c r="P17" s="789" t="str">
        <f t="shared" ca="1" si="0"/>
        <v/>
      </c>
      <c r="Q17" s="793" t="str">
        <f t="shared" ca="1" si="1"/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55"/>
      <c r="F18" s="755" t="s">
        <v>110</v>
      </c>
      <c r="G18" s="757" t="s">
        <v>2319</v>
      </c>
      <c r="H18" s="761" t="s">
        <v>2425</v>
      </c>
      <c r="I18" s="757" t="s">
        <v>2421</v>
      </c>
      <c r="J18" s="758" t="s">
        <v>207</v>
      </c>
      <c r="K18" s="7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776" t="s">
        <v>2092</v>
      </c>
      <c r="P18" s="789" t="str">
        <f t="shared" ca="1" si="0"/>
        <v/>
      </c>
      <c r="Q18" s="793" t="str">
        <f t="shared" ca="1" si="1"/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55" t="s">
        <v>62</v>
      </c>
      <c r="F19" s="755" t="s">
        <v>110</v>
      </c>
      <c r="G19" s="757" t="s">
        <v>2319</v>
      </c>
      <c r="H19" s="761" t="s">
        <v>2425</v>
      </c>
      <c r="I19" s="757" t="s">
        <v>2426</v>
      </c>
      <c r="J19" s="758" t="s">
        <v>207</v>
      </c>
      <c r="K19" s="7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776" t="s">
        <v>107</v>
      </c>
      <c r="P19" s="789" t="str">
        <f t="shared" ca="1" si="0"/>
        <v/>
      </c>
      <c r="Q19" s="793" t="str">
        <f t="shared" ca="1" si="1"/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55" t="s">
        <v>62</v>
      </c>
      <c r="F20" s="755" t="s">
        <v>110</v>
      </c>
      <c r="G20" s="757" t="s">
        <v>2319</v>
      </c>
      <c r="H20" s="761" t="s">
        <v>2427</v>
      </c>
      <c r="I20" s="757" t="s">
        <v>2426</v>
      </c>
      <c r="J20" s="758" t="s">
        <v>207</v>
      </c>
      <c r="K20" s="7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18.5</v>
      </c>
      <c r="O20" s="776"/>
      <c r="P20" s="789" t="str">
        <f t="shared" ca="1" si="0"/>
        <v/>
      </c>
      <c r="Q20" s="793" t="str">
        <f t="shared" ca="1" si="1"/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55" t="s">
        <v>70</v>
      </c>
      <c r="F21" s="755" t="s">
        <v>110</v>
      </c>
      <c r="G21" s="757" t="s">
        <v>2319</v>
      </c>
      <c r="H21" s="761" t="s">
        <v>2427</v>
      </c>
      <c r="I21" s="757" t="s">
        <v>2428</v>
      </c>
      <c r="J21" s="758" t="s">
        <v>207</v>
      </c>
      <c r="K21" s="7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779"/>
      <c r="P21" s="789" t="str">
        <f t="shared" ca="1" si="0"/>
        <v/>
      </c>
      <c r="Q21" s="793" t="str">
        <f t="shared" ca="1" si="1"/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55" t="s">
        <v>2422</v>
      </c>
      <c r="F22" s="755" t="s">
        <v>2158</v>
      </c>
      <c r="G22" s="757" t="s">
        <v>2319</v>
      </c>
      <c r="H22" s="761" t="s">
        <v>2429</v>
      </c>
      <c r="I22" s="757" t="s">
        <v>2428</v>
      </c>
      <c r="J22" s="758" t="s">
        <v>207</v>
      </c>
      <c r="K22" s="7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776"/>
      <c r="P22" s="789" t="str">
        <f t="shared" ca="1" si="0"/>
        <v/>
      </c>
      <c r="Q22" s="793" t="str">
        <f t="shared" ca="1" si="1"/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55" t="s">
        <v>2422</v>
      </c>
      <c r="F23" s="755" t="s">
        <v>2319</v>
      </c>
      <c r="G23" s="757" t="s">
        <v>2158</v>
      </c>
      <c r="H23" s="761" t="s">
        <v>2429</v>
      </c>
      <c r="I23" s="757" t="s">
        <v>2428</v>
      </c>
      <c r="J23" s="758" t="s">
        <v>207</v>
      </c>
      <c r="K23" s="7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776" t="s">
        <v>2092</v>
      </c>
      <c r="P23" s="789" t="str">
        <f t="shared" ca="1" si="0"/>
        <v/>
      </c>
      <c r="Q23" s="793" t="str">
        <f t="shared" ca="1" si="1"/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55" t="s">
        <v>2422</v>
      </c>
      <c r="F24" s="755" t="s">
        <v>2319</v>
      </c>
      <c r="G24" s="757" t="s">
        <v>2319</v>
      </c>
      <c r="H24" s="761" t="s">
        <v>2429</v>
      </c>
      <c r="I24" s="757" t="s">
        <v>2393</v>
      </c>
      <c r="J24" s="758" t="s">
        <v>207</v>
      </c>
      <c r="K24" s="7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14</v>
      </c>
      <c r="O24" s="776"/>
      <c r="P24" s="789" t="str">
        <f t="shared" ca="1" si="0"/>
        <v/>
      </c>
      <c r="Q24" s="793" t="str">
        <f t="shared" ca="1" si="1"/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55" t="s">
        <v>2422</v>
      </c>
      <c r="F25" s="755" t="s">
        <v>2319</v>
      </c>
      <c r="G25" s="757" t="s">
        <v>2319</v>
      </c>
      <c r="H25" s="761" t="s">
        <v>2429</v>
      </c>
      <c r="I25" s="757" t="s">
        <v>2393</v>
      </c>
      <c r="J25" s="758" t="s">
        <v>207</v>
      </c>
      <c r="K25" s="759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0</v>
      </c>
      <c r="O25" s="776" t="s">
        <v>2430</v>
      </c>
      <c r="P25" s="789" t="str">
        <f t="shared" ca="1" si="0"/>
        <v/>
      </c>
      <c r="Q25" s="793" t="str">
        <f t="shared" ca="1" si="1"/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55" t="s">
        <v>2422</v>
      </c>
      <c r="F26" s="755" t="s">
        <v>2346</v>
      </c>
      <c r="G26" s="757" t="s">
        <v>2251</v>
      </c>
      <c r="H26" s="761" t="s">
        <v>2429</v>
      </c>
      <c r="I26" s="757" t="s">
        <v>2431</v>
      </c>
      <c r="J26" s="758"/>
      <c r="K26" s="759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5</v>
      </c>
      <c r="O26" s="776"/>
      <c r="P26" s="789"/>
      <c r="Q26" s="793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55" t="s">
        <v>2422</v>
      </c>
      <c r="F27" s="755" t="s">
        <v>2346</v>
      </c>
      <c r="G27" s="757" t="s">
        <v>2251</v>
      </c>
      <c r="H27" s="761" t="s">
        <v>2429</v>
      </c>
      <c r="I27" s="757" t="s">
        <v>2431</v>
      </c>
      <c r="J27" s="758" t="s">
        <v>207</v>
      </c>
      <c r="K27" s="759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16</v>
      </c>
      <c r="O27" s="779"/>
      <c r="P27" s="789" t="str">
        <f t="shared" ca="1" si="0"/>
        <v/>
      </c>
      <c r="Q27" s="793" t="str">
        <f t="shared" ca="1" si="1"/>
        <v/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55" t="s">
        <v>2249</v>
      </c>
      <c r="F28" s="755" t="s">
        <v>2208</v>
      </c>
      <c r="G28" s="757" t="s">
        <v>2251</v>
      </c>
      <c r="H28" s="761" t="s">
        <v>2429</v>
      </c>
      <c r="I28" s="757" t="s">
        <v>2431</v>
      </c>
      <c r="J28" s="758" t="s">
        <v>207</v>
      </c>
      <c r="K28" s="759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9</v>
      </c>
      <c r="O28" s="780"/>
      <c r="P28" s="789" t="str">
        <f t="shared" ca="1" si="0"/>
        <v/>
      </c>
      <c r="Q28" s="793" t="str">
        <f t="shared" ca="1" si="1"/>
        <v/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55" t="s">
        <v>2249</v>
      </c>
      <c r="F29" s="755" t="s">
        <v>2208</v>
      </c>
      <c r="G29" s="757" t="s">
        <v>2251</v>
      </c>
      <c r="H29" s="761" t="s">
        <v>2432</v>
      </c>
      <c r="I29" s="757" t="s">
        <v>2431</v>
      </c>
      <c r="J29" s="758" t="s">
        <v>207</v>
      </c>
      <c r="K29" s="759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11</v>
      </c>
      <c r="O29" s="776"/>
      <c r="P29" s="789" t="str">
        <f t="shared" ca="1" si="0"/>
        <v/>
      </c>
      <c r="Q29" s="793" t="str">
        <f t="shared" ca="1" si="1"/>
        <v/>
      </c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55" t="s">
        <v>2249</v>
      </c>
      <c r="F30" s="755" t="s">
        <v>2208</v>
      </c>
      <c r="G30" s="757" t="s">
        <v>2251</v>
      </c>
      <c r="H30" s="761" t="s">
        <v>2433</v>
      </c>
      <c r="I30" s="757" t="s">
        <v>2431</v>
      </c>
      <c r="J30" s="758" t="s">
        <v>207</v>
      </c>
      <c r="K30" s="759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779" t="s">
        <v>1921</v>
      </c>
      <c r="P30" s="789"/>
      <c r="Q30" s="793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55" t="s">
        <v>2249</v>
      </c>
      <c r="F31" s="755" t="s">
        <v>2208</v>
      </c>
      <c r="G31" s="757" t="s">
        <v>2434</v>
      </c>
      <c r="H31" s="761" t="s">
        <v>2433</v>
      </c>
      <c r="I31" s="757" t="s">
        <v>2431</v>
      </c>
      <c r="J31" s="758" t="s">
        <v>207</v>
      </c>
      <c r="K31" s="759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46" t="s">
        <v>2158</v>
      </c>
      <c r="N31" s="418">
        <f>COUNTIF(E7:K44, "*Suki*")/2</f>
        <v>9</v>
      </c>
      <c r="O31" s="779"/>
      <c r="P31" s="789" t="str">
        <f t="shared" ca="1" si="0"/>
        <v/>
      </c>
      <c r="Q31" s="793" t="str">
        <f t="shared" ca="1" si="1"/>
        <v/>
      </c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755" t="s">
        <v>2249</v>
      </c>
      <c r="F32" s="755" t="s">
        <v>2387</v>
      </c>
      <c r="G32" s="757" t="s">
        <v>2434</v>
      </c>
      <c r="H32" s="756" t="s">
        <v>2435</v>
      </c>
      <c r="I32" s="757" t="s">
        <v>2431</v>
      </c>
      <c r="J32" s="758" t="s">
        <v>207</v>
      </c>
      <c r="K32" s="759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51" t="s">
        <v>1108</v>
      </c>
      <c r="N32" s="418">
        <f>COUNTIF(E7:K44, "*Paul*")/2</f>
        <v>0</v>
      </c>
      <c r="O32" s="787" t="s">
        <v>2407</v>
      </c>
      <c r="P32" s="790"/>
      <c r="Q32" s="794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55" t="s">
        <v>2249</v>
      </c>
      <c r="F33" s="755" t="s">
        <v>2387</v>
      </c>
      <c r="G33" s="757" t="s">
        <v>2434</v>
      </c>
      <c r="H33" s="756" t="s">
        <v>2435</v>
      </c>
      <c r="I33" s="757" t="s">
        <v>2431</v>
      </c>
      <c r="J33" s="758" t="s">
        <v>207</v>
      </c>
      <c r="K33" s="759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762"/>
      <c r="F34" s="763"/>
      <c r="G34" s="763" t="s">
        <v>1953</v>
      </c>
      <c r="H34" s="763"/>
      <c r="I34" s="764"/>
      <c r="J34" s="758" t="s">
        <v>2309</v>
      </c>
      <c r="K34" s="76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762"/>
      <c r="F35" s="766"/>
      <c r="G35" s="767" t="s">
        <v>1953</v>
      </c>
      <c r="H35" s="763"/>
      <c r="I35" s="764"/>
      <c r="J35" s="758" t="s">
        <v>2309</v>
      </c>
      <c r="K35" s="76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768"/>
      <c r="F36" s="766"/>
      <c r="G36" s="767"/>
      <c r="H36" s="763"/>
      <c r="I36" s="764"/>
      <c r="J36" s="758"/>
      <c r="K36" s="765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768"/>
      <c r="F37" s="766"/>
      <c r="G37" s="769"/>
      <c r="H37" s="763"/>
      <c r="I37" s="770"/>
      <c r="J37" s="758"/>
      <c r="K37" s="765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768"/>
      <c r="F38" s="765"/>
      <c r="G38" s="769"/>
      <c r="H38" s="771"/>
      <c r="I38" s="770"/>
      <c r="J38" s="758"/>
      <c r="K38" s="765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768"/>
      <c r="F39" s="765"/>
      <c r="G39" s="769"/>
      <c r="H39" s="771"/>
      <c r="I39" s="770"/>
      <c r="J39" s="766"/>
      <c r="K39" s="76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768"/>
      <c r="F40" s="765"/>
      <c r="G40" s="765"/>
      <c r="H40" s="772"/>
      <c r="I40" s="770"/>
      <c r="J40" s="766"/>
      <c r="K40" s="765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768"/>
      <c r="F41" s="765"/>
      <c r="G41" s="765"/>
      <c r="H41" s="765"/>
      <c r="I41" s="770"/>
      <c r="J41" s="766"/>
      <c r="K41" s="765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768"/>
      <c r="F42" s="765"/>
      <c r="G42" s="765"/>
      <c r="H42" s="765"/>
      <c r="I42" s="770"/>
      <c r="J42" s="766"/>
      <c r="K42" s="765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768"/>
      <c r="F43" s="765"/>
      <c r="G43" s="773"/>
      <c r="H43" s="765"/>
      <c r="I43" s="770"/>
      <c r="J43" s="766"/>
      <c r="K43" s="765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774"/>
      <c r="F44" s="773"/>
      <c r="G44" s="773"/>
      <c r="H44" s="773"/>
      <c r="I44" s="770"/>
      <c r="J44" s="775"/>
      <c r="K44" s="773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2376</v>
      </c>
      <c r="H49" s="577">
        <v>45536</v>
      </c>
      <c r="I49" t="s">
        <v>2377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2011</v>
      </c>
      <c r="F51" s="662"/>
      <c r="G51" s="217" t="s">
        <v>2012</v>
      </c>
      <c r="H51" t="s">
        <v>1887</v>
      </c>
      <c r="M51" s="61"/>
      <c r="N51" s="62"/>
      <c r="O51" s="61"/>
    </row>
    <row r="52" spans="5:15">
      <c r="E52" t="s">
        <v>2013</v>
      </c>
      <c r="F52" s="659"/>
      <c r="G52" s="217" t="s">
        <v>2012</v>
      </c>
      <c r="H52" s="255" t="s">
        <v>2014</v>
      </c>
      <c r="M52" s="61"/>
      <c r="N52" s="62"/>
      <c r="O52" s="61"/>
    </row>
    <row r="53" spans="5:15">
      <c r="E53" t="s">
        <v>2075</v>
      </c>
      <c r="F53" s="678"/>
      <c r="G53" s="217"/>
      <c r="H53" s="255" t="s">
        <v>2076</v>
      </c>
      <c r="M53" s="61"/>
      <c r="N53" s="62"/>
      <c r="O53" s="61"/>
    </row>
    <row r="54" spans="5:15">
      <c r="E54" t="s">
        <v>2015</v>
      </c>
      <c r="F54" s="661"/>
      <c r="G54" s="660" t="s">
        <v>2012</v>
      </c>
      <c r="H54" s="61" t="s">
        <v>2016</v>
      </c>
      <c r="M54" s="61"/>
      <c r="N54" s="62"/>
      <c r="O54" s="61"/>
    </row>
    <row r="55" spans="5:15">
      <c r="E55" t="s">
        <v>2017</v>
      </c>
      <c r="F55" s="663"/>
      <c r="G55" s="660" t="s">
        <v>2012</v>
      </c>
      <c r="H55" s="255" t="s">
        <v>2018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2019</v>
      </c>
    </row>
    <row r="62" spans="5:15">
      <c r="F62" s="127" t="s">
        <v>136</v>
      </c>
    </row>
    <row r="63" spans="5:15">
      <c r="F63" s="387" t="s">
        <v>138</v>
      </c>
      <c r="H63" t="s">
        <v>2224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3"/>
  <sheetViews>
    <sheetView topLeftCell="A10" zoomScale="115" zoomScaleNormal="115" workbookViewId="0">
      <pane xSplit="4" topLeftCell="I10" activePane="topRight" state="frozen"/>
      <selection pane="topRight" activeCell="A12" sqref="A12"/>
      <selection activeCell="A12" sqref="A12"/>
    </sheetView>
  </sheetViews>
  <sheetFormatPr defaultRowHeight="15"/>
  <cols>
    <col min="1" max="1" width="2" customWidth="1"/>
    <col min="2" max="2" width="9" customWidth="1"/>
    <col min="3" max="3" width="3.28515625" customWidth="1"/>
    <col min="4" max="4" width="9" customWidth="1"/>
    <col min="5" max="5" width="25.7109375" customWidth="1"/>
    <col min="6" max="6" width="28.7109375" bestFit="1" customWidth="1"/>
    <col min="7" max="11" width="25.7109375" customWidth="1"/>
    <col min="12" max="12" width="32.7109375" bestFit="1" customWidth="1"/>
    <col min="13" max="14" width="20.7109375" customWidth="1"/>
    <col min="15" max="15" width="45.5703125" bestFit="1" customWidth="1"/>
    <col min="16" max="16" width="29.7109375" customWidth="1"/>
    <col min="17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2436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45544</v>
      </c>
      <c r="F5" s="577">
        <v>45545</v>
      </c>
      <c r="G5" s="577">
        <v>45546</v>
      </c>
      <c r="H5" s="577">
        <v>45547</v>
      </c>
      <c r="I5" s="577">
        <v>45548</v>
      </c>
      <c r="J5" s="577">
        <v>45549</v>
      </c>
      <c r="K5" s="577">
        <v>45550</v>
      </c>
      <c r="L5" s="592" t="s">
        <v>1885</v>
      </c>
      <c r="M5" s="664" t="s">
        <v>82</v>
      </c>
      <c r="N5" s="799" t="s">
        <v>83</v>
      </c>
      <c r="O5" s="800" t="s">
        <v>84</v>
      </c>
      <c r="P5" s="795" t="s">
        <v>2340</v>
      </c>
      <c r="Q5" s="783" t="s">
        <v>2414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1974</v>
      </c>
      <c r="P6" s="796" t="str">
        <f t="shared" ref="P6:P9" ca="1" si="0">IF(NOW() &lt; $H$49 + TIME(23,50,0), IF(AND(N6&lt;5, O6=""), "penalty of RM5 per hour", ""), P6)</f>
        <v/>
      </c>
      <c r="Q6" s="784" t="str">
        <f t="shared" ref="Q6:Q9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5.5</v>
      </c>
      <c r="O7" s="802"/>
      <c r="P7" s="797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24.5</v>
      </c>
      <c r="O8" s="802"/>
      <c r="P8" s="797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207</v>
      </c>
      <c r="N10" s="326">
        <f>SUM(COUNTIFS(E7:K44,"*Vanness*"))/2</f>
        <v>22</v>
      </c>
      <c r="O10" s="803" t="s">
        <v>2134</v>
      </c>
      <c r="P10" s="797" t="str">
        <f t="shared" ref="P10:P22" ca="1" si="2">IF(NOW() &lt; $H$49 + TIME(23,50,0), IF(AND(N10&lt;5, O10=""), "penalty of RM5 per hour", ""), P10)</f>
        <v/>
      </c>
      <c r="Q10" s="785" t="str">
        <f t="shared" ref="Q10:Q22" ca="1" si="3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2437</v>
      </c>
      <c r="F11" s="760" t="s">
        <v>2437</v>
      </c>
      <c r="G11" s="760" t="s">
        <v>2437</v>
      </c>
      <c r="H11" s="760" t="s">
        <v>2437</v>
      </c>
      <c r="I11" s="760" t="s">
        <v>2180</v>
      </c>
      <c r="J11" s="458" t="s">
        <v>2138</v>
      </c>
      <c r="K11" s="458" t="s">
        <v>207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5</v>
      </c>
      <c r="O11" s="802"/>
      <c r="P11" s="797" t="str">
        <f t="shared" ca="1" si="2"/>
        <v/>
      </c>
      <c r="Q11" s="785" t="str">
        <f t="shared" ca="1" si="3"/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2437</v>
      </c>
      <c r="F12" s="760" t="s">
        <v>2437</v>
      </c>
      <c r="G12" s="760" t="s">
        <v>2437</v>
      </c>
      <c r="H12" s="760" t="s">
        <v>2437</v>
      </c>
      <c r="I12" s="760" t="s">
        <v>2180</v>
      </c>
      <c r="J12" s="458" t="s">
        <v>2138</v>
      </c>
      <c r="K12" s="458" t="s">
        <v>207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 t="s">
        <v>2438</v>
      </c>
      <c r="P12" s="797" t="str">
        <f t="shared" ca="1" si="2"/>
        <v/>
      </c>
      <c r="Q12" s="785" t="str">
        <f t="shared" ca="1" si="3"/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2437</v>
      </c>
      <c r="F13" s="760" t="s">
        <v>2437</v>
      </c>
      <c r="G13" s="760" t="s">
        <v>2437</v>
      </c>
      <c r="H13" s="760" t="s">
        <v>2437</v>
      </c>
      <c r="I13" s="760" t="s">
        <v>2180</v>
      </c>
      <c r="J13" s="458" t="s">
        <v>2138</v>
      </c>
      <c r="K13" s="458" t="s">
        <v>207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2092</v>
      </c>
      <c r="P13" s="797" t="str">
        <f t="shared" ca="1" si="2"/>
        <v/>
      </c>
      <c r="Q13" s="785" t="str">
        <f t="shared" ca="1" si="3"/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2208</v>
      </c>
      <c r="F14" s="515" t="s">
        <v>2439</v>
      </c>
      <c r="G14" s="515" t="s">
        <v>2437</v>
      </c>
      <c r="H14" s="261" t="s">
        <v>2440</v>
      </c>
      <c r="I14" s="452" t="s">
        <v>2441</v>
      </c>
      <c r="J14" s="458" t="s">
        <v>2138</v>
      </c>
      <c r="K14" s="458" t="s">
        <v>207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2092</v>
      </c>
      <c r="P14" s="797" t="str">
        <f t="shared" ca="1" si="2"/>
        <v/>
      </c>
      <c r="Q14" s="785" t="str">
        <f t="shared" ca="1" si="3"/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2208</v>
      </c>
      <c r="F15" s="515" t="s">
        <v>2439</v>
      </c>
      <c r="G15" s="515" t="s">
        <v>56</v>
      </c>
      <c r="H15" s="261" t="s">
        <v>2442</v>
      </c>
      <c r="I15" s="452" t="s">
        <v>2441</v>
      </c>
      <c r="J15" s="458" t="s">
        <v>2138</v>
      </c>
      <c r="K15" s="458" t="s">
        <v>207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 t="s">
        <v>2424</v>
      </c>
      <c r="P15" s="797" t="str">
        <f t="shared" ca="1" si="2"/>
        <v/>
      </c>
      <c r="Q15" s="785" t="str">
        <f t="shared" ca="1" si="3"/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2439</v>
      </c>
      <c r="F16" s="515" t="s">
        <v>2439</v>
      </c>
      <c r="G16" s="515" t="s">
        <v>56</v>
      </c>
      <c r="H16" s="261" t="s">
        <v>2442</v>
      </c>
      <c r="I16" s="452" t="s">
        <v>2441</v>
      </c>
      <c r="J16" s="458" t="s">
        <v>2138</v>
      </c>
      <c r="K16" s="458" t="s">
        <v>207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2092</v>
      </c>
      <c r="P16" s="797" t="str">
        <f t="shared" ca="1" si="2"/>
        <v/>
      </c>
      <c r="Q16" s="785" t="str">
        <f t="shared" ca="1" si="3"/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2439</v>
      </c>
      <c r="F17" s="515" t="s">
        <v>2439</v>
      </c>
      <c r="G17" s="515" t="s">
        <v>56</v>
      </c>
      <c r="H17" s="261" t="s">
        <v>2443</v>
      </c>
      <c r="I17" s="452" t="s">
        <v>2444</v>
      </c>
      <c r="J17" s="458" t="s">
        <v>207</v>
      </c>
      <c r="K17" s="458" t="s">
        <v>207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 t="str">
        <f t="shared" ca="1" si="2"/>
        <v/>
      </c>
      <c r="Q17" s="785" t="str">
        <f t="shared" ca="1" si="3"/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2006</v>
      </c>
      <c r="F18" s="515" t="s">
        <v>209</v>
      </c>
      <c r="G18" s="452" t="s">
        <v>1194</v>
      </c>
      <c r="H18" s="261" t="s">
        <v>2443</v>
      </c>
      <c r="I18" s="452" t="s">
        <v>70</v>
      </c>
      <c r="J18" s="458" t="s">
        <v>207</v>
      </c>
      <c r="K18" s="458" t="s">
        <v>207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17</v>
      </c>
      <c r="O18" s="802"/>
      <c r="P18" s="797" t="str">
        <f t="shared" ca="1" si="2"/>
        <v/>
      </c>
      <c r="Q18" s="785" t="str">
        <f t="shared" ca="1" si="3"/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2006</v>
      </c>
      <c r="F19" s="515" t="s">
        <v>209</v>
      </c>
      <c r="G19" s="452" t="s">
        <v>1194</v>
      </c>
      <c r="H19" s="261" t="s">
        <v>2443</v>
      </c>
      <c r="I19" s="452" t="s">
        <v>2419</v>
      </c>
      <c r="J19" s="458" t="s">
        <v>207</v>
      </c>
      <c r="K19" s="458" t="s">
        <v>207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5</v>
      </c>
      <c r="O19" s="801"/>
      <c r="P19" s="797" t="str">
        <f t="shared" ca="1" si="2"/>
        <v/>
      </c>
      <c r="Q19" s="785" t="str">
        <f t="shared" ca="1" si="3"/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2006</v>
      </c>
      <c r="F20" s="515" t="s">
        <v>209</v>
      </c>
      <c r="G20" s="452" t="s">
        <v>1194</v>
      </c>
      <c r="H20" s="561" t="s">
        <v>2443</v>
      </c>
      <c r="I20" s="452" t="s">
        <v>2419</v>
      </c>
      <c r="J20" s="458" t="s">
        <v>207</v>
      </c>
      <c r="K20" s="458" t="s">
        <v>207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 t="str">
        <f t="shared" ca="1" si="2"/>
        <v/>
      </c>
      <c r="Q20" s="785" t="str">
        <f t="shared" ca="1" si="3"/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2418</v>
      </c>
      <c r="F21" s="515" t="s">
        <v>2325</v>
      </c>
      <c r="G21" s="452" t="s">
        <v>1194</v>
      </c>
      <c r="H21" s="561" t="s">
        <v>2384</v>
      </c>
      <c r="I21" s="452" t="s">
        <v>2419</v>
      </c>
      <c r="J21" s="458" t="s">
        <v>207</v>
      </c>
      <c r="K21" s="458" t="s">
        <v>207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248</v>
      </c>
      <c r="N21" s="327">
        <f>COUNTIF(E7:K44, "*Foo*")/2</f>
        <v>0</v>
      </c>
      <c r="O21" s="802" t="s">
        <v>2092</v>
      </c>
      <c r="P21" s="797" t="str">
        <f t="shared" ca="1" si="2"/>
        <v/>
      </c>
      <c r="Q21" s="785" t="str">
        <f t="shared" ca="1" si="3"/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2418</v>
      </c>
      <c r="F22" s="515" t="s">
        <v>2445</v>
      </c>
      <c r="G22" s="452" t="s">
        <v>2265</v>
      </c>
      <c r="H22" s="561" t="s">
        <v>2384</v>
      </c>
      <c r="I22" s="452" t="s">
        <v>2419</v>
      </c>
      <c r="J22" s="458" t="s">
        <v>207</v>
      </c>
      <c r="K22" s="458" t="s">
        <v>207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1953</v>
      </c>
      <c r="N22" s="327">
        <f>COUNTIF(E7:K44, "*Ivan*")/2</f>
        <v>13.5</v>
      </c>
      <c r="O22" s="802"/>
      <c r="P22" s="797" t="str">
        <f t="shared" ca="1" si="2"/>
        <v/>
      </c>
      <c r="Q22" s="785" t="str">
        <f t="shared" ca="1" si="3"/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2006</v>
      </c>
      <c r="F23" s="705" t="s">
        <v>2446</v>
      </c>
      <c r="G23" s="694" t="s">
        <v>2043</v>
      </c>
      <c r="H23" s="782" t="s">
        <v>2447</v>
      </c>
      <c r="I23" s="694" t="s">
        <v>2448</v>
      </c>
      <c r="J23" s="458"/>
      <c r="K23" s="45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1960</v>
      </c>
      <c r="N23" s="326">
        <f>COUNTIF(E7:K44, "*Lucas*")/2</f>
        <v>6.5</v>
      </c>
      <c r="O23" s="802"/>
      <c r="P23" s="797"/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2155</v>
      </c>
      <c r="F24" s="705" t="s">
        <v>2446</v>
      </c>
      <c r="G24" s="694" t="s">
        <v>2043</v>
      </c>
      <c r="H24" s="782" t="s">
        <v>2447</v>
      </c>
      <c r="I24" s="694" t="s">
        <v>2449</v>
      </c>
      <c r="J24" s="458" t="s">
        <v>207</v>
      </c>
      <c r="K24" s="458" t="s">
        <v>207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1962</v>
      </c>
      <c r="N24" s="654">
        <f>COUNTIF(E7:K44, "*Zi Ming*")/2</f>
        <v>5.5</v>
      </c>
      <c r="O24" s="801"/>
      <c r="P24" s="797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2155</v>
      </c>
      <c r="F25" s="705" t="s">
        <v>2446</v>
      </c>
      <c r="G25" s="694" t="s">
        <v>2043</v>
      </c>
      <c r="H25" s="782" t="s">
        <v>2447</v>
      </c>
      <c r="I25" s="694" t="s">
        <v>2449</v>
      </c>
      <c r="J25" s="458" t="s">
        <v>207</v>
      </c>
      <c r="K25" s="458" t="s">
        <v>207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2006</v>
      </c>
      <c r="N25" s="654">
        <f>COUNTIF(E7:K44, "*Heng*")/2</f>
        <v>8.5</v>
      </c>
      <c r="O25" s="801"/>
      <c r="P25" s="797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2155</v>
      </c>
      <c r="F26" s="452" t="s">
        <v>386</v>
      </c>
      <c r="G26" s="452" t="s">
        <v>2043</v>
      </c>
      <c r="H26" s="561" t="s">
        <v>2384</v>
      </c>
      <c r="I26" s="452" t="s">
        <v>2109</v>
      </c>
      <c r="J26" s="458" t="s">
        <v>207</v>
      </c>
      <c r="K26" s="458" t="s">
        <v>207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2062</v>
      </c>
      <c r="N26" s="654">
        <f>COUNTIF(E7:K44, "*Phay*")/2</f>
        <v>0</v>
      </c>
      <c r="O26" s="802" t="s">
        <v>1974</v>
      </c>
      <c r="P26" s="797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2155</v>
      </c>
      <c r="F27" s="452" t="s">
        <v>386</v>
      </c>
      <c r="G27" s="452" t="s">
        <v>2043</v>
      </c>
      <c r="H27" s="561" t="s">
        <v>2384</v>
      </c>
      <c r="I27" s="452" t="s">
        <v>2346</v>
      </c>
      <c r="J27" s="458" t="s">
        <v>207</v>
      </c>
      <c r="K27" s="458" t="s">
        <v>207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2154</v>
      </c>
      <c r="N27" s="654">
        <f>COUNTIF(E7:K44, "*Jonathan*")/2</f>
        <v>11.5</v>
      </c>
      <c r="O27" s="801"/>
      <c r="P27" s="797"/>
      <c r="Q27" s="785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2155</v>
      </c>
      <c r="F28" s="452" t="s">
        <v>209</v>
      </c>
      <c r="G28" s="452" t="s">
        <v>2043</v>
      </c>
      <c r="H28" s="781" t="s">
        <v>2450</v>
      </c>
      <c r="I28" s="452" t="s">
        <v>2346</v>
      </c>
      <c r="J28" s="458" t="s">
        <v>207</v>
      </c>
      <c r="K28" s="458" t="s">
        <v>207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2158</v>
      </c>
      <c r="N28" s="334">
        <f>COUNTIF(E7:K44, "*Suki*")/2</f>
        <v>5</v>
      </c>
      <c r="O28" s="801"/>
      <c r="P28" s="797" t="str">
        <f ca="1">IF(NOW() &lt; $H$49 + TIME(23,50,0), IF(AND(N28&lt;5, O28=""), "penalty of RM5 per hour", ""), P28)</f>
        <v/>
      </c>
      <c r="Q28" s="785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1239</v>
      </c>
      <c r="F29" s="452" t="s">
        <v>209</v>
      </c>
      <c r="G29" s="452" t="s">
        <v>56</v>
      </c>
      <c r="H29" s="781" t="s">
        <v>2450</v>
      </c>
      <c r="I29" s="452" t="s">
        <v>2451</v>
      </c>
      <c r="J29" s="458" t="s">
        <v>207</v>
      </c>
      <c r="K29" s="458" t="s">
        <v>207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1108</v>
      </c>
      <c r="N29" s="334">
        <f>COUNTIF(E7:K44, "*Paul*")/2</f>
        <v>0</v>
      </c>
      <c r="O29" s="804" t="s">
        <v>2407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1239</v>
      </c>
      <c r="F30" s="452" t="s">
        <v>209</v>
      </c>
      <c r="G30" s="452" t="s">
        <v>56</v>
      </c>
      <c r="H30" s="781" t="s">
        <v>2450</v>
      </c>
      <c r="I30" s="306" t="s">
        <v>2452</v>
      </c>
      <c r="J30" s="458" t="s">
        <v>207</v>
      </c>
      <c r="K30" s="458" t="s">
        <v>207</v>
      </c>
      <c r="L30" s="62" t="str" cm="1">
        <f t="array" ref="L30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1239</v>
      </c>
      <c r="F31" s="452" t="s">
        <v>209</v>
      </c>
      <c r="G31" s="452" t="s">
        <v>2043</v>
      </c>
      <c r="H31" s="781" t="s">
        <v>2450</v>
      </c>
      <c r="I31" s="306" t="s">
        <v>2452</v>
      </c>
      <c r="J31" s="458" t="s">
        <v>207</v>
      </c>
      <c r="K31" s="458" t="s">
        <v>207</v>
      </c>
      <c r="L31" s="62" t="str" cm="1">
        <f t="array" ref="L31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1239</v>
      </c>
      <c r="F32" s="452" t="s">
        <v>209</v>
      </c>
      <c r="G32" s="452" t="s">
        <v>2043</v>
      </c>
      <c r="H32" s="781" t="s">
        <v>2450</v>
      </c>
      <c r="I32" s="306" t="s">
        <v>2043</v>
      </c>
      <c r="J32" s="458" t="s">
        <v>207</v>
      </c>
      <c r="K32" s="458" t="s">
        <v>207</v>
      </c>
      <c r="L32" s="62" t="str" cm="1">
        <f t="array" ref="L32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1239</v>
      </c>
      <c r="F33" s="452" t="s">
        <v>209</v>
      </c>
      <c r="G33" s="452" t="s">
        <v>56</v>
      </c>
      <c r="H33" s="781" t="s">
        <v>2450</v>
      </c>
      <c r="I33" s="306" t="s">
        <v>2043</v>
      </c>
      <c r="J33" s="458" t="s">
        <v>207</v>
      </c>
      <c r="K33" s="458" t="s">
        <v>207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" customHeight="1">
      <c r="B45" s="218"/>
      <c r="C45" s="217"/>
      <c r="D45" s="255"/>
      <c r="G45" s="533"/>
      <c r="I45" s="199"/>
    </row>
    <row r="46" spans="2:20" ht="15" customHeight="1">
      <c r="I46" s="199"/>
      <c r="M46" s="61"/>
      <c r="N46" s="62"/>
      <c r="O46" s="61"/>
    </row>
    <row r="47" spans="2:20" ht="15" customHeight="1">
      <c r="F47" s="569"/>
      <c r="M47" s="61"/>
      <c r="N47" s="62"/>
      <c r="O47" s="61"/>
    </row>
    <row r="48" spans="2:20" ht="15" customHeight="1">
      <c r="M48" s="61"/>
      <c r="N48" s="62"/>
      <c r="O48" s="61"/>
    </row>
    <row r="49" spans="5:15" ht="15" customHeight="1">
      <c r="G49" t="s">
        <v>2376</v>
      </c>
      <c r="H49" s="577">
        <v>45543</v>
      </c>
      <c r="I49" t="s">
        <v>2377</v>
      </c>
      <c r="M49" s="61"/>
      <c r="N49" s="62"/>
      <c r="O49" s="61"/>
    </row>
    <row r="50" spans="5:15" ht="15" customHeight="1">
      <c r="M50" s="61"/>
      <c r="N50" s="62"/>
      <c r="O50" s="61"/>
    </row>
    <row r="51" spans="5:15" ht="15" customHeight="1">
      <c r="E51" s="660" t="s">
        <v>2011</v>
      </c>
      <c r="F51" s="662"/>
      <c r="G51" s="217" t="s">
        <v>2012</v>
      </c>
      <c r="H51" t="s">
        <v>1887</v>
      </c>
      <c r="M51" s="61"/>
      <c r="N51" s="62"/>
      <c r="O51" s="61"/>
    </row>
    <row r="52" spans="5:15" ht="15" customHeight="1">
      <c r="E52" s="660" t="s">
        <v>2013</v>
      </c>
      <c r="F52" s="659"/>
      <c r="G52" s="217" t="s">
        <v>2012</v>
      </c>
      <c r="H52" s="255" t="s">
        <v>2014</v>
      </c>
      <c r="M52" s="61"/>
      <c r="N52" s="62"/>
      <c r="O52" s="61"/>
    </row>
    <row r="53" spans="5:15" ht="15" customHeight="1">
      <c r="E53" s="660" t="s">
        <v>2075</v>
      </c>
      <c r="F53" s="678"/>
      <c r="G53" s="217"/>
      <c r="H53" s="255" t="s">
        <v>2076</v>
      </c>
      <c r="M53" s="61"/>
      <c r="N53" s="62"/>
      <c r="O53" s="61"/>
    </row>
    <row r="54" spans="5:15" ht="15" customHeight="1">
      <c r="E54" s="660" t="s">
        <v>2015</v>
      </c>
      <c r="F54" s="661"/>
      <c r="G54" s="660" t="s">
        <v>2012</v>
      </c>
      <c r="H54" s="61" t="s">
        <v>2016</v>
      </c>
      <c r="M54" s="61"/>
      <c r="N54" s="62"/>
      <c r="O54" s="61"/>
    </row>
    <row r="55" spans="5:15">
      <c r="E55" s="660" t="s">
        <v>2017</v>
      </c>
      <c r="F55" s="663"/>
      <c r="G55" s="660" t="s">
        <v>2012</v>
      </c>
      <c r="H55" s="255" t="s">
        <v>2018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2019</v>
      </c>
    </row>
    <row r="62" spans="5:15">
      <c r="F62" s="127" t="s">
        <v>136</v>
      </c>
    </row>
    <row r="63" spans="5:15">
      <c r="F63" s="387" t="s">
        <v>138</v>
      </c>
      <c r="H63" t="s">
        <v>2224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3"/>
  <sheetViews>
    <sheetView topLeftCell="A17" zoomScale="115" zoomScaleNormal="115" workbookViewId="0">
      <pane xSplit="4" topLeftCell="J17" activePane="topRight" state="frozen"/>
      <selection pane="topRight" activeCell="A7" sqref="A7"/>
      <selection activeCell="A7" sqref="A7"/>
    </sheetView>
  </sheetViews>
  <sheetFormatPr defaultRowHeight="15"/>
  <cols>
    <col min="1" max="1" width="1.7109375" customWidth="1"/>
    <col min="2" max="2" width="10.28515625" customWidth="1"/>
    <col min="3" max="3" width="5.42578125" customWidth="1"/>
    <col min="4" max="4" width="11.42578125" customWidth="1"/>
    <col min="5" max="5" width="12.42578125" customWidth="1"/>
    <col min="6" max="6" width="11.42578125" customWidth="1"/>
    <col min="7" max="8" width="25.7109375" customWidth="1"/>
    <col min="9" max="9" width="39.42578125" customWidth="1"/>
    <col min="10" max="11" width="25.7109375" customWidth="1"/>
    <col min="12" max="12" width="8.5703125" bestFit="1" customWidth="1"/>
    <col min="13" max="14" width="20.7109375" customWidth="1"/>
    <col min="15" max="15" width="41.5703125" customWidth="1"/>
    <col min="16" max="16" width="26.5703125" customWidth="1"/>
    <col min="17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2453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45551</v>
      </c>
      <c r="F5" s="577">
        <v>45552</v>
      </c>
      <c r="G5" s="577">
        <v>45553</v>
      </c>
      <c r="H5" s="577">
        <v>45554</v>
      </c>
      <c r="I5" s="577">
        <v>45555</v>
      </c>
      <c r="J5" s="577">
        <v>45556</v>
      </c>
      <c r="K5" s="577">
        <v>45557</v>
      </c>
      <c r="L5" s="61"/>
      <c r="M5" s="664" t="s">
        <v>82</v>
      </c>
      <c r="N5" s="799" t="s">
        <v>83</v>
      </c>
      <c r="O5" s="800" t="s">
        <v>84</v>
      </c>
      <c r="P5" s="795" t="s">
        <v>2340</v>
      </c>
      <c r="Q5" s="783" t="s">
        <v>2414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805"/>
      <c r="F6" s="805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/>
      <c r="P6" s="796"/>
      <c r="Q6" s="784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806"/>
      <c r="F7" s="806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2454</v>
      </c>
      <c r="P7" s="797"/>
      <c r="Q7" s="785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806"/>
      <c r="F8" s="806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6.5</v>
      </c>
      <c r="O8" s="802"/>
      <c r="P8" s="797"/>
      <c r="Q8" s="785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806"/>
      <c r="F9" s="806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12.5</v>
      </c>
      <c r="O9" s="802"/>
      <c r="P9" s="797"/>
      <c r="Q9" s="785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806"/>
      <c r="F10" s="806"/>
      <c r="G10" s="515"/>
      <c r="H10" s="282"/>
      <c r="I10" s="452"/>
      <c r="J10" s="458"/>
      <c r="K10" s="459"/>
      <c r="L10" s="61"/>
      <c r="M10" s="646" t="s">
        <v>207</v>
      </c>
      <c r="N10" s="326">
        <f>SUM(COUNTIFS(E7:K44,"*Vanness*"))/2</f>
        <v>20.5</v>
      </c>
      <c r="O10" s="803" t="s">
        <v>2134</v>
      </c>
      <c r="P10" s="797"/>
      <c r="Q10" s="785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806"/>
      <c r="F11" s="806"/>
      <c r="G11" s="760" t="s">
        <v>1239</v>
      </c>
      <c r="H11" s="760" t="s">
        <v>1239</v>
      </c>
      <c r="I11" s="760" t="s">
        <v>1239</v>
      </c>
      <c r="J11" s="458"/>
      <c r="K11" s="459"/>
      <c r="L11" s="61"/>
      <c r="M11" s="646" t="s">
        <v>61</v>
      </c>
      <c r="N11" s="326">
        <f>COUNTIF(E7:K44, "*Tai Wei*")/2</f>
        <v>4.5</v>
      </c>
      <c r="O11" s="802" t="s">
        <v>535</v>
      </c>
      <c r="P11" s="797"/>
      <c r="Q11" s="785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806"/>
      <c r="F12" s="806"/>
      <c r="G12" s="760" t="s">
        <v>1239</v>
      </c>
      <c r="H12" s="760" t="s">
        <v>1239</v>
      </c>
      <c r="I12" s="760" t="s">
        <v>1239</v>
      </c>
      <c r="J12" s="458"/>
      <c r="K12" s="459"/>
      <c r="L12" s="61"/>
      <c r="M12" s="646" t="s">
        <v>62</v>
      </c>
      <c r="N12" s="326">
        <f>COUNTIF(E7:K44, "*Vijay*")/2</f>
        <v>15</v>
      </c>
      <c r="O12" s="802"/>
      <c r="P12" s="797"/>
      <c r="Q12" s="785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806"/>
      <c r="F13" s="806"/>
      <c r="G13" s="760" t="s">
        <v>1239</v>
      </c>
      <c r="H13" s="760" t="s">
        <v>1239</v>
      </c>
      <c r="I13" s="760" t="s">
        <v>1239</v>
      </c>
      <c r="J13" s="458" t="s">
        <v>2138</v>
      </c>
      <c r="K13" s="459" t="s">
        <v>207</v>
      </c>
      <c r="L13" s="61"/>
      <c r="M13" s="646" t="s">
        <v>65</v>
      </c>
      <c r="N13" s="326">
        <f>COUNTIF(E7:K44, "*Michael*")/2</f>
        <v>0</v>
      </c>
      <c r="O13" s="802" t="s">
        <v>2092</v>
      </c>
      <c r="P13" s="797"/>
      <c r="Q13" s="785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806"/>
      <c r="F14" s="806"/>
      <c r="G14" s="515" t="s">
        <v>1976</v>
      </c>
      <c r="H14" s="808" t="s">
        <v>2455</v>
      </c>
      <c r="I14" s="808" t="s">
        <v>2455</v>
      </c>
      <c r="J14" s="458" t="s">
        <v>2138</v>
      </c>
      <c r="K14" s="459" t="s">
        <v>207</v>
      </c>
      <c r="L14" s="61"/>
      <c r="M14" s="646" t="s">
        <v>66</v>
      </c>
      <c r="N14" s="326">
        <f>SUM(COUNTIFS(E7:K43, "*Maxwell*"))/2</f>
        <v>0</v>
      </c>
      <c r="O14" s="802" t="s">
        <v>2092</v>
      </c>
      <c r="P14" s="797"/>
      <c r="Q14" s="785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806"/>
      <c r="F15" s="806"/>
      <c r="G15" s="705" t="s">
        <v>1976</v>
      </c>
      <c r="H15" s="808" t="s">
        <v>2456</v>
      </c>
      <c r="I15" s="808" t="s">
        <v>2154</v>
      </c>
      <c r="J15" s="458" t="s">
        <v>2138</v>
      </c>
      <c r="K15" s="459" t="s">
        <v>207</v>
      </c>
      <c r="L15" s="61"/>
      <c r="M15" s="647" t="s">
        <v>67</v>
      </c>
      <c r="N15" s="551">
        <f>COUNTIF(E7:K44, "*Jia Leong*")/2</f>
        <v>17</v>
      </c>
      <c r="O15" s="802"/>
      <c r="P15" s="797"/>
      <c r="Q15" s="785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806"/>
      <c r="F16" s="807"/>
      <c r="G16" s="705" t="s">
        <v>2457</v>
      </c>
      <c r="H16" s="808" t="s">
        <v>2456</v>
      </c>
      <c r="I16" s="808" t="s">
        <v>2154</v>
      </c>
      <c r="J16" s="458" t="s">
        <v>2138</v>
      </c>
      <c r="K16" s="459" t="s">
        <v>207</v>
      </c>
      <c r="L16" s="61"/>
      <c r="M16" s="646" t="s">
        <v>68</v>
      </c>
      <c r="N16" s="326">
        <f>COUNTIF(E7:K44, "*Shaun*")/2</f>
        <v>0</v>
      </c>
      <c r="O16" s="802" t="s">
        <v>2092</v>
      </c>
      <c r="P16" s="797"/>
      <c r="Q16" s="785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806"/>
      <c r="F17" s="806"/>
      <c r="G17" s="705" t="s">
        <v>2458</v>
      </c>
      <c r="H17" s="808" t="s">
        <v>2456</v>
      </c>
      <c r="I17" s="808" t="s">
        <v>2154</v>
      </c>
      <c r="J17" s="458" t="s">
        <v>2138</v>
      </c>
      <c r="K17" s="459" t="s">
        <v>207</v>
      </c>
      <c r="L17" s="61"/>
      <c r="M17" s="646" t="s">
        <v>106</v>
      </c>
      <c r="N17" s="326">
        <f>COUNTIF(E7:K44, "*Angel*")/2</f>
        <v>0</v>
      </c>
      <c r="O17" s="802" t="s">
        <v>107</v>
      </c>
      <c r="P17" s="797"/>
      <c r="Q17" s="785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806"/>
      <c r="F18" s="806"/>
      <c r="G18" s="694" t="s">
        <v>2459</v>
      </c>
      <c r="H18" s="261" t="s">
        <v>2460</v>
      </c>
      <c r="I18" s="452" t="s">
        <v>70</v>
      </c>
      <c r="J18" s="458" t="s">
        <v>2461</v>
      </c>
      <c r="K18" s="459" t="s">
        <v>207</v>
      </c>
      <c r="L18" s="61"/>
      <c r="M18" s="646" t="s">
        <v>70</v>
      </c>
      <c r="N18" s="327">
        <f>COUNTIF(E7:K44, "*Marlon*")/2</f>
        <v>5</v>
      </c>
      <c r="O18" s="802"/>
      <c r="P18" s="797"/>
      <c r="Q18" s="785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806"/>
      <c r="F19" s="806" t="s">
        <v>1953</v>
      </c>
      <c r="G19" s="694" t="s">
        <v>2459</v>
      </c>
      <c r="H19" s="261" t="s">
        <v>2456</v>
      </c>
      <c r="I19" s="452" t="s">
        <v>70</v>
      </c>
      <c r="J19" s="458" t="s">
        <v>2461</v>
      </c>
      <c r="K19" s="459" t="s">
        <v>207</v>
      </c>
      <c r="L19" s="61"/>
      <c r="M19" s="650" t="s">
        <v>110</v>
      </c>
      <c r="N19" s="326">
        <f>COUNTIF(E7:K44, "*QiAn*")/2</f>
        <v>0</v>
      </c>
      <c r="O19" s="801"/>
      <c r="P19" s="797"/>
      <c r="Q19" s="785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806"/>
      <c r="F20" s="806" t="s">
        <v>1953</v>
      </c>
      <c r="G20" s="694" t="s">
        <v>2325</v>
      </c>
      <c r="H20" s="261" t="s">
        <v>2462</v>
      </c>
      <c r="I20" s="452" t="s">
        <v>70</v>
      </c>
      <c r="J20" s="458" t="s">
        <v>2463</v>
      </c>
      <c r="K20" s="459" t="s">
        <v>207</v>
      </c>
      <c r="L20" s="61"/>
      <c r="M20" s="646" t="s">
        <v>163</v>
      </c>
      <c r="N20" s="326">
        <f>COUNTIF(E7:K44, "*Wei Jun*")/2</f>
        <v>5</v>
      </c>
      <c r="O20" s="802"/>
      <c r="P20" s="797"/>
      <c r="Q20" s="785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806"/>
      <c r="F21" s="806" t="s">
        <v>1953</v>
      </c>
      <c r="G21" s="694" t="s">
        <v>2325</v>
      </c>
      <c r="H21" s="261" t="s">
        <v>2462</v>
      </c>
      <c r="I21" s="452" t="s">
        <v>70</v>
      </c>
      <c r="J21" s="458" t="s">
        <v>2463</v>
      </c>
      <c r="K21" s="459" t="s">
        <v>207</v>
      </c>
      <c r="L21" s="61"/>
      <c r="M21" s="646" t="s">
        <v>248</v>
      </c>
      <c r="N21" s="327">
        <f>COUNTIF(E7:K44, "*Foo*")/2</f>
        <v>0</v>
      </c>
      <c r="O21" s="802" t="s">
        <v>2092</v>
      </c>
      <c r="P21" s="797"/>
      <c r="Q21" s="785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806"/>
      <c r="F22" s="806" t="s">
        <v>1953</v>
      </c>
      <c r="G22" s="694" t="s">
        <v>2325</v>
      </c>
      <c r="H22" s="261" t="s">
        <v>2419</v>
      </c>
      <c r="I22" s="452" t="s">
        <v>2419</v>
      </c>
      <c r="J22" s="458" t="s">
        <v>2463</v>
      </c>
      <c r="K22" s="459" t="s">
        <v>207</v>
      </c>
      <c r="L22" s="61"/>
      <c r="M22" s="646" t="s">
        <v>1953</v>
      </c>
      <c r="N22" s="327">
        <f>COUNTIF(E7:K44, "*Ivan*")/2</f>
        <v>15</v>
      </c>
      <c r="O22" s="802" t="s">
        <v>1974</v>
      </c>
      <c r="P22" s="797"/>
      <c r="Q22" s="785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806"/>
      <c r="F23" s="806"/>
      <c r="G23" s="694" t="s">
        <v>1950</v>
      </c>
      <c r="H23" s="261" t="s">
        <v>2419</v>
      </c>
      <c r="I23" s="452" t="s">
        <v>2419</v>
      </c>
      <c r="J23" s="458" t="s">
        <v>2463</v>
      </c>
      <c r="K23" s="459" t="s">
        <v>207</v>
      </c>
      <c r="L23" s="61"/>
      <c r="M23" s="646" t="s">
        <v>1960</v>
      </c>
      <c r="N23" s="326">
        <f>COUNTIF(E7:K44, "*Lucas*")/2</f>
        <v>0</v>
      </c>
      <c r="O23" s="802"/>
      <c r="P23" s="797"/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806"/>
      <c r="F24" s="806"/>
      <c r="G24" s="694" t="s">
        <v>2464</v>
      </c>
      <c r="H24" s="261" t="s">
        <v>67</v>
      </c>
      <c r="I24" s="452" t="s">
        <v>2419</v>
      </c>
      <c r="J24" s="458" t="s">
        <v>2463</v>
      </c>
      <c r="K24" s="459"/>
      <c r="L24" s="61"/>
      <c r="M24" s="650" t="s">
        <v>1962</v>
      </c>
      <c r="N24" s="654">
        <f>COUNTIF(E7:K44, "*Zi Ming*")/2</f>
        <v>5</v>
      </c>
      <c r="O24" s="801"/>
      <c r="P24" s="797"/>
      <c r="Q24" s="785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806"/>
      <c r="F25" s="806"/>
      <c r="G25" s="694" t="s">
        <v>2465</v>
      </c>
      <c r="H25" s="261" t="s">
        <v>67</v>
      </c>
      <c r="I25" s="452" t="s">
        <v>2419</v>
      </c>
      <c r="J25" s="458" t="s">
        <v>808</v>
      </c>
      <c r="K25" s="458" t="s">
        <v>2138</v>
      </c>
      <c r="L25" s="61"/>
      <c r="M25" s="650" t="s">
        <v>2006</v>
      </c>
      <c r="N25" s="654">
        <f>COUNTIF(E7:K44, "*Heng*")/2</f>
        <v>0</v>
      </c>
      <c r="O25" s="801" t="s">
        <v>1921</v>
      </c>
      <c r="P25" s="797"/>
      <c r="Q25" s="785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806"/>
      <c r="F26" s="806"/>
      <c r="G26" s="694" t="s">
        <v>2465</v>
      </c>
      <c r="H26" s="261" t="s">
        <v>67</v>
      </c>
      <c r="I26" s="452" t="s">
        <v>2466</v>
      </c>
      <c r="J26" s="458" t="s">
        <v>2463</v>
      </c>
      <c r="K26" s="458" t="s">
        <v>2138</v>
      </c>
      <c r="L26" s="61"/>
      <c r="M26" s="646" t="s">
        <v>2062</v>
      </c>
      <c r="N26" s="654">
        <f>COUNTIF(E7:K44, "*Phay*")/2</f>
        <v>0</v>
      </c>
      <c r="O26" s="802" t="s">
        <v>1921</v>
      </c>
      <c r="P26" s="797"/>
      <c r="Q26" s="785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806"/>
      <c r="F27" s="807"/>
      <c r="G27" s="694" t="s">
        <v>2465</v>
      </c>
      <c r="H27" s="261" t="s">
        <v>67</v>
      </c>
      <c r="I27" s="452" t="s">
        <v>2466</v>
      </c>
      <c r="J27" s="458" t="s">
        <v>2463</v>
      </c>
      <c r="K27" s="460" t="s">
        <v>1953</v>
      </c>
      <c r="L27" s="61"/>
      <c r="M27" s="650" t="s">
        <v>2154</v>
      </c>
      <c r="N27" s="654">
        <f>COUNTIF(E7:K44, "*Jonathan*")/2</f>
        <v>9</v>
      </c>
      <c r="O27" s="801"/>
      <c r="P27" s="797"/>
      <c r="Q27" s="785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806"/>
      <c r="F28" s="807"/>
      <c r="G28" s="694" t="s">
        <v>2467</v>
      </c>
      <c r="H28" s="261" t="s">
        <v>2468</v>
      </c>
      <c r="I28" s="452" t="s">
        <v>2466</v>
      </c>
      <c r="J28" s="458" t="s">
        <v>2463</v>
      </c>
      <c r="K28" s="460" t="s">
        <v>1953</v>
      </c>
      <c r="L28" s="61"/>
      <c r="M28" s="646" t="s">
        <v>2158</v>
      </c>
      <c r="N28" s="334">
        <f>COUNTIF(E7:K44, "*Suki*")/2</f>
        <v>5</v>
      </c>
      <c r="O28" s="801"/>
      <c r="P28" s="797"/>
      <c r="Q28" s="785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806"/>
      <c r="F29" s="807"/>
      <c r="G29" s="694" t="s">
        <v>2467</v>
      </c>
      <c r="H29" s="261"/>
      <c r="I29" s="452" t="s">
        <v>2466</v>
      </c>
      <c r="J29" s="458" t="s">
        <v>2463</v>
      </c>
      <c r="K29" s="460" t="s">
        <v>1953</v>
      </c>
      <c r="L29" s="61"/>
      <c r="M29" s="651" t="s">
        <v>1108</v>
      </c>
      <c r="N29" s="334">
        <f>COUNTIF(E7:K44, "*Paul*")/2</f>
        <v>0</v>
      </c>
      <c r="O29" s="804" t="s">
        <v>2407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806"/>
      <c r="F30" s="807"/>
      <c r="G30" s="694" t="s">
        <v>2469</v>
      </c>
      <c r="H30" s="261"/>
      <c r="I30" s="452" t="s">
        <v>2466</v>
      </c>
      <c r="J30" s="458" t="s">
        <v>207</v>
      </c>
      <c r="K30" s="460" t="s">
        <v>1953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806"/>
      <c r="F31" s="807"/>
      <c r="G31" s="694" t="s">
        <v>2467</v>
      </c>
      <c r="H31" s="261"/>
      <c r="I31" s="452" t="s">
        <v>2466</v>
      </c>
      <c r="J31" s="458" t="s">
        <v>2463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806"/>
      <c r="F32" s="807"/>
      <c r="G32" s="452" t="s">
        <v>2469</v>
      </c>
      <c r="H32" s="261"/>
      <c r="I32" s="452" t="s">
        <v>2466</v>
      </c>
      <c r="J32" s="458" t="s">
        <v>2463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806"/>
      <c r="F33" s="807"/>
      <c r="G33" s="452" t="s">
        <v>2469</v>
      </c>
      <c r="H33" s="261"/>
      <c r="I33" s="452" t="s">
        <v>2470</v>
      </c>
      <c r="J33" s="458" t="s">
        <v>2463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 t="s">
        <v>2471</v>
      </c>
      <c r="J34" s="458" t="s">
        <v>2463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 t="s">
        <v>2471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2471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2472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 t="s">
        <v>2472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2472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2472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2376</v>
      </c>
      <c r="H49" s="577">
        <v>45550</v>
      </c>
      <c r="I49" t="s">
        <v>2377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2011</v>
      </c>
      <c r="F51" s="662"/>
      <c r="G51" s="217" t="s">
        <v>2012</v>
      </c>
      <c r="H51" t="s">
        <v>1887</v>
      </c>
      <c r="M51" s="61"/>
      <c r="N51" s="62"/>
      <c r="O51" s="61"/>
    </row>
    <row r="52" spans="5:15">
      <c r="E52" s="660" t="s">
        <v>2013</v>
      </c>
      <c r="F52" s="659"/>
      <c r="G52" s="217" t="s">
        <v>2012</v>
      </c>
      <c r="H52" s="255" t="s">
        <v>2014</v>
      </c>
      <c r="M52" s="61"/>
      <c r="N52" s="62"/>
      <c r="O52" s="61"/>
    </row>
    <row r="53" spans="5:15">
      <c r="E53" s="660" t="s">
        <v>2075</v>
      </c>
      <c r="F53" s="678"/>
      <c r="G53" s="217"/>
      <c r="H53" s="255" t="s">
        <v>2076</v>
      </c>
      <c r="M53" s="61"/>
      <c r="N53" s="62"/>
      <c r="O53" s="61"/>
    </row>
    <row r="54" spans="5:15">
      <c r="E54" s="660" t="s">
        <v>2015</v>
      </c>
      <c r="F54" s="661"/>
      <c r="G54" s="660" t="s">
        <v>2012</v>
      </c>
      <c r="H54" s="61" t="s">
        <v>2016</v>
      </c>
      <c r="M54" s="61"/>
      <c r="N54" s="62"/>
      <c r="O54" s="61"/>
    </row>
    <row r="55" spans="5:15">
      <c r="E55" s="660" t="s">
        <v>2017</v>
      </c>
      <c r="F55" s="663"/>
      <c r="G55" s="660" t="s">
        <v>2012</v>
      </c>
      <c r="H55" s="255" t="s">
        <v>2018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2019</v>
      </c>
    </row>
    <row r="62" spans="5:15">
      <c r="F62" s="127" t="s">
        <v>136</v>
      </c>
    </row>
    <row r="63" spans="5:15">
      <c r="F63" s="387" t="s">
        <v>138</v>
      </c>
      <c r="H63" t="s">
        <v>2224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3"/>
  <sheetViews>
    <sheetView zoomScale="115" zoomScaleNormal="115" workbookViewId="0">
      <pane xSplit="4" topLeftCell="I1" activePane="topRight" state="frozen"/>
      <selection pane="topRight" activeCell="A5" sqref="A5"/>
      <selection activeCell="A5" sqref="A5"/>
    </sheetView>
  </sheetViews>
  <sheetFormatPr defaultRowHeight="15"/>
  <cols>
    <col min="1" max="1" width="1.140625" customWidth="1"/>
    <col min="2" max="2" width="8.85546875" customWidth="1"/>
    <col min="3" max="3" width="2.85546875" customWidth="1"/>
    <col min="4" max="4" width="9" customWidth="1"/>
    <col min="5" max="5" width="30.85546875" customWidth="1"/>
    <col min="6" max="6" width="28.7109375" bestFit="1" customWidth="1"/>
    <col min="7" max="11" width="25.7109375" customWidth="1"/>
    <col min="12" max="12" width="31" customWidth="1"/>
    <col min="13" max="14" width="20.7109375" customWidth="1"/>
    <col min="15" max="15" width="45.5703125" bestFit="1" customWidth="1"/>
    <col min="16" max="16" width="30.28515625" customWidth="1"/>
    <col min="17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2473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45558</v>
      </c>
      <c r="F5" s="577">
        <v>45559</v>
      </c>
      <c r="G5" s="577">
        <v>45560</v>
      </c>
      <c r="H5" s="577">
        <v>45561</v>
      </c>
      <c r="I5" s="577">
        <v>45562</v>
      </c>
      <c r="J5" s="577">
        <v>45563</v>
      </c>
      <c r="K5" s="577">
        <v>45564</v>
      </c>
      <c r="L5" s="592" t="s">
        <v>1885</v>
      </c>
      <c r="M5" s="664" t="s">
        <v>82</v>
      </c>
      <c r="N5" s="799" t="s">
        <v>83</v>
      </c>
      <c r="O5" s="800" t="s">
        <v>84</v>
      </c>
      <c r="P5" s="795" t="s">
        <v>2340</v>
      </c>
      <c r="Q5" s="783" t="s">
        <v>2414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1921</v>
      </c>
      <c r="P6" s="796" t="str">
        <f t="shared" ref="P6:P28" ca="1" si="0">IF(NOW() &lt; $H$49 + TIME(23,50,0), IF(AND(N6&lt;5, O6=""), "penalty of RM5 per hour", ""), P6)</f>
        <v/>
      </c>
      <c r="Q6" s="784" t="str">
        <f t="shared" ref="Q6:Q28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0</v>
      </c>
      <c r="O7" s="802" t="s">
        <v>2454</v>
      </c>
      <c r="P7" s="797">
        <f ca="1">IF(NOW() &lt; $H$49 + TIME(23,50,0), IF(AND(N7&lt;5, O7=""), "penalty of RM5 per hour", ""), P7)</f>
        <v>0</v>
      </c>
      <c r="Q7" s="785">
        <f ca="1">IF(NOW() &lt; $H$49 + TIME(23,50,0), IF(AND(N7&lt;5, O7=""), (5-N7)*5, ""), Q7)</f>
        <v>0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0</v>
      </c>
      <c r="O8" s="802" t="s">
        <v>2474</v>
      </c>
      <c r="P8" s="797">
        <f ca="1">IF(NOW() &lt; $H$49 + TIME(23,50,0), IF(AND(N8&lt;5, O8=""), "penalty of RM5 per hour", ""), P8)</f>
        <v>0</v>
      </c>
      <c r="Q8" s="785">
        <f ca="1">IF(NOW() &lt; $H$49 + TIME(23,50,0), IF(AND(N8&lt;5, O8=""), (5-N8)*5, ""), Q8)</f>
        <v>0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>
        <f ca="1">IF(NOW() &lt; $H$49 + TIME(23,50,0), IF(AND(N9&lt;5, O9=""), "penalty of RM5 per hour", ""), P9)</f>
        <v>0</v>
      </c>
      <c r="Q9" s="785">
        <f ca="1">IF(NOW() &lt; $H$49 + TIME(23,50,0), IF(AND(N9&lt;5, O9=""), (5-N9)*5, ""), Q9)</f>
        <v>0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207</v>
      </c>
      <c r="N10" s="326">
        <f>SUM(COUNTIFS(E7:K44,"*Vanness*"))/2</f>
        <v>25.5</v>
      </c>
      <c r="O10" s="803" t="s">
        <v>2134</v>
      </c>
      <c r="P10" s="797">
        <f ca="1">IF(NOW() &lt; $H$49 + TIME(23,50,0), IF(AND(N10&lt;5, O10=""), "penalty of RM5 per hour", ""), P10)</f>
        <v>0</v>
      </c>
      <c r="Q10" s="785">
        <f ca="1">IF(NOW() &lt; $H$49 + TIME(23,50,0), IF(AND(N10&lt;5, O10=""), (5-N10)*5, ""), Q10)</f>
        <v>0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2319</v>
      </c>
      <c r="F11" s="760" t="s">
        <v>2434</v>
      </c>
      <c r="G11" s="760" t="s">
        <v>2434</v>
      </c>
      <c r="H11" s="760" t="s">
        <v>2434</v>
      </c>
      <c r="I11" s="760" t="s">
        <v>2434</v>
      </c>
      <c r="J11" s="458" t="s">
        <v>2475</v>
      </c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535</v>
      </c>
      <c r="P11" s="797">
        <f ca="1">IF(NOW() &lt; $H$49 + TIME(23,50,0), IF(AND(N11&lt;5, O11=""), "penalty of RM5 per hour", ""), P11)</f>
        <v>0</v>
      </c>
      <c r="Q11" s="785">
        <f ca="1">IF(NOW() &lt; $H$49 + TIME(23,50,0), IF(AND(N11&lt;5, O11=""), (5-N11)*5, ""), Q11)</f>
        <v>0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2319</v>
      </c>
      <c r="F12" s="760" t="s">
        <v>2434</v>
      </c>
      <c r="G12" s="760" t="s">
        <v>2434</v>
      </c>
      <c r="H12" s="760" t="s">
        <v>2434</v>
      </c>
      <c r="I12" s="760" t="s">
        <v>2434</v>
      </c>
      <c r="J12" s="458" t="s">
        <v>2475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11</v>
      </c>
      <c r="O12" s="802"/>
      <c r="P12" s="797">
        <f ca="1">IF(NOW() &lt; $H$49 + TIME(23,50,0), IF(AND(N12&lt;5, O12=""), "penalty of RM5 per hour", ""), P12)</f>
        <v>0</v>
      </c>
      <c r="Q12" s="785">
        <f ca="1">IF(NOW() &lt; $H$49 + TIME(23,50,0), IF(AND(N12&lt;5, O12=""), (5-N12)*5, ""), Q12)</f>
        <v>0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2319</v>
      </c>
      <c r="F13" s="760" t="s">
        <v>2434</v>
      </c>
      <c r="G13" s="760" t="s">
        <v>2434</v>
      </c>
      <c r="H13" s="760" t="s">
        <v>2434</v>
      </c>
      <c r="I13" s="760" t="s">
        <v>2434</v>
      </c>
      <c r="J13" s="458" t="s">
        <v>2475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2092</v>
      </c>
      <c r="P13" s="797">
        <f ca="1">IF(NOW() &lt; $H$49 + TIME(23,50,0), IF(AND(N13&lt;5, O13=""), "penalty of RM5 per hour", ""), P13)</f>
        <v>0</v>
      </c>
      <c r="Q13" s="785">
        <f ca="1">IF(NOW() &lt; $H$49 + TIME(23,50,0), IF(AND(N13&lt;5, O13=""), (5-N13)*5, ""), Q13)</f>
        <v>0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2476</v>
      </c>
      <c r="F14" s="705" t="s">
        <v>2477</v>
      </c>
      <c r="G14" s="515" t="s">
        <v>1953</v>
      </c>
      <c r="H14" s="515" t="s">
        <v>2441</v>
      </c>
      <c r="I14" s="452" t="s">
        <v>2478</v>
      </c>
      <c r="J14" s="458" t="s">
        <v>2475</v>
      </c>
      <c r="K14" s="460" t="s">
        <v>207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2092</v>
      </c>
      <c r="P14" s="797">
        <f ca="1">IF(NOW() &lt; $H$49 + TIME(23,50,0), IF(AND(N14&lt;5, O14=""), "penalty of RM5 per hour", ""), P14)</f>
        <v>0</v>
      </c>
      <c r="Q14" s="785">
        <f ca="1">IF(NOW() &lt; $H$49 + TIME(23,50,0), IF(AND(N14&lt;5, O14=""), (5-N14)*5, ""), Q14)</f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2476</v>
      </c>
      <c r="F15" s="705" t="s">
        <v>2477</v>
      </c>
      <c r="G15" s="515" t="s">
        <v>1953</v>
      </c>
      <c r="H15" s="452" t="s">
        <v>2479</v>
      </c>
      <c r="I15" s="452" t="s">
        <v>2480</v>
      </c>
      <c r="J15" s="458" t="s">
        <v>2475</v>
      </c>
      <c r="K15" s="460" t="s">
        <v>207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19.5</v>
      </c>
      <c r="O15" s="802"/>
      <c r="P15" s="797">
        <f ca="1">IF(NOW() &lt; $H$49 + TIME(23,50,0), IF(AND(N15&lt;5, O15=""), "penalty of RM5 per hour", ""), P15)</f>
        <v>0</v>
      </c>
      <c r="Q15" s="785">
        <f ca="1">IF(NOW() &lt; $H$49 + TIME(23,50,0), IF(AND(N15&lt;5, O15=""), (5-N15)*5, ""), Q15)</f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2476</v>
      </c>
      <c r="F16" s="705" t="s">
        <v>2481</v>
      </c>
      <c r="G16" s="515" t="s">
        <v>2137</v>
      </c>
      <c r="H16" s="452" t="s">
        <v>2479</v>
      </c>
      <c r="I16" s="452" t="s">
        <v>2480</v>
      </c>
      <c r="J16" s="458" t="s">
        <v>2475</v>
      </c>
      <c r="K16" s="460" t="s">
        <v>207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2092</v>
      </c>
      <c r="P16" s="797">
        <f ca="1">IF(NOW() &lt; $H$49 + TIME(23,50,0), IF(AND(N16&lt;5, O16=""), "penalty of RM5 per hour", ""), P16)</f>
        <v>0</v>
      </c>
      <c r="Q16" s="785">
        <f ca="1">IF(NOW() &lt; $H$49 + TIME(23,50,0), IF(AND(N16&lt;5, O16=""), (5-N16)*5, ""), Q16)</f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2476</v>
      </c>
      <c r="F17" s="705" t="s">
        <v>2481</v>
      </c>
      <c r="G17" s="515" t="s">
        <v>2137</v>
      </c>
      <c r="H17" s="452" t="s">
        <v>2479</v>
      </c>
      <c r="I17" s="452" t="s">
        <v>2480</v>
      </c>
      <c r="J17" s="458" t="s">
        <v>2475</v>
      </c>
      <c r="K17" s="460" t="s">
        <v>207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>
        <f ca="1">IF(NOW() &lt; $H$49 + TIME(23,50,0), IF(AND(N17&lt;5, O17=""), "penalty of RM5 per hour", ""), P17)</f>
        <v>0</v>
      </c>
      <c r="Q17" s="785">
        <f ca="1">IF(NOW() &lt; $H$49 + TIME(23,50,0), IF(AND(N17&lt;5, O17=""), (5-N17)*5, ""), Q17)</f>
        <v>0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2318</v>
      </c>
      <c r="F18" s="705" t="s">
        <v>2108</v>
      </c>
      <c r="G18" s="452" t="s">
        <v>2482</v>
      </c>
      <c r="H18" s="452" t="s">
        <v>2483</v>
      </c>
      <c r="I18" s="452" t="s">
        <v>110</v>
      </c>
      <c r="J18" s="458" t="s">
        <v>2475</v>
      </c>
      <c r="K18" s="460" t="s">
        <v>207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21</v>
      </c>
      <c r="O18" s="802"/>
      <c r="P18" s="797">
        <f ca="1">IF(NOW() &lt; $H$49 + TIME(23,50,0), IF(AND(N18&lt;5, O18=""), "penalty of RM5 per hour", ""), P18)</f>
        <v>0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2318</v>
      </c>
      <c r="F19" s="705" t="s">
        <v>2108</v>
      </c>
      <c r="G19" s="452" t="s">
        <v>2484</v>
      </c>
      <c r="H19" s="561" t="s">
        <v>2485</v>
      </c>
      <c r="I19" s="452" t="s">
        <v>110</v>
      </c>
      <c r="J19" s="458" t="s">
        <v>2475</v>
      </c>
      <c r="K19" s="460" t="s">
        <v>207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10</v>
      </c>
      <c r="O19" s="801"/>
      <c r="P19" s="797">
        <f ca="1">IF(NOW() &lt; $H$49 + TIME(23,50,0), IF(AND(N19&lt;5, O19=""), "penalty of RM5 per hour", ""), P19)</f>
        <v>0</v>
      </c>
      <c r="Q19" s="785">
        <f ca="1">IF(NOW() &lt; $H$49 + TIME(23,50,0), IF(AND(N19&lt;5, O19=""), (5-N19)*5, ""), Q19)</f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2318</v>
      </c>
      <c r="F20" s="705" t="s">
        <v>2137</v>
      </c>
      <c r="G20" s="452" t="s">
        <v>2448</v>
      </c>
      <c r="H20" s="561" t="s">
        <v>2208</v>
      </c>
      <c r="I20" s="452" t="s">
        <v>2486</v>
      </c>
      <c r="J20" s="458" t="s">
        <v>2475</v>
      </c>
      <c r="K20" s="460" t="s">
        <v>207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>
        <f ca="1">IF(NOW() &lt; $H$49 + TIME(23,50,0), IF(AND(N20&lt;5, O20=""), "penalty of RM5 per hour", ""), P20)</f>
        <v>0</v>
      </c>
      <c r="Q20" s="785">
        <f ca="1">IF(NOW() &lt; $H$49 + TIME(23,50,0), IF(AND(N20&lt;5, O20=""), (5-N20)*5, ""), Q20)</f>
        <v>0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2318</v>
      </c>
      <c r="F21" s="705" t="s">
        <v>2137</v>
      </c>
      <c r="G21" s="452" t="s">
        <v>2448</v>
      </c>
      <c r="H21" s="561" t="s">
        <v>2208</v>
      </c>
      <c r="I21" s="452" t="s">
        <v>2487</v>
      </c>
      <c r="J21" s="458" t="s">
        <v>2475</v>
      </c>
      <c r="K21" s="460" t="s">
        <v>207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248</v>
      </c>
      <c r="N21" s="327">
        <f>COUNTIF(E7:K44, "*Foo*")/2</f>
        <v>0</v>
      </c>
      <c r="O21" s="802" t="s">
        <v>2092</v>
      </c>
      <c r="P21" s="797">
        <f ca="1">IF(NOW() &lt; $H$49 + TIME(23,50,0), IF(AND(N21&lt;5, O21=""), "penalty of RM5 per hour", ""), P21)</f>
        <v>0</v>
      </c>
      <c r="Q21" s="785">
        <f ca="1">IF(NOW() &lt; $H$49 + TIME(23,50,0), IF(AND(N21&lt;5, O21=""), (5-N21)*5, ""), Q21)</f>
        <v>0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2318</v>
      </c>
      <c r="F22" s="705" t="s">
        <v>2137</v>
      </c>
      <c r="G22" s="452" t="s">
        <v>2488</v>
      </c>
      <c r="H22" s="561" t="s">
        <v>2208</v>
      </c>
      <c r="I22" s="452" t="s">
        <v>2489</v>
      </c>
      <c r="J22" s="458" t="s">
        <v>2475</v>
      </c>
      <c r="K22" s="460" t="s">
        <v>207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1953</v>
      </c>
      <c r="N22" s="327">
        <f>COUNTIF(E7:K44, "*Ivan*")/2</f>
        <v>20</v>
      </c>
      <c r="O22" s="802"/>
      <c r="P22" s="797">
        <f ca="1">IF(NOW() &lt; $H$49 + TIME(23,50,0), IF(AND(N22&lt;5, O22=""), "penalty of RM5 per hour", ""), P22)</f>
        <v>0</v>
      </c>
      <c r="Q22" s="785">
        <f ca="1">IF(NOW() &lt; $H$49 + TIME(23,50,0), IF(AND(N22&lt;5, O22=""), (5-N22)*5, ""), Q22)</f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2490</v>
      </c>
      <c r="F23" s="705" t="s">
        <v>2137</v>
      </c>
      <c r="G23" s="452" t="s">
        <v>2491</v>
      </c>
      <c r="H23" s="561" t="s">
        <v>2208</v>
      </c>
      <c r="I23" s="452" t="s">
        <v>2489</v>
      </c>
      <c r="J23" s="458"/>
      <c r="K23" s="460" t="s">
        <v>207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1960</v>
      </c>
      <c r="N23" s="326">
        <f>COUNTIF(E7:K44, "*Lucas*")/2</f>
        <v>0</v>
      </c>
      <c r="O23" s="802" t="s">
        <v>2492</v>
      </c>
      <c r="P23" s="797">
        <f ca="1">IF(NOW() &lt; $H$49 + TIME(23,50,0), IF(AND(N23&lt;5, O23=""), "penalty of RM5 per hour", ""), P23)</f>
        <v>0</v>
      </c>
      <c r="Q23" s="785">
        <f ca="1">IF(NOW() &lt; $H$49 + TIME(23,50,0), IF(AND(N23&lt;5, O23=""), (5-N23)*5, ""), Q23)</f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2493</v>
      </c>
      <c r="F24" s="705" t="s">
        <v>2100</v>
      </c>
      <c r="G24" s="452" t="s">
        <v>2466</v>
      </c>
      <c r="H24" s="452" t="s">
        <v>1953</v>
      </c>
      <c r="I24" s="452" t="s">
        <v>2494</v>
      </c>
      <c r="J24" s="458" t="s">
        <v>2475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1962</v>
      </c>
      <c r="N24" s="654">
        <f>COUNTIF(E7:K44, "*Zi Ming*")/2</f>
        <v>5.5</v>
      </c>
      <c r="O24" s="801"/>
      <c r="P24" s="797">
        <f ca="1">IF(NOW() &lt; $H$49 + TIME(23,50,0), IF(AND(N24&lt;5, O24=""), "penalty of RM5 per hour", ""), P24)</f>
        <v>0</v>
      </c>
      <c r="Q24" s="785">
        <f ca="1">IF(NOW() &lt; $H$49 + TIME(23,50,0), IF(AND(N24&lt;5, O24=""), (5-N24)*5, ""), Q24)</f>
        <v>0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2495</v>
      </c>
      <c r="F25" s="705" t="s">
        <v>2496</v>
      </c>
      <c r="G25" s="452" t="s">
        <v>2466</v>
      </c>
      <c r="H25" s="561" t="s">
        <v>2305</v>
      </c>
      <c r="I25" s="452" t="s">
        <v>2494</v>
      </c>
      <c r="J25" s="458" t="s">
        <v>2475</v>
      </c>
      <c r="K25" s="460" t="s">
        <v>207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2006</v>
      </c>
      <c r="N25" s="654">
        <f>COUNTIF(E7:K44, "*Heng*")/2</f>
        <v>12.5</v>
      </c>
      <c r="O25" s="801"/>
      <c r="P25" s="797">
        <f ca="1">IF(NOW() &lt; $H$49 + TIME(23,50,0), IF(AND(N25&lt;5, O25=""), "penalty of RM5 per hour", ""), P25)</f>
        <v>0</v>
      </c>
      <c r="Q25" s="785">
        <f ca="1">IF(NOW() &lt; $H$49 + TIME(23,50,0), IF(AND(N25&lt;5, O25=""), (5-N25)*5, ""), Q25)</f>
        <v>0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2495</v>
      </c>
      <c r="F26" s="694" t="s">
        <v>2497</v>
      </c>
      <c r="G26" s="452" t="s">
        <v>2466</v>
      </c>
      <c r="H26" s="561" t="s">
        <v>249</v>
      </c>
      <c r="I26" s="452" t="s">
        <v>2498</v>
      </c>
      <c r="J26" s="458" t="s">
        <v>2475</v>
      </c>
      <c r="K26" s="460" t="s">
        <v>207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2062</v>
      </c>
      <c r="N26" s="654">
        <f>COUNTIF(E7:K44, "*Phay*")/2</f>
        <v>24.5</v>
      </c>
      <c r="O26" s="802"/>
      <c r="P26" s="797">
        <f ca="1">IF(NOW() &lt; $H$49 + TIME(23,50,0), IF(AND(N26&lt;5, O26=""), "penalty of RM5 per hour", ""), P26)</f>
        <v>0</v>
      </c>
      <c r="Q26" s="785">
        <f ca="1">IF(NOW() &lt; $H$49 + TIME(23,50,0), IF(AND(N26&lt;5, O26=""), (5-N26)*5, ""), Q26)</f>
        <v>0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2495</v>
      </c>
      <c r="F27" s="694" t="s">
        <v>2497</v>
      </c>
      <c r="G27" s="452" t="s">
        <v>2417</v>
      </c>
      <c r="H27" s="561" t="s">
        <v>249</v>
      </c>
      <c r="I27" s="452" t="s">
        <v>2498</v>
      </c>
      <c r="J27" s="458" t="s">
        <v>2475</v>
      </c>
      <c r="K27" s="460" t="s">
        <v>207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2154</v>
      </c>
      <c r="N27" s="654">
        <f>COUNTIF(E7:K44, "*Jonathan*")/2</f>
        <v>7</v>
      </c>
      <c r="O27" s="801"/>
      <c r="P27" s="797">
        <f ca="1">IF(NOW() &lt; $H$49 + TIME(23,50,0), IF(AND(N27&lt;5, O27=""), "penalty of RM5 per hour", ""), P27)</f>
        <v>0</v>
      </c>
      <c r="Q27" s="785">
        <f ca="1">IF(NOW() &lt; $H$49 + TIME(23,50,0), IF(AND(N27&lt;5, O27=""), (5-N27)*5, ""), Q27)</f>
        <v>0</v>
      </c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708" t="s">
        <v>2499</v>
      </c>
      <c r="F28" s="694" t="s">
        <v>2500</v>
      </c>
      <c r="G28" s="452" t="s">
        <v>2417</v>
      </c>
      <c r="H28" s="561" t="s">
        <v>249</v>
      </c>
      <c r="I28" s="452" t="s">
        <v>2158</v>
      </c>
      <c r="J28" s="458" t="s">
        <v>2475</v>
      </c>
      <c r="K28" s="460" t="s">
        <v>207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2158</v>
      </c>
      <c r="N28" s="334">
        <f>COUNTIF(E7:K44, "*Suki*")/2</f>
        <v>12</v>
      </c>
      <c r="O28" s="801"/>
      <c r="P28" s="797">
        <f ca="1">IF(NOW() &lt; $H$49 + TIME(23,50,0), IF(AND(N28&lt;5, O28=""), "penalty of RM5 per hour", ""), P28)</f>
        <v>0</v>
      </c>
      <c r="Q28" s="785">
        <f ca="1">IF(NOW() &lt; $H$49 + TIME(23,50,0), IF(AND(N28&lt;5, O28=""), (5-N28)*5, ""), Q28)</f>
        <v>0</v>
      </c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708" t="s">
        <v>2499</v>
      </c>
      <c r="F29" s="694" t="s">
        <v>2500</v>
      </c>
      <c r="G29" s="452" t="s">
        <v>2501</v>
      </c>
      <c r="H29" s="452" t="s">
        <v>2301</v>
      </c>
      <c r="I29" s="452" t="s">
        <v>2158</v>
      </c>
      <c r="J29" s="458" t="s">
        <v>2475</v>
      </c>
      <c r="K29" s="460" t="s">
        <v>207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1108</v>
      </c>
      <c r="N29" s="334">
        <f>COUNTIF(E7:K44, "*Paul*")/2</f>
        <v>0</v>
      </c>
      <c r="O29" s="804" t="s">
        <v>2407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2499</v>
      </c>
      <c r="F30" s="694" t="s">
        <v>2500</v>
      </c>
      <c r="G30" s="452" t="s">
        <v>2501</v>
      </c>
      <c r="H30" s="452" t="s">
        <v>2301</v>
      </c>
      <c r="I30" s="452" t="s">
        <v>2301</v>
      </c>
      <c r="J30" s="458" t="s">
        <v>2475</v>
      </c>
      <c r="K30" s="460" t="s">
        <v>207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08" t="s">
        <v>2499</v>
      </c>
      <c r="F31" s="694" t="s">
        <v>2500</v>
      </c>
      <c r="G31" s="452" t="s">
        <v>2501</v>
      </c>
      <c r="H31" s="452" t="s">
        <v>2301</v>
      </c>
      <c r="I31" s="452" t="s">
        <v>2301</v>
      </c>
      <c r="J31" s="458" t="s">
        <v>2475</v>
      </c>
      <c r="K31" s="460" t="s">
        <v>207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2502</v>
      </c>
      <c r="F32" s="694" t="s">
        <v>2500</v>
      </c>
      <c r="G32" s="452" t="s">
        <v>2501</v>
      </c>
      <c r="H32" s="452" t="s">
        <v>2301</v>
      </c>
      <c r="I32" s="452" t="s">
        <v>2301</v>
      </c>
      <c r="J32" s="458" t="s">
        <v>2475</v>
      </c>
      <c r="K32" s="460" t="s">
        <v>207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08" t="s">
        <v>2502</v>
      </c>
      <c r="F33" s="694" t="s">
        <v>2500</v>
      </c>
      <c r="G33" s="452" t="s">
        <v>2501</v>
      </c>
      <c r="H33" s="452" t="s">
        <v>2301</v>
      </c>
      <c r="I33" s="452" t="s">
        <v>110</v>
      </c>
      <c r="J33" s="458" t="s">
        <v>2475</v>
      </c>
      <c r="K33" s="460" t="s">
        <v>207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 t="s">
        <v>2475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 t="s">
        <v>2475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337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337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337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2376</v>
      </c>
      <c r="H49" s="577">
        <v>45557</v>
      </c>
      <c r="I49" t="s">
        <v>2377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2011</v>
      </c>
      <c r="F51" s="662"/>
      <c r="G51" s="217" t="s">
        <v>2012</v>
      </c>
      <c r="H51" t="s">
        <v>1887</v>
      </c>
      <c r="M51" s="61"/>
      <c r="N51" s="62"/>
      <c r="O51" s="61"/>
    </row>
    <row r="52" spans="5:15">
      <c r="E52" s="660" t="s">
        <v>2013</v>
      </c>
      <c r="F52" s="659"/>
      <c r="G52" s="217" t="s">
        <v>2012</v>
      </c>
      <c r="H52" s="255" t="s">
        <v>2014</v>
      </c>
      <c r="M52" s="61"/>
      <c r="N52" s="62"/>
      <c r="O52" s="61"/>
    </row>
    <row r="53" spans="5:15">
      <c r="E53" s="660" t="s">
        <v>2075</v>
      </c>
      <c r="F53" s="678"/>
      <c r="G53" s="217"/>
      <c r="H53" s="255" t="s">
        <v>2076</v>
      </c>
      <c r="M53" s="61"/>
      <c r="N53" s="62"/>
      <c r="O53" s="61"/>
    </row>
    <row r="54" spans="5:15">
      <c r="E54" s="660" t="s">
        <v>2015</v>
      </c>
      <c r="F54" s="661"/>
      <c r="G54" s="660" t="s">
        <v>2012</v>
      </c>
      <c r="H54" s="61" t="s">
        <v>2016</v>
      </c>
      <c r="M54" s="61"/>
      <c r="N54" s="62"/>
      <c r="O54" s="61"/>
    </row>
    <row r="55" spans="5:15">
      <c r="E55" s="660" t="s">
        <v>2017</v>
      </c>
      <c r="F55" s="663"/>
      <c r="G55" s="660" t="s">
        <v>2012</v>
      </c>
      <c r="H55" s="255" t="s">
        <v>2018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2019</v>
      </c>
    </row>
    <row r="62" spans="5:15">
      <c r="F62" s="127" t="s">
        <v>136</v>
      </c>
    </row>
    <row r="63" spans="5:15">
      <c r="F63" s="387" t="s">
        <v>138</v>
      </c>
      <c r="H63" t="s">
        <v>2224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3"/>
  <sheetViews>
    <sheetView topLeftCell="M4" zoomScale="115" zoomScaleNormal="115" workbookViewId="0">
      <selection activeCell="P18" sqref="P1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1.28515625" customWidth="1"/>
    <col min="6" max="6" width="11.5703125" customWidth="1"/>
    <col min="7" max="7" width="29.140625" customWidth="1"/>
    <col min="8" max="8" width="13.140625" customWidth="1"/>
    <col min="9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2503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45565</v>
      </c>
      <c r="F5" s="223"/>
      <c r="G5" s="223"/>
      <c r="H5" s="223"/>
      <c r="I5" s="223"/>
      <c r="J5" s="223"/>
      <c r="K5" s="223"/>
      <c r="L5" s="61"/>
      <c r="M5" s="664" t="s">
        <v>82</v>
      </c>
      <c r="N5" s="799" t="s">
        <v>83</v>
      </c>
      <c r="O5" s="800" t="s">
        <v>84</v>
      </c>
      <c r="P5" s="376" t="s">
        <v>2021</v>
      </c>
      <c r="Q5" s="783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 t="s">
        <v>1921</v>
      </c>
      <c r="P6" s="667">
        <f>SUM('1 September 2024'!N6,'2 September 2024 '!N6,'9 September 2024  '!N6,'16 September 2024   '!N6,'23 September 2024    '!N6,'30 September 2024    '!N6)</f>
        <v>0</v>
      </c>
      <c r="Q6" s="784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2454</v>
      </c>
      <c r="P7" s="667">
        <f>SUM('1 September 2024'!N7,'2 September 2024 '!N7,'9 September 2024  '!N7,'16 September 2024   '!N7,'23 September 2024    '!N7,'30 September 2024    '!N7)</f>
        <v>5.5</v>
      </c>
      <c r="Q7" s="785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0</v>
      </c>
      <c r="O8" s="802" t="s">
        <v>2474</v>
      </c>
      <c r="P8" s="667">
        <f>SUM('1 September 2024'!N8,'2 September 2024 '!N8,'9 September 2024  '!N8,'16 September 2024   '!N8,'23 September 2024    '!N8,'30 September 2024    '!N8)</f>
        <v>37</v>
      </c>
      <c r="Q8" s="785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0</v>
      </c>
      <c r="O9" s="802"/>
      <c r="P9" s="667">
        <f>SUM('1 September 2024'!N9,'2 September 2024 '!N9,'9 September 2024  '!N9,'16 September 2024   '!N9,'23 September 2024    '!N9,'30 September 2024    '!N9)</f>
        <v>22.5</v>
      </c>
      <c r="Q9" s="785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646" t="s">
        <v>207</v>
      </c>
      <c r="N10" s="326">
        <f>SUM(COUNTIFS(E7:K44,"*Vanness*"))/2</f>
        <v>0</v>
      </c>
      <c r="O10" s="803" t="s">
        <v>2134</v>
      </c>
      <c r="P10" s="667">
        <f>SUM('1 September 2024'!N10,'2 September 2024 '!N10,'9 September 2024  '!N10,'16 September 2024   '!N10,'23 September 2024    '!N10,'30 September 2024    '!N10)</f>
        <v>68</v>
      </c>
      <c r="Q10" s="785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357</v>
      </c>
      <c r="F11" s="515"/>
      <c r="G11" s="515"/>
      <c r="H11" s="282"/>
      <c r="I11" s="452"/>
      <c r="J11" s="458"/>
      <c r="K11" s="459"/>
      <c r="L11" s="61"/>
      <c r="M11" s="646" t="s">
        <v>61</v>
      </c>
      <c r="N11" s="326">
        <f>COUNTIF(E7:K44, "*Tai Wei*")/2</f>
        <v>0</v>
      </c>
      <c r="O11" s="802" t="s">
        <v>535</v>
      </c>
      <c r="P11" s="667">
        <f>SUM('1 September 2024'!N11,'2 September 2024 '!N11,'9 September 2024  '!N11,'16 September 2024   '!N11,'23 September 2024    '!N11,'30 September 2024    '!N11)</f>
        <v>30.5</v>
      </c>
      <c r="Q11" s="785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357</v>
      </c>
      <c r="F12" s="515"/>
      <c r="G12" s="515"/>
      <c r="H12" s="282"/>
      <c r="I12" s="452"/>
      <c r="J12" s="458"/>
      <c r="K12" s="459"/>
      <c r="L12" s="61"/>
      <c r="M12" s="646" t="s">
        <v>62</v>
      </c>
      <c r="N12" s="326">
        <f>COUNTIF(E7:K44, "*Vijay*")/2</f>
        <v>7</v>
      </c>
      <c r="O12" s="802"/>
      <c r="P12" s="667">
        <f>SUM('1 September 2024'!N12,'2 September 2024 '!N12,'9 September 2024  '!N12,'16 September 2024   '!N12,'23 September 2024    '!N12,'30 September 2024    '!N12)</f>
        <v>38</v>
      </c>
      <c r="Q12" s="785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357</v>
      </c>
      <c r="F13" s="515"/>
      <c r="G13" s="515"/>
      <c r="H13" s="282"/>
      <c r="I13" s="452"/>
      <c r="J13" s="458"/>
      <c r="K13" s="459"/>
      <c r="L13" s="61"/>
      <c r="M13" s="646" t="s">
        <v>65</v>
      </c>
      <c r="N13" s="326">
        <f>COUNTIF(E7:K44, "*Michael*")/2</f>
        <v>0</v>
      </c>
      <c r="O13" s="802" t="s">
        <v>2092</v>
      </c>
      <c r="P13" s="667">
        <f>SUM('1 September 2024'!N13,'2 September 2024 '!N13,'9 September 2024  '!N13,'16 September 2024   '!N13,'23 September 2024    '!N13,'30 September 2024    '!N13)</f>
        <v>15</v>
      </c>
      <c r="Q13" s="785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2504</v>
      </c>
      <c r="F14" s="515"/>
      <c r="G14" s="515"/>
      <c r="H14" s="282"/>
      <c r="I14" s="452"/>
      <c r="J14" s="458"/>
      <c r="K14" s="460"/>
      <c r="L14" s="61"/>
      <c r="M14" s="646" t="s">
        <v>66</v>
      </c>
      <c r="N14" s="326">
        <f>SUM(COUNTIFS(E7:K43, "*Maxwell*"))/2</f>
        <v>0</v>
      </c>
      <c r="O14" s="802" t="s">
        <v>2092</v>
      </c>
      <c r="P14" s="667">
        <f>SUM('1 September 2024'!N14,'2 September 2024 '!N14,'9 September 2024  '!N14,'16 September 2024   '!N14,'23 September 2024    '!N14,'30 September 2024    '!N14)</f>
        <v>0</v>
      </c>
      <c r="Q14" s="785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2504</v>
      </c>
      <c r="F15" s="515"/>
      <c r="G15" s="515"/>
      <c r="H15" s="282"/>
      <c r="I15" s="452"/>
      <c r="J15" s="458"/>
      <c r="K15" s="460"/>
      <c r="L15" s="61"/>
      <c r="M15" s="647" t="s">
        <v>67</v>
      </c>
      <c r="N15" s="551">
        <f>COUNTIF(E7:K44, "*Jia Leong*")/2</f>
        <v>3.5</v>
      </c>
      <c r="O15" s="802"/>
      <c r="P15" s="667">
        <f>SUM('1 September 2024'!N15,'2 September 2024 '!N15,'9 September 2024  '!N15,'16 September 2024   '!N15,'23 September 2024    '!N15,'30 September 2024    '!N15)</f>
        <v>40</v>
      </c>
      <c r="Q15" s="785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2504</v>
      </c>
      <c r="F16" s="452"/>
      <c r="G16" s="515"/>
      <c r="H16" s="282"/>
      <c r="I16" s="452"/>
      <c r="J16" s="458"/>
      <c r="K16" s="460"/>
      <c r="L16" s="61"/>
      <c r="M16" s="646" t="s">
        <v>68</v>
      </c>
      <c r="N16" s="326">
        <f>COUNTIF(E7:K44, "*Shaun*")/2</f>
        <v>0</v>
      </c>
      <c r="O16" s="802" t="s">
        <v>2092</v>
      </c>
      <c r="P16" s="667">
        <f>SUM('1 September 2024'!N16,'2 September 2024 '!N16,'9 September 2024  '!N16,'16 September 2024   '!N16,'23 September 2024    '!N16,'30 September 2024    '!N16)</f>
        <v>0</v>
      </c>
      <c r="Q16" s="785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2504</v>
      </c>
      <c r="F17" s="515"/>
      <c r="G17" s="515"/>
      <c r="H17" s="282"/>
      <c r="I17" s="452"/>
      <c r="J17" s="458"/>
      <c r="K17" s="460"/>
      <c r="L17" s="61"/>
      <c r="M17" s="646" t="s">
        <v>106</v>
      </c>
      <c r="N17" s="326">
        <f>COUNTIF(E7:K44, "*Angel*")/2</f>
        <v>0</v>
      </c>
      <c r="O17" s="802" t="s">
        <v>107</v>
      </c>
      <c r="P17" s="667">
        <f>SUM('1 September 2024'!N17,'2 September 2024 '!N17,'9 September 2024  '!N17,'16 September 2024   '!N17,'23 September 2024    '!N17,'30 September 2024    '!N17)</f>
        <v>0</v>
      </c>
      <c r="Q17" s="785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2100</v>
      </c>
      <c r="F18" s="515"/>
      <c r="G18" s="452"/>
      <c r="H18" s="282"/>
      <c r="I18" s="452"/>
      <c r="J18" s="458"/>
      <c r="K18" s="460"/>
      <c r="L18" s="61"/>
      <c r="M18" s="646" t="s">
        <v>70</v>
      </c>
      <c r="N18" s="327">
        <f>COUNTIF(E7:K44, "*Marlon*")/2</f>
        <v>1.5</v>
      </c>
      <c r="O18" s="802"/>
      <c r="P18" s="667">
        <f>SUM('1 September 2024'!N18,'2 September 2024 '!N18,'9 September 2024  '!N18,'16 September 2024   '!N18,'23 September 2024    '!N18,'30 September 2024    '!N18)</f>
        <v>44.5</v>
      </c>
      <c r="Q18" s="785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2505</v>
      </c>
      <c r="F19" s="515"/>
      <c r="G19" s="452"/>
      <c r="H19" s="282"/>
      <c r="I19" s="452"/>
      <c r="J19" s="458"/>
      <c r="K19" s="460"/>
      <c r="L19" s="61"/>
      <c r="M19" s="650" t="s">
        <v>110</v>
      </c>
      <c r="N19" s="326">
        <f>COUNTIF(E7:K44, "*QiAn*")/2</f>
        <v>0</v>
      </c>
      <c r="O19" s="801"/>
      <c r="P19" s="667">
        <f>SUM('1 September 2024'!N19,'2 September 2024 '!N19,'9 September 2024  '!N19,'16 September 2024   '!N19,'23 September 2024    '!N19,'30 September 2024    '!N19)</f>
        <v>15</v>
      </c>
      <c r="Q19" s="785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2505</v>
      </c>
      <c r="F20" s="515"/>
      <c r="G20" s="452"/>
      <c r="H20" s="282"/>
      <c r="I20" s="452"/>
      <c r="J20" s="458"/>
      <c r="K20" s="460"/>
      <c r="L20" s="61"/>
      <c r="M20" s="646" t="s">
        <v>163</v>
      </c>
      <c r="N20" s="326">
        <f>COUNTIF(E7:K44, "*Wei Jun*")/2</f>
        <v>2.5</v>
      </c>
      <c r="O20" s="802"/>
      <c r="P20" s="667">
        <f>SUM('1 September 2024'!N20,'2 September 2024 '!N20,'9 September 2024  '!N20,'16 September 2024   '!N20,'23 September 2024    '!N20,'30 September 2024    '!N20)</f>
        <v>36</v>
      </c>
      <c r="Q20" s="785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2505</v>
      </c>
      <c r="F21" s="515"/>
      <c r="G21" s="452"/>
      <c r="H21" s="282"/>
      <c r="I21" s="452"/>
      <c r="J21" s="458"/>
      <c r="K21" s="460"/>
      <c r="L21" s="61"/>
      <c r="M21" s="646" t="s">
        <v>248</v>
      </c>
      <c r="N21" s="327">
        <f>COUNTIF(E7:K44, "*Foo*")/2</f>
        <v>0</v>
      </c>
      <c r="O21" s="802" t="s">
        <v>2092</v>
      </c>
      <c r="P21" s="667">
        <f>SUM('1 September 2024'!N21,'2 September 2024 '!N21,'9 September 2024  '!N21,'16 September 2024   '!N21,'23 September 2024    '!N21,'30 September 2024    '!N21)</f>
        <v>7</v>
      </c>
      <c r="Q21" s="785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2505</v>
      </c>
      <c r="F22" s="515"/>
      <c r="G22" s="452"/>
      <c r="H22" s="282"/>
      <c r="I22" s="452"/>
      <c r="J22" s="458"/>
      <c r="K22" s="460"/>
      <c r="L22" s="61"/>
      <c r="M22" s="646" t="s">
        <v>1953</v>
      </c>
      <c r="N22" s="327">
        <f>COUNTIF(E7:K44, "*Ivan*")/2</f>
        <v>0</v>
      </c>
      <c r="O22" s="802"/>
      <c r="P22" s="667">
        <f>SUM('1 September 2024'!N22,'2 September 2024 '!N22,'9 September 2024  '!N22,'16 September 2024   '!N22,'23 September 2024    '!N22,'30 September 2024    '!N22)</f>
        <v>53.5</v>
      </c>
      <c r="Q22" s="785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2434</v>
      </c>
      <c r="F23" s="515"/>
      <c r="G23" s="452"/>
      <c r="H23" s="282"/>
      <c r="I23" s="452"/>
      <c r="J23" s="458"/>
      <c r="K23" s="460"/>
      <c r="L23" s="61"/>
      <c r="M23" s="646" t="s">
        <v>1960</v>
      </c>
      <c r="N23" s="326">
        <f>COUNTIF(E7:K44, "*Lucas*")/2</f>
        <v>0</v>
      </c>
      <c r="O23" s="802" t="s">
        <v>2492</v>
      </c>
      <c r="P23" s="667">
        <f>SUM('1 September 2024'!N23,'2 September 2024 '!N23,'9 September 2024  '!N23,'16 September 2024   '!N23,'23 September 2024    '!N23,'30 September 2024    '!N23)</f>
        <v>6.5</v>
      </c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2506</v>
      </c>
      <c r="F24" s="515"/>
      <c r="G24" s="452"/>
      <c r="H24" s="282"/>
      <c r="I24" s="452"/>
      <c r="J24" s="458"/>
      <c r="K24" s="460"/>
      <c r="L24" s="61"/>
      <c r="M24" s="650" t="s">
        <v>1962</v>
      </c>
      <c r="N24" s="654">
        <f>COUNTIF(E7:K44, "*Zi Ming*")/2</f>
        <v>0</v>
      </c>
      <c r="O24" s="801"/>
      <c r="P24" s="667">
        <f>SUM('1 September 2024'!N24,'2 September 2024 '!N24,'9 September 2024  '!N24,'16 September 2024   '!N24,'23 September 2024    '!N24,'30 September 2024    '!N24)</f>
        <v>30</v>
      </c>
      <c r="Q24" s="785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2507</v>
      </c>
      <c r="F25" s="515"/>
      <c r="G25" s="452"/>
      <c r="H25" s="282"/>
      <c r="I25" s="452"/>
      <c r="J25" s="458"/>
      <c r="K25" s="460"/>
      <c r="L25" s="61"/>
      <c r="M25" s="650" t="s">
        <v>2006</v>
      </c>
      <c r="N25" s="654">
        <f>COUNTIF(E7:K44, "*Heng*")/2</f>
        <v>7.5</v>
      </c>
      <c r="O25" s="801"/>
      <c r="P25" s="667">
        <f>SUM('1 September 2024'!N25,'2 September 2024 '!N25,'9 September 2024  '!N25,'16 September 2024   '!N25,'23 September 2024    '!N25,'30 September 2024    '!N25)</f>
        <v>37.5</v>
      </c>
      <c r="Q25" s="785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2507</v>
      </c>
      <c r="F26" s="515"/>
      <c r="G26" s="452"/>
      <c r="H26" s="282"/>
      <c r="I26" s="452"/>
      <c r="J26" s="458"/>
      <c r="K26" s="460"/>
      <c r="L26" s="61"/>
      <c r="M26" s="646" t="s">
        <v>2062</v>
      </c>
      <c r="N26" s="654">
        <f>COUNTIF(E7:K44, "*Phay*")/2</f>
        <v>4</v>
      </c>
      <c r="O26" s="802"/>
      <c r="P26" s="667">
        <f>SUM('1 September 2024'!N26,'2 September 2024 '!N26,'9 September 2024  '!N26,'16 September 2024   '!N26,'23 September 2024    '!N26,'30 September 2024    '!N26)</f>
        <v>33.5</v>
      </c>
      <c r="Q26" s="785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2507</v>
      </c>
      <c r="F27" s="452"/>
      <c r="G27" s="452"/>
      <c r="H27" s="282"/>
      <c r="I27" s="452"/>
      <c r="J27" s="458"/>
      <c r="K27" s="460"/>
      <c r="L27" s="61"/>
      <c r="M27" s="650" t="s">
        <v>2154</v>
      </c>
      <c r="N27" s="654">
        <f>COUNTIF(E7:K44, "*Jonathan*")/2</f>
        <v>4</v>
      </c>
      <c r="O27" s="801"/>
      <c r="P27" s="667">
        <f>SUM('1 September 2024'!N27,'2 September 2024 '!N27,'9 September 2024  '!N27,'16 September 2024   '!N27,'23 September 2024    '!N27,'30 September 2024    '!N27)</f>
        <v>47.5</v>
      </c>
      <c r="Q27" s="785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708" t="s">
        <v>2508</v>
      </c>
      <c r="F28" s="452"/>
      <c r="G28" s="452"/>
      <c r="H28" s="282"/>
      <c r="I28" s="306"/>
      <c r="J28" s="458"/>
      <c r="K28" s="460"/>
      <c r="L28" s="61"/>
      <c r="M28" s="646" t="s">
        <v>2158</v>
      </c>
      <c r="N28" s="334">
        <f>COUNTIF(E7:K44, "*Suki*")/2</f>
        <v>4.5</v>
      </c>
      <c r="O28" s="801"/>
      <c r="P28" s="667">
        <f>SUM('1 September 2024'!N28,'2 September 2024 '!N28,'9 September 2024  '!N28,'16 September 2024   '!N28,'23 September 2024    '!N28,'30 September 2024    '!N28)</f>
        <v>35.5</v>
      </c>
      <c r="Q28" s="785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708" t="s">
        <v>2509</v>
      </c>
      <c r="F29" s="452"/>
      <c r="G29" s="452"/>
      <c r="H29" s="282"/>
      <c r="I29" s="306"/>
      <c r="J29" s="458"/>
      <c r="K29" s="460"/>
      <c r="L29" s="61"/>
      <c r="M29" s="651" t="s">
        <v>1108</v>
      </c>
      <c r="N29" s="334">
        <f>COUNTIF(E7:K44, "*Paul*")/2</f>
        <v>0</v>
      </c>
      <c r="O29" s="804" t="s">
        <v>2407</v>
      </c>
      <c r="P29" s="667">
        <f>SUM('1 September 2024'!N29,'2 September 2024 '!N29,'9 September 2024  '!N29,'16 September 2024   '!N29,'23 September 2024    '!N29,'30 September 2024    '!N29)</f>
        <v>11</v>
      </c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2510</v>
      </c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667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08" t="s">
        <v>2511</v>
      </c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667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2512</v>
      </c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667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08" t="s">
        <v>2505</v>
      </c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2376</v>
      </c>
      <c r="H49" s="577">
        <v>45564</v>
      </c>
      <c r="I49" t="s">
        <v>2377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2011</v>
      </c>
      <c r="F51" s="662"/>
      <c r="G51" s="217" t="s">
        <v>2012</v>
      </c>
      <c r="H51" t="s">
        <v>1887</v>
      </c>
      <c r="M51" s="61"/>
      <c r="N51" s="62"/>
      <c r="O51" s="61"/>
    </row>
    <row r="52" spans="5:15">
      <c r="E52" s="660" t="s">
        <v>2013</v>
      </c>
      <c r="F52" s="659"/>
      <c r="G52" s="217" t="s">
        <v>2012</v>
      </c>
      <c r="H52" s="255" t="s">
        <v>2014</v>
      </c>
      <c r="M52" s="61"/>
      <c r="N52" s="62"/>
      <c r="O52" s="61"/>
    </row>
    <row r="53" spans="5:15">
      <c r="E53" s="660" t="s">
        <v>2075</v>
      </c>
      <c r="F53" s="678"/>
      <c r="G53" s="217"/>
      <c r="H53" s="255" t="s">
        <v>2076</v>
      </c>
      <c r="M53" s="61"/>
      <c r="N53" s="62"/>
      <c r="O53" s="61"/>
    </row>
    <row r="54" spans="5:15">
      <c r="E54" s="660" t="s">
        <v>2015</v>
      </c>
      <c r="F54" s="661"/>
      <c r="G54" s="660" t="s">
        <v>2012</v>
      </c>
      <c r="H54" s="61" t="s">
        <v>2016</v>
      </c>
      <c r="M54" s="61"/>
      <c r="N54" s="62"/>
      <c r="O54" s="61"/>
    </row>
    <row r="55" spans="5:15">
      <c r="E55" s="660" t="s">
        <v>2017</v>
      </c>
      <c r="F55" s="663"/>
      <c r="G55" s="660" t="s">
        <v>2012</v>
      </c>
      <c r="H55" s="255" t="s">
        <v>2018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2019</v>
      </c>
    </row>
    <row r="62" spans="5:15">
      <c r="F62" s="127" t="s">
        <v>136</v>
      </c>
    </row>
    <row r="63" spans="5:15">
      <c r="F63" s="387" t="s">
        <v>138</v>
      </c>
      <c r="H63" t="s">
        <v>2224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3"/>
  <sheetViews>
    <sheetView topLeftCell="A3" zoomScale="115" zoomScaleNormal="115" workbookViewId="0">
      <pane xSplit="4" topLeftCell="E24" activePane="topRight" state="frozen"/>
      <selection pane="topRight" activeCell="F16" sqref="F16"/>
      <selection activeCell="F16" sqref="F16"/>
    </sheetView>
  </sheetViews>
  <sheetFormatPr defaultRowHeight="15"/>
  <cols>
    <col min="1" max="1" width="2.42578125" customWidth="1"/>
    <col min="2" max="2" width="8.5703125" customWidth="1"/>
    <col min="3" max="3" width="2.42578125" customWidth="1"/>
    <col min="4" max="4" width="9" customWidth="1"/>
    <col min="5" max="5" width="10.7109375" customWidth="1"/>
    <col min="6" max="6" width="67" customWidth="1"/>
    <col min="7" max="7" width="29.140625" customWidth="1"/>
    <col min="8" max="8" width="44.85546875" customWidth="1"/>
    <col min="9" max="9" width="67.140625" customWidth="1"/>
    <col min="10" max="11" width="25.7109375" customWidth="1"/>
    <col min="12" max="12" width="35" customWidth="1"/>
    <col min="13" max="14" width="20.7109375" customWidth="1"/>
    <col min="15" max="15" width="45.5703125" bestFit="1" customWidth="1"/>
    <col min="16" max="16" width="27" customWidth="1"/>
    <col min="17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2503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/>
      <c r="F5" s="577">
        <v>45566</v>
      </c>
      <c r="G5" s="577">
        <v>45567</v>
      </c>
      <c r="H5" s="577">
        <v>45568</v>
      </c>
      <c r="I5" s="577">
        <v>45569</v>
      </c>
      <c r="J5" s="577">
        <v>45570</v>
      </c>
      <c r="K5" s="577">
        <v>45571</v>
      </c>
      <c r="L5" s="592" t="s">
        <v>1885</v>
      </c>
      <c r="M5" s="664" t="s">
        <v>82</v>
      </c>
      <c r="N5" s="799" t="s">
        <v>83</v>
      </c>
      <c r="O5" s="800" t="s">
        <v>84</v>
      </c>
      <c r="P5" s="795" t="s">
        <v>2340</v>
      </c>
      <c r="Q5" s="783" t="s">
        <v>2414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3</v>
      </c>
      <c r="O6" s="801"/>
      <c r="P6" s="796" t="str">
        <f ca="1">IF(NOW() &lt; $H$49 + TIME(23,50,0), IF(AND(N6&lt;5, O6=""), "penalty of RM5 per hour", ""), P6)</f>
        <v>penalty of RM5 per hour</v>
      </c>
      <c r="Q6" s="784">
        <f ca="1">IF(NOW() &lt; $H$49 + TIME(23,50,0), IF(AND(N6&lt;5, O6=""), (5-N6)*5, ""), Q6)</f>
        <v>10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10</v>
      </c>
      <c r="O7" s="802"/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19.5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207</v>
      </c>
      <c r="N10" s="326">
        <f>SUM(COUNTIFS(E7:K44,"*Vanness*"))/2</f>
        <v>15</v>
      </c>
      <c r="O10" s="803" t="s">
        <v>2134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/>
      <c r="F11" s="760" t="s">
        <v>264</v>
      </c>
      <c r="G11" s="760" t="s">
        <v>264</v>
      </c>
      <c r="H11" s="760" t="s">
        <v>264</v>
      </c>
      <c r="I11" s="760" t="s">
        <v>264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4.5</v>
      </c>
      <c r="O11" s="802" t="s">
        <v>2079</v>
      </c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/>
      <c r="F12" s="760" t="s">
        <v>264</v>
      </c>
      <c r="G12" s="760" t="s">
        <v>264</v>
      </c>
      <c r="H12" s="760" t="s">
        <v>264</v>
      </c>
      <c r="I12" s="760" t="s">
        <v>264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30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/>
      <c r="F13" s="760" t="s">
        <v>264</v>
      </c>
      <c r="G13" s="760" t="s">
        <v>264</v>
      </c>
      <c r="H13" s="760" t="s">
        <v>264</v>
      </c>
      <c r="I13" s="760" t="s">
        <v>264</v>
      </c>
      <c r="J13" s="458" t="s">
        <v>2513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2092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/>
      <c r="F14" s="705" t="s">
        <v>58</v>
      </c>
      <c r="G14" s="708" t="s">
        <v>798</v>
      </c>
      <c r="H14" s="694" t="s">
        <v>2514</v>
      </c>
      <c r="I14" s="706" t="s">
        <v>2515</v>
      </c>
      <c r="J14" s="458" t="s">
        <v>2513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2092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/>
      <c r="F15" s="705" t="s">
        <v>2516</v>
      </c>
      <c r="G15" s="708" t="s">
        <v>2517</v>
      </c>
      <c r="H15" s="694" t="s">
        <v>2518</v>
      </c>
      <c r="I15" s="706" t="s">
        <v>2515</v>
      </c>
      <c r="J15" s="458" t="s">
        <v>2513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13.5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/>
      <c r="F16" s="705" t="s">
        <v>2516</v>
      </c>
      <c r="G16" s="708" t="s">
        <v>2517</v>
      </c>
      <c r="H16" s="694" t="s">
        <v>2518</v>
      </c>
      <c r="I16" s="706" t="s">
        <v>2519</v>
      </c>
      <c r="J16" s="458" t="s">
        <v>2513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2092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/>
      <c r="F17" s="705" t="s">
        <v>2154</v>
      </c>
      <c r="G17" s="708" t="s">
        <v>2517</v>
      </c>
      <c r="H17" s="694" t="s">
        <v>2518</v>
      </c>
      <c r="I17" s="706" t="s">
        <v>2520</v>
      </c>
      <c r="J17" s="458" t="s">
        <v>2513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70</v>
      </c>
      <c r="N17" s="327">
        <f>COUNTIF(E7:K44, "*Marlon*")/2</f>
        <v>1.5</v>
      </c>
      <c r="O17" s="802" t="s">
        <v>2430</v>
      </c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/>
      <c r="F18" s="705" t="s">
        <v>2521</v>
      </c>
      <c r="G18" s="708" t="s">
        <v>2517</v>
      </c>
      <c r="H18" s="694" t="s">
        <v>2518</v>
      </c>
      <c r="I18" s="706" t="s">
        <v>1953</v>
      </c>
      <c r="J18" s="458" t="s">
        <v>2513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50" t="s">
        <v>110</v>
      </c>
      <c r="N18" s="326">
        <f>COUNTIF(E7:K44, "*QiAn*")/2</f>
        <v>28.5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/>
      <c r="F19" s="705" t="s">
        <v>2522</v>
      </c>
      <c r="G19" s="708" t="s">
        <v>2517</v>
      </c>
      <c r="H19" s="694" t="s">
        <v>2523</v>
      </c>
      <c r="I19" s="706" t="s">
        <v>2524</v>
      </c>
      <c r="J19" s="458" t="s">
        <v>2513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163</v>
      </c>
      <c r="N19" s="326">
        <f>COUNTIF(E7:K44, "*Wei Jun*")/2</f>
        <v>35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/>
      <c r="F20" s="705" t="s">
        <v>2525</v>
      </c>
      <c r="G20" s="708" t="s">
        <v>2517</v>
      </c>
      <c r="H20" s="694" t="s">
        <v>2526</v>
      </c>
      <c r="I20" s="706" t="s">
        <v>2524</v>
      </c>
      <c r="J20" s="458" t="s">
        <v>2513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248</v>
      </c>
      <c r="N20" s="327">
        <f>COUNTIF(E7:K44, "*Foo*")/2</f>
        <v>0</v>
      </c>
      <c r="O20" s="802" t="s">
        <v>2092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/>
      <c r="F21" s="705" t="s">
        <v>62</v>
      </c>
      <c r="G21" s="708" t="s">
        <v>2043</v>
      </c>
      <c r="H21" s="694" t="s">
        <v>2527</v>
      </c>
      <c r="I21" s="706" t="s">
        <v>2524</v>
      </c>
      <c r="J21" s="458" t="s">
        <v>2528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1953</v>
      </c>
      <c r="N21" s="327">
        <f>COUNTIF(E7:K44, "*Ivan*")/2</f>
        <v>54.5</v>
      </c>
      <c r="O21" s="802"/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/>
      <c r="F22" s="705" t="s">
        <v>2137</v>
      </c>
      <c r="G22" s="708" t="s">
        <v>2529</v>
      </c>
      <c r="H22" s="694" t="s">
        <v>2530</v>
      </c>
      <c r="I22" s="706" t="s">
        <v>2531</v>
      </c>
      <c r="J22" s="458" t="s">
        <v>2528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1960</v>
      </c>
      <c r="N22" s="326">
        <f>COUNTIF(E7:K44, "*Lucas*")/2</f>
        <v>0</v>
      </c>
      <c r="O22" s="802" t="s">
        <v>2430</v>
      </c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/>
      <c r="F23" s="705" t="s">
        <v>2532</v>
      </c>
      <c r="G23" s="706" t="s">
        <v>2533</v>
      </c>
      <c r="H23" s="694" t="s">
        <v>2534</v>
      </c>
      <c r="I23" s="706" t="s">
        <v>2531</v>
      </c>
      <c r="J23" s="458" t="s">
        <v>2513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0" t="s">
        <v>1962</v>
      </c>
      <c r="N23" s="654">
        <f>COUNTIF(E7:K44, "*Zi Ming*")/2</f>
        <v>0</v>
      </c>
      <c r="O23" s="802" t="s">
        <v>2430</v>
      </c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/>
      <c r="F24" s="705" t="s">
        <v>2535</v>
      </c>
      <c r="G24" s="706" t="s">
        <v>2536</v>
      </c>
      <c r="H24" s="694" t="s">
        <v>2534</v>
      </c>
      <c r="I24" s="706" t="s">
        <v>2531</v>
      </c>
      <c r="J24" s="458" t="s">
        <v>2138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2006</v>
      </c>
      <c r="N24" s="654">
        <f>COUNTIF(E7:K44, "*Heng*")/2</f>
        <v>9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/>
      <c r="F25" s="705" t="s">
        <v>2537</v>
      </c>
      <c r="G25" s="706" t="s">
        <v>2536</v>
      </c>
      <c r="H25" s="694" t="s">
        <v>2538</v>
      </c>
      <c r="I25" s="706" t="s">
        <v>2434</v>
      </c>
      <c r="J25" s="458" t="s">
        <v>2123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6" t="s">
        <v>2062</v>
      </c>
      <c r="N25" s="654">
        <f>COUNTIF(E7:K44, "*Phay*")/2</f>
        <v>19</v>
      </c>
      <c r="O25" s="802"/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/>
      <c r="F26" s="705" t="s">
        <v>2537</v>
      </c>
      <c r="G26" s="706" t="s">
        <v>2539</v>
      </c>
      <c r="H26" s="694" t="s">
        <v>2540</v>
      </c>
      <c r="I26" s="706" t="s">
        <v>2541</v>
      </c>
      <c r="J26" s="458" t="s">
        <v>2542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0" t="s">
        <v>2154</v>
      </c>
      <c r="N26" s="654">
        <f>COUNTIF(E7:K44, "*Jonathan*")/2</f>
        <v>29.5</v>
      </c>
      <c r="O26" s="801"/>
      <c r="P26" s="796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thickBot="1">
      <c r="B27" s="266" t="s">
        <v>113</v>
      </c>
      <c r="C27" s="217" t="s">
        <v>87</v>
      </c>
      <c r="D27" s="267" t="s">
        <v>114</v>
      </c>
      <c r="E27" s="708"/>
      <c r="F27" s="705" t="s">
        <v>2537</v>
      </c>
      <c r="G27" s="706" t="s">
        <v>2536</v>
      </c>
      <c r="H27" s="694" t="s">
        <v>2543</v>
      </c>
      <c r="I27" s="706" t="s">
        <v>2524</v>
      </c>
      <c r="J27" s="458" t="s">
        <v>2544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6" t="s">
        <v>2158</v>
      </c>
      <c r="N27" s="334">
        <f>COUNTIF(E7:K44, "*Suki*")/2</f>
        <v>7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708"/>
      <c r="F28" s="705" t="s">
        <v>2535</v>
      </c>
      <c r="G28" s="706" t="s">
        <v>2545</v>
      </c>
      <c r="H28" s="694" t="s">
        <v>2546</v>
      </c>
      <c r="I28" s="706" t="s">
        <v>2547</v>
      </c>
      <c r="J28" s="458" t="s">
        <v>2544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1" t="s">
        <v>1108</v>
      </c>
      <c r="N28" s="334">
        <f>COUNTIF(E7:K44, "*Paul*")/2</f>
        <v>0</v>
      </c>
      <c r="O28" s="804" t="s">
        <v>2407</v>
      </c>
      <c r="P28" s="809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8"/>
      <c r="F29" s="705" t="s">
        <v>2535</v>
      </c>
      <c r="G29" s="706" t="s">
        <v>2548</v>
      </c>
      <c r="H29" s="694" t="s">
        <v>2549</v>
      </c>
      <c r="I29" s="706" t="s">
        <v>2550</v>
      </c>
      <c r="J29" s="458" t="s">
        <v>2544</v>
      </c>
      <c r="K29" s="460"/>
      <c r="L29" s="62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/>
      <c r="F30" s="705" t="s">
        <v>2551</v>
      </c>
      <c r="G30" s="706" t="s">
        <v>2552</v>
      </c>
      <c r="H30" s="694" t="s">
        <v>2553</v>
      </c>
      <c r="I30" s="706" t="s">
        <v>2554</v>
      </c>
      <c r="J30" s="458" t="s">
        <v>2544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08"/>
      <c r="F31" s="705" t="s">
        <v>2535</v>
      </c>
      <c r="G31" s="706" t="s">
        <v>2552</v>
      </c>
      <c r="H31" s="694" t="s">
        <v>2555</v>
      </c>
      <c r="I31" s="706" t="s">
        <v>2556</v>
      </c>
      <c r="J31" s="458" t="s">
        <v>2544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/>
      <c r="F32" s="705" t="s">
        <v>2535</v>
      </c>
      <c r="G32" s="706" t="s">
        <v>2557</v>
      </c>
      <c r="H32" s="694" t="s">
        <v>2555</v>
      </c>
      <c r="I32" s="706" t="s">
        <v>2556</v>
      </c>
      <c r="J32" s="458" t="s">
        <v>2544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08"/>
      <c r="F33" s="705" t="s">
        <v>2558</v>
      </c>
      <c r="G33" s="706" t="s">
        <v>2559</v>
      </c>
      <c r="H33" s="694" t="s">
        <v>2560</v>
      </c>
      <c r="I33" s="706" t="s">
        <v>2561</v>
      </c>
      <c r="J33" s="458" t="s">
        <v>2544</v>
      </c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810" t="s">
        <v>2562</v>
      </c>
      <c r="G34" s="538" t="s">
        <v>2563</v>
      </c>
      <c r="H34" s="538" t="s">
        <v>2564</v>
      </c>
      <c r="I34" s="537" t="s">
        <v>2565</v>
      </c>
      <c r="J34" s="458" t="s">
        <v>2544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438" t="s">
        <v>2566</v>
      </c>
      <c r="G35" s="538" t="s">
        <v>2563</v>
      </c>
      <c r="H35" s="538" t="s">
        <v>2564</v>
      </c>
      <c r="I35" s="537" t="s">
        <v>2565</v>
      </c>
      <c r="J35" s="458" t="s">
        <v>343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438" t="s">
        <v>2567</v>
      </c>
      <c r="G36" s="538" t="s">
        <v>2563</v>
      </c>
      <c r="H36" s="538" t="s">
        <v>2564</v>
      </c>
      <c r="I36" s="537" t="s">
        <v>2565</v>
      </c>
      <c r="J36" s="458" t="s">
        <v>2568</v>
      </c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438" t="s">
        <v>2569</v>
      </c>
      <c r="G37" s="535"/>
      <c r="H37" s="538" t="s">
        <v>2564</v>
      </c>
      <c r="I37" s="273" t="s">
        <v>2565</v>
      </c>
      <c r="J37" s="458" t="s">
        <v>2568</v>
      </c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438" t="s">
        <v>2569</v>
      </c>
      <c r="G38" s="535"/>
      <c r="H38" s="538" t="s">
        <v>2564</v>
      </c>
      <c r="I38" s="273" t="s">
        <v>2565</v>
      </c>
      <c r="J38" s="458" t="s">
        <v>2477</v>
      </c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438" t="s">
        <v>2569</v>
      </c>
      <c r="G39" s="535"/>
      <c r="H39" s="538" t="s">
        <v>2564</v>
      </c>
      <c r="I39" s="273" t="s">
        <v>2565</v>
      </c>
      <c r="J39" s="394" t="s">
        <v>2491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438" t="s">
        <v>2569</v>
      </c>
      <c r="G40" s="273"/>
      <c r="H40" s="538" t="s">
        <v>2570</v>
      </c>
      <c r="I40" s="273" t="s">
        <v>2571</v>
      </c>
      <c r="J40" s="394" t="s">
        <v>2491</v>
      </c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438" t="s">
        <v>2569</v>
      </c>
      <c r="G41" s="273"/>
      <c r="H41" s="274"/>
      <c r="I41" s="273" t="s">
        <v>2565</v>
      </c>
      <c r="J41" s="394"/>
      <c r="K41" s="278"/>
      <c r="L41" s="61"/>
      <c r="P41" s="63"/>
      <c r="Q41" s="63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438" t="s">
        <v>2572</v>
      </c>
      <c r="G42" s="273"/>
      <c r="H42" s="274"/>
      <c r="I42" s="273" t="s">
        <v>2565</v>
      </c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83"/>
      <c r="G43" s="276"/>
      <c r="H43" s="274"/>
      <c r="I43" s="273"/>
      <c r="J43" s="394"/>
      <c r="K43" s="278"/>
      <c r="L43" s="61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I46" s="199"/>
      <c r="M46" s="61"/>
      <c r="N46" s="62"/>
      <c r="O46" s="61"/>
    </row>
    <row r="47" spans="2:20" ht="15.6" customHeight="1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2376</v>
      </c>
      <c r="H49" s="577">
        <v>45565</v>
      </c>
      <c r="I49" t="s">
        <v>2377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2011</v>
      </c>
      <c r="F51" s="662"/>
      <c r="G51" s="217" t="s">
        <v>2012</v>
      </c>
      <c r="H51" t="s">
        <v>1887</v>
      </c>
      <c r="M51" s="61"/>
      <c r="N51" s="62"/>
      <c r="O51" s="61"/>
    </row>
    <row r="52" spans="5:15">
      <c r="E52" s="660" t="s">
        <v>2013</v>
      </c>
      <c r="F52" s="659"/>
      <c r="G52" s="217" t="s">
        <v>2012</v>
      </c>
      <c r="H52" s="255" t="s">
        <v>2014</v>
      </c>
      <c r="M52" s="61"/>
      <c r="N52" s="62"/>
      <c r="O52" s="61"/>
    </row>
    <row r="53" spans="5:15">
      <c r="E53" s="660" t="s">
        <v>2075</v>
      </c>
      <c r="F53" s="678"/>
      <c r="G53" s="217"/>
      <c r="H53" s="255" t="s">
        <v>2076</v>
      </c>
      <c r="M53" s="61"/>
      <c r="N53" s="62"/>
      <c r="O53" s="61"/>
    </row>
    <row r="54" spans="5:15">
      <c r="E54" s="660" t="s">
        <v>2015</v>
      </c>
      <c r="F54" s="661"/>
      <c r="G54" s="660" t="s">
        <v>2012</v>
      </c>
      <c r="H54" s="61" t="s">
        <v>2016</v>
      </c>
    </row>
    <row r="55" spans="5:15">
      <c r="E55" s="660" t="s">
        <v>2017</v>
      </c>
      <c r="F55" s="663"/>
      <c r="G55" s="660" t="s">
        <v>2012</v>
      </c>
      <c r="H55" s="255" t="s">
        <v>2018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2019</v>
      </c>
    </row>
    <row r="62" spans="5:15">
      <c r="F62" s="127" t="s">
        <v>136</v>
      </c>
    </row>
    <row r="63" spans="5:15">
      <c r="F63" s="387" t="s">
        <v>138</v>
      </c>
      <c r="H63" t="s">
        <v>2224</v>
      </c>
    </row>
  </sheetData>
  <mergeCells count="3">
    <mergeCell ref="B1:K1"/>
    <mergeCell ref="B2:K2"/>
    <mergeCell ref="B3:K3"/>
  </mergeCells>
  <conditionalFormatting sqref="M6:M28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3"/>
  <sheetViews>
    <sheetView tabSelected="1" topLeftCell="E18" zoomScale="115" zoomScaleNormal="115" workbookViewId="0">
      <selection activeCell="L37" sqref="L3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7109375" bestFit="1" customWidth="1"/>
    <col min="13" max="14" width="20.7109375" customWidth="1"/>
    <col min="15" max="15" width="47.140625" bestFit="1" customWidth="1"/>
    <col min="16" max="16" width="30" bestFit="1" customWidth="1"/>
    <col min="17" max="17" width="21.5703125" bestFit="1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2573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45572</v>
      </c>
      <c r="F5" s="577">
        <v>45573</v>
      </c>
      <c r="G5" s="577">
        <v>45574</v>
      </c>
      <c r="H5" s="577">
        <v>45575</v>
      </c>
      <c r="I5" s="577">
        <v>45576</v>
      </c>
      <c r="J5" s="577">
        <v>45577</v>
      </c>
      <c r="K5" s="577">
        <v>45578</v>
      </c>
      <c r="L5" s="592" t="s">
        <v>1885</v>
      </c>
      <c r="M5" s="664" t="s">
        <v>82</v>
      </c>
      <c r="N5" s="799" t="s">
        <v>83</v>
      </c>
      <c r="O5" s="800" t="s">
        <v>84</v>
      </c>
      <c r="P5" s="795" t="s">
        <v>2340</v>
      </c>
      <c r="Q5" s="783" t="s">
        <v>2414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/>
      <c r="P6" s="796">
        <f ca="1">IF(NOW() &lt; $H$49 + TIME(23,50,0), IF(AND(N6&lt;5, O6=""), "penalty of RM5 per hour", ""), P6)</f>
        <v>0</v>
      </c>
      <c r="Q6" s="784">
        <f ca="1">IF(NOW() &lt; $H$49 + TIME(23,50,0), IF(AND(N6&lt;5, O6=""), (5-N6)*5, ""), Q6)</f>
        <v>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</v>
      </c>
      <c r="O7" s="802"/>
      <c r="P7" s="796">
        <f ca="1">IF(NOW() &lt; $H$49 + TIME(23,50,0), IF(AND(N7&lt;5, O7=""), "penalty of RM5 per hour", ""), P7)</f>
        <v>0</v>
      </c>
      <c r="Q7" s="785">
        <f ca="1">IF(NOW() &lt; $H$49 + TIME(23,50,0), IF(AND(N7&lt;5, O7=""), (5-N7)*5, ""), Q7)</f>
        <v>0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10</v>
      </c>
      <c r="O8" s="802"/>
      <c r="P8" s="796">
        <f ca="1">IF(NOW() &lt; $H$49 + TIME(23,50,0), IF(AND(N8&lt;5, O8=""), "penalty of RM5 per hour", ""), P8)</f>
        <v>0</v>
      </c>
      <c r="Q8" s="785">
        <f ca="1">IF(NOW() &lt; $H$49 + TIME(23,50,0), IF(AND(N8&lt;5, O8=""), (5-N8)*5, ""), Q8)</f>
        <v>0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11</v>
      </c>
      <c r="O9" s="802"/>
      <c r="P9" s="796">
        <f ca="1">IF(NOW() &lt; $H$49 + TIME(23,50,0), IF(AND(N9&lt;5, O9=""), "penalty of RM5 per hour", ""), P9)</f>
        <v>0</v>
      </c>
      <c r="Q9" s="785">
        <f ca="1">IF(NOW() &lt; $H$49 + TIME(23,50,0), IF(AND(N9&lt;5, O9=""), (5-N9)*5, ""), Q9)</f>
        <v>0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207</v>
      </c>
      <c r="N10" s="326">
        <f>SUM(COUNTIFS(E7:K44,"*Vanness*"))/2</f>
        <v>0</v>
      </c>
      <c r="O10" s="803" t="s">
        <v>2134</v>
      </c>
      <c r="P10" s="796">
        <f ca="1">IF(NOW() &lt; $H$49 + TIME(23,50,0), IF(AND(N10&lt;5, O10=""), "penalty of RM5 per hour", ""), P10)</f>
        <v>0</v>
      </c>
      <c r="Q10" s="785">
        <f ca="1">IF(NOW() &lt; $H$49 + TIME(23,50,0), IF(AND(N10&lt;5, O10=""), (5-N10)*5, ""), Q10)</f>
        <v>0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2445</v>
      </c>
      <c r="F11" s="760" t="s">
        <v>2445</v>
      </c>
      <c r="G11" s="760" t="s">
        <v>2445</v>
      </c>
      <c r="H11" s="760" t="s">
        <v>2445</v>
      </c>
      <c r="I11" s="760" t="s">
        <v>2445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12</v>
      </c>
      <c r="O11" s="802"/>
      <c r="P11" s="796">
        <f ca="1">IF(NOW() &lt; $H$49 + TIME(23,50,0), IF(AND(N11&lt;5, O11=""), "penalty of RM5 per hour", ""), P11)</f>
        <v>0</v>
      </c>
      <c r="Q11" s="785">
        <f ca="1">IF(NOW() &lt; $H$49 + TIME(23,50,0), IF(AND(N11&lt;5, O11=""), (5-N11)*5, ""), Q11)</f>
        <v>0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2445</v>
      </c>
      <c r="F12" s="760" t="s">
        <v>2445</v>
      </c>
      <c r="G12" s="760" t="s">
        <v>2445</v>
      </c>
      <c r="H12" s="760" t="s">
        <v>2445</v>
      </c>
      <c r="I12" s="760" t="s">
        <v>2445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30.5</v>
      </c>
      <c r="O12" s="802"/>
      <c r="P12" s="796">
        <f ca="1">IF(NOW() &lt; $H$49 + TIME(23,50,0), IF(AND(N12&lt;5, O12=""), "penalty of RM5 per hour", ""), P12)</f>
        <v>0</v>
      </c>
      <c r="Q12" s="785">
        <f ca="1">IF(NOW() &lt; $H$49 + TIME(23,50,0), IF(AND(N12&lt;5, O12=""), (5-N12)*5, ""), Q12)</f>
        <v>0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2445</v>
      </c>
      <c r="F13" s="760" t="s">
        <v>2445</v>
      </c>
      <c r="G13" s="760" t="s">
        <v>2445</v>
      </c>
      <c r="H13" s="760" t="s">
        <v>2445</v>
      </c>
      <c r="I13" s="760" t="s">
        <v>2445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2092</v>
      </c>
      <c r="P13" s="796">
        <f ca="1">IF(NOW() &lt; $H$49 + TIME(23,50,0), IF(AND(N13&lt;5, O13=""), "penalty of RM5 per hour", ""), P13)</f>
        <v>0</v>
      </c>
      <c r="Q13" s="785">
        <f ca="1">IF(NOW() &lt; $H$49 + TIME(23,50,0), IF(AND(N13&lt;5, O13=""), (5-N13)*5, ""), Q13)</f>
        <v>0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2444</v>
      </c>
      <c r="F14" s="515" t="s">
        <v>2574</v>
      </c>
      <c r="G14" s="515" t="s">
        <v>2301</v>
      </c>
      <c r="H14" s="703" t="s">
        <v>2301</v>
      </c>
      <c r="I14" s="452" t="s">
        <v>2301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2092</v>
      </c>
      <c r="P14" s="796">
        <f ca="1">IF(NOW() &lt; $H$49 + TIME(23,50,0), IF(AND(N14&lt;5, O14=""), "penalty of RM5 per hour", ""), P14)</f>
        <v>0</v>
      </c>
      <c r="Q14" s="785">
        <f ca="1">IF(NOW() &lt; $H$49 + TIME(23,50,0), IF(AND(N14&lt;5, O14=""), (5-N14)*5, ""), Q14)</f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2444</v>
      </c>
      <c r="F15" s="515" t="s">
        <v>2574</v>
      </c>
      <c r="G15" s="515" t="s">
        <v>110</v>
      </c>
      <c r="H15" s="703" t="s">
        <v>1946</v>
      </c>
      <c r="I15" s="452" t="s">
        <v>2575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6</v>
      </c>
      <c r="O15" s="802"/>
      <c r="P15" s="796">
        <f ca="1">IF(NOW() &lt; $H$49 + TIME(23,50,0), IF(AND(N15&lt;5, O15=""), "penalty of RM5 per hour", ""), P15)</f>
        <v>0</v>
      </c>
      <c r="Q15" s="785">
        <f ca="1">IF(NOW() &lt; $H$49 + TIME(23,50,0), IF(AND(N15&lt;5, O15=""), (5-N15)*5, ""), Q15)</f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2444</v>
      </c>
      <c r="F16" s="515" t="s">
        <v>2574</v>
      </c>
      <c r="G16" s="515" t="s">
        <v>110</v>
      </c>
      <c r="H16" s="703" t="s">
        <v>1946</v>
      </c>
      <c r="I16" s="452" t="s">
        <v>385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2092</v>
      </c>
      <c r="P16" s="796">
        <f ca="1">IF(NOW() &lt; $H$49 + TIME(23,50,0), IF(AND(N16&lt;5, O16=""), "penalty of RM5 per hour", ""), P16)</f>
        <v>0</v>
      </c>
      <c r="Q16" s="785">
        <f ca="1">IF(NOW() &lt; $H$49 + TIME(23,50,0), IF(AND(N16&lt;5, O16=""), (5-N16)*5, ""), Q16)</f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2444</v>
      </c>
      <c r="F17" s="515" t="s">
        <v>2576</v>
      </c>
      <c r="G17" s="515" t="s">
        <v>2488</v>
      </c>
      <c r="H17" s="703" t="s">
        <v>1946</v>
      </c>
      <c r="I17" s="452" t="s">
        <v>385</v>
      </c>
      <c r="J17" s="583"/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9.5</v>
      </c>
      <c r="O17" s="802"/>
      <c r="P17" s="796">
        <f ca="1">IF(NOW() &lt; $H$49 + TIME(23,50,0), IF(AND(N17&lt;5, O17=""), "penalty of RM5 per hour", ""), P17)</f>
        <v>0</v>
      </c>
      <c r="Q17" s="785">
        <f ca="1">IF(NOW() &lt; $H$49 + TIME(23,50,0), IF(AND(N17&lt;5, O17=""), (5-N17)*5, ""), Q17)</f>
        <v>0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70</v>
      </c>
      <c r="F18" s="515" t="s">
        <v>2576</v>
      </c>
      <c r="G18" s="515" t="s">
        <v>2488</v>
      </c>
      <c r="H18" s="585" t="s">
        <v>2577</v>
      </c>
      <c r="I18" s="452" t="s">
        <v>385</v>
      </c>
      <c r="J18" s="583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27</v>
      </c>
      <c r="O18" s="801"/>
      <c r="P18" s="796">
        <f ca="1">IF(NOW() &lt; $H$49 + TIME(23,50,0), IF(AND(N18&lt;5, O18=""), "penalty of RM5 per hour", ""), P18)</f>
        <v>0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2435</v>
      </c>
      <c r="F19" s="515" t="s">
        <v>62</v>
      </c>
      <c r="G19" s="515" t="s">
        <v>2578</v>
      </c>
      <c r="H19" s="585" t="s">
        <v>2577</v>
      </c>
      <c r="I19" s="452" t="s">
        <v>385</v>
      </c>
      <c r="J19" s="583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5.5</v>
      </c>
      <c r="O19" s="802"/>
      <c r="P19" s="796">
        <f ca="1">IF(NOW() &lt; $H$49 + TIME(23,50,0), IF(AND(N19&lt;5, O19=""), "penalty of RM5 per hour", ""), P19)</f>
        <v>0</v>
      </c>
      <c r="Q19" s="785">
        <f ca="1">IF(NOW() &lt; $H$49 + TIME(23,50,0), IF(AND(N19&lt;5, O19=""), (5-N19)*5, ""), Q19)</f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2435</v>
      </c>
      <c r="F20" s="515" t="s">
        <v>2579</v>
      </c>
      <c r="G20" s="515" t="s">
        <v>2578</v>
      </c>
      <c r="H20" s="585" t="s">
        <v>1951</v>
      </c>
      <c r="I20" s="452" t="s">
        <v>385</v>
      </c>
      <c r="J20" s="583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248</v>
      </c>
      <c r="N20" s="327">
        <f>COUNTIF(E7:K44, "*Foo*")/2</f>
        <v>0</v>
      </c>
      <c r="O20" s="802" t="s">
        <v>2092</v>
      </c>
      <c r="P20" s="796">
        <f ca="1">IF(NOW() &lt; $H$49 + TIME(23,50,0), IF(AND(N20&lt;5, O20=""), "penalty of RM5 per hour", ""), P20)</f>
        <v>0</v>
      </c>
      <c r="Q20" s="785">
        <f ca="1">IF(NOW() &lt; $H$49 + TIME(23,50,0), IF(AND(N20&lt;5, O20=""), (5-N20)*5, ""), Q20)</f>
        <v>0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2435</v>
      </c>
      <c r="F21" s="515" t="s">
        <v>2579</v>
      </c>
      <c r="G21" s="515" t="s">
        <v>2580</v>
      </c>
      <c r="H21" s="585" t="s">
        <v>1951</v>
      </c>
      <c r="I21" s="452" t="s">
        <v>385</v>
      </c>
      <c r="J21" s="583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1953</v>
      </c>
      <c r="N21" s="327">
        <f>COUNTIF(E7:K44, "*Ivan*")/2</f>
        <v>0</v>
      </c>
      <c r="O21" s="802" t="s">
        <v>2092</v>
      </c>
      <c r="P21" s="796">
        <f ca="1">IF(NOW() &lt; $H$49 + TIME(23,50,0), IF(AND(N21&lt;5, O21=""), "penalty of RM5 per hour", ""), P21)</f>
        <v>0</v>
      </c>
      <c r="Q21" s="785">
        <f ca="1">IF(NOW() &lt; $H$49 + TIME(23,50,0), IF(AND(N21&lt;5, O21=""), (5-N21)*5, ""), Q21)</f>
        <v>0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2435</v>
      </c>
      <c r="F22" s="515" t="s">
        <v>2579</v>
      </c>
      <c r="G22" s="515" t="s">
        <v>2580</v>
      </c>
      <c r="H22" s="585" t="s">
        <v>2581</v>
      </c>
      <c r="I22" s="452" t="s">
        <v>385</v>
      </c>
      <c r="J22" s="583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1960</v>
      </c>
      <c r="N22" s="326">
        <f>COUNTIF(E7:K44, "*Lucas*")/2</f>
        <v>5</v>
      </c>
      <c r="O22" s="802"/>
      <c r="P22" s="796">
        <f ca="1">IF(NOW() &lt; $H$49 + TIME(23,50,0), IF(AND(N22&lt;5, O22=""), "penalty of RM5 per hour", ""), P22)</f>
        <v>0</v>
      </c>
      <c r="Q22" s="785">
        <f ca="1">IF(NOW() &lt; $H$49 + TIME(23,50,0), IF(AND(N22&lt;5, O22=""), (5-N22)*5, ""), Q22)</f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2435</v>
      </c>
      <c r="F23" s="515" t="s">
        <v>2579</v>
      </c>
      <c r="G23" s="452" t="s">
        <v>2582</v>
      </c>
      <c r="H23" s="585" t="s">
        <v>2581</v>
      </c>
      <c r="I23" s="452" t="s">
        <v>2363</v>
      </c>
      <c r="J23" s="583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1962</v>
      </c>
      <c r="N23" s="654">
        <f>COUNTIF(E7:K44, "*Zi Ming*")/2</f>
        <v>5</v>
      </c>
      <c r="O23" s="802"/>
      <c r="P23" s="796">
        <f ca="1">IF(NOW() &lt; $H$49 + TIME(23,50,0), IF(AND(N23&lt;5, O23=""), "penalty of RM5 per hour", ""), P23)</f>
        <v>0</v>
      </c>
      <c r="Q23" s="785">
        <f ca="1">IF(NOW() &lt; $H$49 + TIME(23,50,0), IF(AND(N23&lt;5, O23=""), (5-N23)*5, ""), Q23)</f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62</v>
      </c>
      <c r="F24" s="515" t="s">
        <v>2579</v>
      </c>
      <c r="G24" s="452" t="s">
        <v>2582</v>
      </c>
      <c r="H24" s="585" t="s">
        <v>2583</v>
      </c>
      <c r="I24" s="452" t="s">
        <v>2363</v>
      </c>
      <c r="J24" s="583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2006</v>
      </c>
      <c r="N24" s="654">
        <f>COUNTIF(E7:K44, "*Heng*")/2</f>
        <v>19.5</v>
      </c>
      <c r="O24" s="801"/>
      <c r="P24" s="796">
        <f ca="1">IF(NOW() &lt; $H$49 + TIME(23,50,0), IF(AND(N24&lt;5, O24=""), "penalty of RM5 per hour", ""), P24)</f>
        <v>0</v>
      </c>
      <c r="Q24" s="785">
        <f ca="1">IF(NOW() &lt; $H$49 + TIME(23,50,0), IF(AND(N24&lt;5, O24=""), (5-N24)*5, ""), Q24)</f>
        <v>0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2435</v>
      </c>
      <c r="F25" s="515" t="s">
        <v>2579</v>
      </c>
      <c r="G25" s="452" t="s">
        <v>1973</v>
      </c>
      <c r="H25" s="585" t="s">
        <v>2583</v>
      </c>
      <c r="I25" s="452" t="s">
        <v>2363</v>
      </c>
      <c r="J25" s="583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2062</v>
      </c>
      <c r="N25" s="654">
        <f>COUNTIF(E7:K44, "*Phay*")/2</f>
        <v>0</v>
      </c>
      <c r="O25" s="802" t="s">
        <v>2584</v>
      </c>
      <c r="P25" s="796">
        <f ca="1">IF(NOW() &lt; $H$49 + TIME(23,50,0), IF(AND(N25&lt;5, O25=""), "penalty of RM5 per hour", ""), P25)</f>
        <v>0</v>
      </c>
      <c r="Q25" s="785">
        <f ca="1">IF(NOW() &lt; $H$49 + TIME(23,50,0), IF(AND(N25&lt;5, O25=""), (5-N25)*5, ""), Q25)</f>
        <v>0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2435</v>
      </c>
      <c r="F26" s="515" t="s">
        <v>2158</v>
      </c>
      <c r="G26" s="452" t="s">
        <v>1602</v>
      </c>
      <c r="H26" s="585" t="s">
        <v>2585</v>
      </c>
      <c r="I26" s="452" t="s">
        <v>288</v>
      </c>
      <c r="J26" s="583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2154</v>
      </c>
      <c r="N26" s="654">
        <f>COUNTIF(E7:K44, "*Jonathan*")/2</f>
        <v>6</v>
      </c>
      <c r="O26" s="801"/>
      <c r="P26" s="796">
        <f ca="1">IF(NOW() &lt; $H$49 + TIME(23,50,0), IF(AND(N26&lt;5, O26=""), "penalty of RM5 per hour", ""), P26)</f>
        <v>0</v>
      </c>
      <c r="Q26" s="785">
        <f ca="1">IF(NOW() &lt; $H$49 + TIME(23,50,0), IF(AND(N26&lt;5, O26=""), (5-N26)*5, ""), Q26)</f>
        <v>0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2435</v>
      </c>
      <c r="F27" s="452" t="s">
        <v>2586</v>
      </c>
      <c r="G27" s="452" t="s">
        <v>1602</v>
      </c>
      <c r="H27" s="585" t="s">
        <v>2585</v>
      </c>
      <c r="I27" s="452" t="s">
        <v>288</v>
      </c>
      <c r="J27" s="583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2158</v>
      </c>
      <c r="N27" s="334">
        <f>COUNTIF(E7:K44, "*Suki*")/2</f>
        <v>17.5</v>
      </c>
      <c r="O27" s="801"/>
      <c r="P27" s="727">
        <f ca="1">IF(NOW() &lt; $H$49 + TIME(23,50,0), IF(AND(N27&lt;5, O27=""), "penalty of RM5 per hour", ""), P27)</f>
        <v>0</v>
      </c>
      <c r="Q27" s="785">
        <f ca="1">IF(NOW() &lt; $H$49 + TIME(23,50,0), IF(AND(N27&lt;5, O27=""), (5-N27)*5, ""), Q27)</f>
        <v>0</v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2149</v>
      </c>
      <c r="F28" s="452" t="s">
        <v>2586</v>
      </c>
      <c r="G28" s="452" t="s">
        <v>2587</v>
      </c>
      <c r="H28" s="452" t="s">
        <v>2588</v>
      </c>
      <c r="I28" s="452" t="s">
        <v>288</v>
      </c>
      <c r="J28" s="583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1108</v>
      </c>
      <c r="N28" s="334">
        <f>COUNTIF(E7:K44, "*Paul*")/2</f>
        <v>0</v>
      </c>
      <c r="O28" s="804" t="s">
        <v>2407</v>
      </c>
      <c r="P28" s="809">
        <f ca="1">IF(NOW() &lt; $H$49 + TIME(23,50,0), IF(AND(N28&lt;5, O28=""), "penalty of RM5 per hour", ""), P28)</f>
        <v>0</v>
      </c>
      <c r="Q28" s="786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2149</v>
      </c>
      <c r="F29" s="452" t="s">
        <v>2586</v>
      </c>
      <c r="G29" s="452" t="s">
        <v>2589</v>
      </c>
      <c r="H29" s="452" t="s">
        <v>2588</v>
      </c>
      <c r="I29" s="452" t="s">
        <v>288</v>
      </c>
      <c r="J29" s="583"/>
      <c r="K29" s="460"/>
      <c r="L29" s="62" t="str" cm="1">
        <f t="array" ref="L29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2435</v>
      </c>
      <c r="F30" s="452" t="s">
        <v>2586</v>
      </c>
      <c r="G30" s="452" t="s">
        <v>2589</v>
      </c>
      <c r="H30" s="452" t="s">
        <v>2588</v>
      </c>
      <c r="I30" s="452" t="s">
        <v>2590</v>
      </c>
      <c r="J30" s="583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2435</v>
      </c>
      <c r="F31" s="452" t="s">
        <v>1252</v>
      </c>
      <c r="G31" s="452" t="s">
        <v>2591</v>
      </c>
      <c r="H31" s="452" t="s">
        <v>2592</v>
      </c>
      <c r="I31" s="452" t="s">
        <v>2590</v>
      </c>
      <c r="J31" s="583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2435</v>
      </c>
      <c r="F32" s="452" t="s">
        <v>1252</v>
      </c>
      <c r="G32" s="452" t="s">
        <v>2591</v>
      </c>
      <c r="H32" s="452" t="s">
        <v>2592</v>
      </c>
      <c r="I32" s="452" t="s">
        <v>2590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2435</v>
      </c>
      <c r="F33" s="452" t="s">
        <v>1252</v>
      </c>
      <c r="G33" s="452" t="s">
        <v>2590</v>
      </c>
      <c r="H33" s="452" t="s">
        <v>2592</v>
      </c>
      <c r="I33" s="452" t="s">
        <v>2590</v>
      </c>
      <c r="J33" s="583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 t="s">
        <v>2593</v>
      </c>
      <c r="F34" s="544" t="s">
        <v>2594</v>
      </c>
      <c r="G34" s="544" t="s">
        <v>2006</v>
      </c>
      <c r="H34" s="538" t="s">
        <v>2595</v>
      </c>
      <c r="I34" s="607" t="s">
        <v>61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 t="s">
        <v>2596</v>
      </c>
      <c r="F35" s="544" t="s">
        <v>2594</v>
      </c>
      <c r="G35" s="544" t="s">
        <v>2006</v>
      </c>
      <c r="H35" s="538" t="s">
        <v>2595</v>
      </c>
      <c r="I35" s="607" t="s">
        <v>61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 t="s">
        <v>2596</v>
      </c>
      <c r="F36" s="544" t="s">
        <v>2594</v>
      </c>
      <c r="G36" s="544" t="s">
        <v>2006</v>
      </c>
      <c r="H36" s="538" t="s">
        <v>2595</v>
      </c>
      <c r="I36" s="607" t="s">
        <v>61</v>
      </c>
      <c r="J36" s="583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123</v>
      </c>
      <c r="C37" s="217" t="s">
        <v>87</v>
      </c>
      <c r="D37" s="267" t="s">
        <v>124</v>
      </c>
      <c r="E37" s="544" t="s">
        <v>2596</v>
      </c>
      <c r="F37" s="544" t="s">
        <v>2594</v>
      </c>
      <c r="G37" s="544" t="s">
        <v>2006</v>
      </c>
      <c r="H37" s="538" t="s">
        <v>2595</v>
      </c>
      <c r="I37" s="607" t="s">
        <v>61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124</v>
      </c>
      <c r="C38" s="217" t="s">
        <v>87</v>
      </c>
      <c r="D38" s="267" t="s">
        <v>125</v>
      </c>
      <c r="E38" s="544" t="s">
        <v>2597</v>
      </c>
      <c r="F38" s="544" t="s">
        <v>2594</v>
      </c>
      <c r="G38" s="544" t="s">
        <v>2006</v>
      </c>
      <c r="H38" s="538" t="s">
        <v>2595</v>
      </c>
      <c r="I38" s="607" t="s">
        <v>61</v>
      </c>
      <c r="J38" s="583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125</v>
      </c>
      <c r="C39" s="217" t="s">
        <v>87</v>
      </c>
      <c r="D39" s="267" t="s">
        <v>126</v>
      </c>
      <c r="E39" s="544" t="s">
        <v>2597</v>
      </c>
      <c r="F39" s="544" t="s">
        <v>2594</v>
      </c>
      <c r="G39" s="544" t="s">
        <v>2006</v>
      </c>
      <c r="H39" s="559" t="s">
        <v>2006</v>
      </c>
      <c r="I39" s="607" t="s">
        <v>61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44" t="s">
        <v>2006</v>
      </c>
      <c r="H40" s="559" t="s">
        <v>2006</v>
      </c>
      <c r="I40" s="607" t="s">
        <v>61</v>
      </c>
      <c r="J40" s="584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607" t="s">
        <v>61</v>
      </c>
      <c r="J41" s="584"/>
      <c r="K41" s="278"/>
      <c r="L41" s="61"/>
      <c r="P41" s="63"/>
      <c r="Q41" s="63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607" t="s">
        <v>61</v>
      </c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2376</v>
      </c>
      <c r="H49" s="577">
        <v>45571</v>
      </c>
      <c r="I49" t="s">
        <v>2377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2011</v>
      </c>
      <c r="F51" s="662"/>
      <c r="G51" s="217" t="s">
        <v>2012</v>
      </c>
      <c r="H51" t="s">
        <v>1887</v>
      </c>
      <c r="M51" s="61"/>
      <c r="N51" s="62"/>
      <c r="O51" s="61"/>
    </row>
    <row r="52" spans="5:15">
      <c r="E52" s="660" t="s">
        <v>2013</v>
      </c>
      <c r="F52" s="659"/>
      <c r="G52" s="217" t="s">
        <v>2012</v>
      </c>
      <c r="H52" s="255" t="s">
        <v>2014</v>
      </c>
      <c r="M52" s="61"/>
      <c r="N52" s="62"/>
      <c r="O52" s="61"/>
    </row>
    <row r="53" spans="5:15">
      <c r="E53" s="660" t="s">
        <v>2075</v>
      </c>
      <c r="F53" s="678"/>
      <c r="G53" s="217"/>
      <c r="H53" s="255" t="s">
        <v>2076</v>
      </c>
      <c r="M53" s="61"/>
      <c r="N53" s="62"/>
      <c r="O53" s="61"/>
    </row>
    <row r="54" spans="5:15">
      <c r="E54" s="660" t="s">
        <v>2015</v>
      </c>
      <c r="F54" s="661"/>
      <c r="G54" s="660" t="s">
        <v>2012</v>
      </c>
      <c r="H54" s="61" t="s">
        <v>2016</v>
      </c>
    </row>
    <row r="55" spans="5:15">
      <c r="E55" s="660" t="s">
        <v>2017</v>
      </c>
      <c r="F55" s="663"/>
      <c r="G55" s="660" t="s">
        <v>2012</v>
      </c>
      <c r="H55" s="255" t="s">
        <v>2018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2019</v>
      </c>
    </row>
    <row r="62" spans="5:15">
      <c r="F62" s="127" t="s">
        <v>136</v>
      </c>
    </row>
    <row r="63" spans="5:15">
      <c r="F63" s="387" t="s">
        <v>138</v>
      </c>
      <c r="H63" t="s">
        <v>2598</v>
      </c>
    </row>
  </sheetData>
  <mergeCells count="3">
    <mergeCell ref="B1:K1"/>
    <mergeCell ref="B2:K2"/>
    <mergeCell ref="B3:K3"/>
  </mergeCells>
  <conditionalFormatting sqref="M6:M28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HENG SIA HAU</cp:lastModifiedBy>
  <cp:revision/>
  <dcterms:created xsi:type="dcterms:W3CDTF">2015-06-05T18:17:20Z</dcterms:created>
  <dcterms:modified xsi:type="dcterms:W3CDTF">2024-10-11T01:38:05Z</dcterms:modified>
  <cp:category/>
  <cp:contentStatus/>
</cp:coreProperties>
</file>