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lsrvcdf" ContentType="image/p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5"/>
  <workbookPr filterPrivacy="1"/>
  <xr:revisionPtr revIDLastSave="31262" documentId="101_{C41BB324-3EAE-5148-95F2-E4AD19BF45B2}" xr6:coauthVersionLast="47" xr6:coauthVersionMax="47" xr10:uidLastSave="{9AD72B6F-2559-DB4E-AC06-03EAB708389F}"/>
  <bookViews>
    <workbookView xWindow="14295" yWindow="0" windowWidth="14610" windowHeight="15585" firstSheet="11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28 Oct 2024 " sheetId="115" r:id="rId12"/>
    <sheet name="1 May 2024" sheetId="127" state="hidden" r:id="rId13"/>
    <sheet name="6 May 2024 " sheetId="90" state="hidden" r:id="rId14"/>
    <sheet name="13 May 2024 " sheetId="91" state="hidden" r:id="rId15"/>
    <sheet name="29 Apr 2024" sheetId="89" state="hidden" r:id="rId16"/>
    <sheet name="22 Apr 2024" sheetId="88" state="hidden" r:id="rId17"/>
    <sheet name="15 Apr 2024" sheetId="87" state="hidden" r:id="rId18"/>
    <sheet name="8 Apr 2024" sheetId="86" state="hidden" r:id="rId19"/>
    <sheet name="1 Apr 2024" sheetId="85" state="hidden" r:id="rId20"/>
    <sheet name="25 Mar 2024" sheetId="84" state="hidden" r:id="rId21"/>
    <sheet name="18 Mar 2024" sheetId="83" state="hidden" r:id="rId22"/>
    <sheet name="11 Mar 2024" sheetId="79" state="hidden" r:id="rId23"/>
    <sheet name="4 Mar 2024" sheetId="78" state="hidden" r:id="rId24"/>
    <sheet name="26 Feb 2024 (2)" sheetId="82" state="hidden" r:id="rId25"/>
    <sheet name="26 Feb 2024 (1)" sheetId="77" state="hidden" r:id="rId26"/>
    <sheet name="19 Feb 2024" sheetId="76" state="hidden" r:id="rId27"/>
    <sheet name="14 Feb 2024" sheetId="75" state="hidden" r:id="rId28"/>
    <sheet name="5 Feb 2024" sheetId="74" state="hidden" r:id="rId29"/>
    <sheet name="29 Jan 2024  (2)" sheetId="81" state="hidden" r:id="rId30"/>
    <sheet name="29 Jan 2024 (1)" sheetId="73" state="hidden" r:id="rId31"/>
    <sheet name="22 Jan 2024" sheetId="72" state="hidden" r:id="rId32"/>
    <sheet name="15 Jan 2024" sheetId="71" state="hidden" r:id="rId33"/>
    <sheet name="8 Jan 2024" sheetId="69" state="hidden" r:id="rId34"/>
    <sheet name="18 Dec 2023" sheetId="68" state="hidden" r:id="rId35"/>
    <sheet name="11 Dec 2023" sheetId="67" state="hidden" r:id="rId36"/>
    <sheet name="4 Dec 2023 " sheetId="66" state="hidden" r:id="rId37"/>
    <sheet name="27 Nov 2023" sheetId="65" state="hidden" r:id="rId38"/>
    <sheet name="20 Nov 2023" sheetId="64" state="hidden" r:id="rId39"/>
    <sheet name="13 Nov 2023" sheetId="63" state="hidden" r:id="rId40"/>
    <sheet name="6 Nov 2023" sheetId="62" state="hidden" r:id="rId41"/>
    <sheet name="30 Oct 2023" sheetId="61" state="hidden" r:id="rId42"/>
    <sheet name="23 Oct 2023" sheetId="60" state="hidden" r:id="rId43"/>
    <sheet name="16 Oct 2023" sheetId="59" state="hidden" r:id="rId44"/>
    <sheet name="9 Oct 2023" sheetId="58" state="hidden" r:id="rId45"/>
    <sheet name="2 Oct 2023" sheetId="57" state="hidden" r:id="rId46"/>
    <sheet name="25 Sept 2023" sheetId="56" state="hidden" r:id="rId47"/>
    <sheet name="18 Sept 2023" sheetId="55" state="hidden" r:id="rId48"/>
    <sheet name="11 Sept 2023" sheetId="54" state="hidden" r:id="rId49"/>
    <sheet name="4 Sept 2023" sheetId="53" state="hidden" r:id="rId50"/>
    <sheet name="28 Aug 2023" sheetId="52" state="hidden" r:id="rId51"/>
    <sheet name="21 Aug 2023" sheetId="51" state="hidden" r:id="rId52"/>
    <sheet name="14 Aug 2023" sheetId="50" state="hidden" r:id="rId53"/>
    <sheet name="7 Aug 2023" sheetId="49" state="hidden" r:id="rId54"/>
    <sheet name="31 July 2023" sheetId="48" state="hidden" r:id="rId55"/>
    <sheet name="24 July 2023" sheetId="47" state="hidden" r:id="rId56"/>
    <sheet name="17 July 2023" sheetId="46" state="hidden" r:id="rId57"/>
    <sheet name="10 July 2023" sheetId="45" state="hidden" r:id="rId58"/>
    <sheet name="3 July 2023" sheetId="44" state="hidden" r:id="rId59"/>
    <sheet name="26 Jun 2023" sheetId="43" state="hidden" r:id="rId60"/>
    <sheet name="19 Jun 2023" sheetId="42" state="hidden" r:id="rId61"/>
    <sheet name="12 Jun 2023" sheetId="41" state="hidden" r:id="rId62"/>
    <sheet name="5 June 2023" sheetId="40" state="hidden" r:id="rId63"/>
    <sheet name="29 May 2023" sheetId="39" state="hidden" r:id="rId64"/>
    <sheet name="22 May 2023" sheetId="38" state="hidden" r:id="rId65"/>
    <sheet name="15 May 2023" sheetId="37" state="hidden" r:id="rId66"/>
    <sheet name="8 May 2023" sheetId="35" state="hidden" r:id="rId67"/>
    <sheet name="1 May 2023" sheetId="34" state="hidden" r:id="rId68"/>
    <sheet name="24 Apr 2023" sheetId="33" state="hidden" r:id="rId69"/>
    <sheet name="17 Apr 2023" sheetId="32" state="hidden" r:id="rId70"/>
    <sheet name="10 Apr 2023" sheetId="31" state="hidden" r:id="rId71"/>
    <sheet name="3 Apr 2023" sheetId="30" state="hidden" r:id="rId72"/>
    <sheet name="27 March 2023" sheetId="29" state="hidden" r:id="rId73"/>
    <sheet name="20 March 2023" sheetId="28" state="hidden" r:id="rId74"/>
    <sheet name="13 March 2023" sheetId="27" state="hidden" r:id="rId75"/>
    <sheet name="6 March 2023" sheetId="26" state="hidden" r:id="rId76"/>
    <sheet name="27 Feb 2023" sheetId="25" state="hidden" r:id="rId77"/>
    <sheet name="20 Feb 2023" sheetId="24" state="hidden" r:id="rId78"/>
    <sheet name="6 Feb 2023" sheetId="22" state="hidden" r:id="rId79"/>
    <sheet name="13 Feb 2023 " sheetId="23" state="hidden" r:id="rId80"/>
    <sheet name="30 Jan 2023" sheetId="21" state="hidden" r:id="rId81"/>
    <sheet name="23 Jan 2023" sheetId="20" state="hidden" r:id="rId82"/>
    <sheet name="16 Jan 2023" sheetId="19" state="hidden" r:id="rId83"/>
    <sheet name="9 Jan 2023" sheetId="17" state="hidden" r:id="rId84"/>
    <sheet name="19 Dec 2022" sheetId="16" state="hidden" r:id="rId85"/>
    <sheet name="12 Dec 2022" sheetId="15" state="hidden" r:id="rId86"/>
    <sheet name="5 Dec 2022" sheetId="14" state="hidden" r:id="rId87"/>
    <sheet name="28 Nov 2022" sheetId="13" state="hidden" r:id="rId88"/>
    <sheet name="21 Nov 2022" sheetId="12" state="hidden" r:id="rId89"/>
    <sheet name="14 Nov 2022" sheetId="11" state="hidden" r:id="rId90"/>
    <sheet name="7 Nov 2022" sheetId="10" state="hidden" r:id="rId91"/>
    <sheet name="31 Oct 2022" sheetId="9" state="hidden" r:id="rId92"/>
    <sheet name="24 Oct 2022" sheetId="8" state="hidden" r:id="rId93"/>
    <sheet name="17 Oct 2022" sheetId="7" state="hidden" r:id="rId94"/>
    <sheet name="10 Oct 2022" sheetId="6" state="hidden" r:id="rId95"/>
    <sheet name="3 Oct 2022" sheetId="5" state="hidden" r:id="rId96"/>
    <sheet name="26 Sep 2022" sheetId="4" state="hidden" r:id="rId97"/>
    <sheet name="20 May 2024 " sheetId="92" state="hidden" r:id="rId98"/>
    <sheet name="27 May 2024 " sheetId="93" state="hidden" r:id="rId99"/>
    <sheet name="1 June 2024" sheetId="128" state="hidden" r:id="rId100"/>
    <sheet name="3 June 2024 " sheetId="94" state="hidden" r:id="rId101"/>
    <sheet name="10 June 2024 " sheetId="95" state="hidden" r:id="rId102"/>
    <sheet name="17 June 2024  " sheetId="96" state="hidden" r:id="rId103"/>
    <sheet name="24 June 2024 " sheetId="97" state="hidden" r:id="rId104"/>
    <sheet name="1 July 2024 " sheetId="98" state="hidden" r:id="rId105"/>
    <sheet name="8 July 2024  " sheetId="99" state="hidden" r:id="rId106"/>
    <sheet name="15 July 2024  " sheetId="100" state="hidden" r:id="rId107"/>
    <sheet name="22 July 2024  " sheetId="101" state="hidden" r:id="rId108"/>
    <sheet name="29 July 2024  " sheetId="102" state="hidden" r:id="rId109"/>
    <sheet name="1 August 2024" sheetId="129" state="hidden" r:id="rId110"/>
    <sheet name="5 August 2024  " sheetId="103" state="hidden" r:id="rId111"/>
    <sheet name="12 August 2024  " sheetId="104" state="hidden" r:id="rId112"/>
    <sheet name="19 August 2024" sheetId="105" state="hidden" r:id="rId113"/>
    <sheet name="26 August 2024" sheetId="106" state="hidden" r:id="rId114"/>
    <sheet name="1 September 2024" sheetId="130" state="hidden" r:id="rId115"/>
    <sheet name="2 September 2024 " sheetId="107" state="hidden" r:id="rId116"/>
    <sheet name="9 September 2024  " sheetId="108" state="hidden" r:id="rId117"/>
    <sheet name="16 September 2024   " sheetId="109" state="hidden" r:id="rId118"/>
    <sheet name="23 September 2024    " sheetId="110" state="hidden" r:id="rId119"/>
    <sheet name="30 September 2024    " sheetId="111" state="hidden" r:id="rId120"/>
    <sheet name="1 October 2024" sheetId="132" r:id="rId121"/>
    <sheet name="7 October 2024 " sheetId="112" r:id="rId122"/>
    <sheet name="14 October 2024 " sheetId="113" r:id="rId123"/>
    <sheet name="21 October 2024  " sheetId="114" r:id="rId124"/>
  </sheets>
  <definedNames>
    <definedName name="_xlnm._FilterDatabase" localSheetId="67" hidden="1">'1 May 2023'!$F$11:$F$18</definedName>
    <definedName name="_xlnm._FilterDatabase" localSheetId="70" hidden="1">'10 Apr 2023'!$F$11:$F$18</definedName>
    <definedName name="_xlnm._FilterDatabase" localSheetId="57" hidden="1">'10 July 2023'!$F$11:$F$24</definedName>
    <definedName name="_xlnm._FilterDatabase" localSheetId="48" hidden="1">'11 Sept 2023'!$F$10:$F$23</definedName>
    <definedName name="_xlnm._FilterDatabase" localSheetId="61" hidden="1">'12 Jun 2023'!$F$11:$F$24</definedName>
    <definedName name="_xlnm._FilterDatabase" localSheetId="79" hidden="1">'13 Feb 2023 '!$F$11:$F$18</definedName>
    <definedName name="_xlnm._FilterDatabase" localSheetId="74" hidden="1">'13 March 2023'!$F$11:$F$18</definedName>
    <definedName name="_xlnm._FilterDatabase" localSheetId="39" hidden="1">'13 Nov 2023'!$M$5:$O$22</definedName>
    <definedName name="_xlnm._FilterDatabase" localSheetId="52" hidden="1">'14 Aug 2023'!$F$11:$F$24</definedName>
    <definedName name="_xlnm._FilterDatabase" localSheetId="65" hidden="1">'15 May 2023'!$F$11:$F$18</definedName>
    <definedName name="_xlnm._FilterDatabase" localSheetId="43" hidden="1">'16 Oct 2023'!$F$9:$F$22</definedName>
    <definedName name="_xlnm._FilterDatabase" localSheetId="69" hidden="1">'17 Apr 2023'!$F$11:$F$18</definedName>
    <definedName name="_xlnm._FilterDatabase" localSheetId="56" hidden="1">'17 July 2023'!$F$11:$F$24</definedName>
    <definedName name="_xlnm._FilterDatabase" localSheetId="102" hidden="1">'17 June 2024  '!$B$1:$O$44</definedName>
    <definedName name="_xlnm._FilterDatabase" localSheetId="47" hidden="1">'18 Sept 2023'!$F$10:$F$23</definedName>
    <definedName name="_xlnm._FilterDatabase" localSheetId="60" hidden="1">'19 Jun 2023'!$F$11:$F$24</definedName>
    <definedName name="_xlnm._FilterDatabase" localSheetId="45" hidden="1">'2 Oct 2023'!$F$10:$F$23</definedName>
    <definedName name="_xlnm._FilterDatabase" localSheetId="77" hidden="1">'20 Feb 2023'!$F$11:$F$18</definedName>
    <definedName name="_xlnm._FilterDatabase" localSheetId="73" hidden="1">'20 March 2023'!$F$11:$F$18</definedName>
    <definedName name="_xlnm._FilterDatabase" localSheetId="51" hidden="1">'21 Aug 2023'!$F$11:$F$24</definedName>
    <definedName name="_xlnm._FilterDatabase" localSheetId="64" hidden="1">'22 May 2023'!$F$11:$F$18</definedName>
    <definedName name="_xlnm._FilterDatabase" localSheetId="42" hidden="1">'23 Oct 2023'!$F$9:$F$22</definedName>
    <definedName name="_xlnm._FilterDatabase" localSheetId="68" hidden="1">'24 Apr 2023'!$F$11:$F$18</definedName>
    <definedName name="_xlnm._FilterDatabase" localSheetId="55" hidden="1">'24 July 2023'!$F$11:$F$24</definedName>
    <definedName name="_xlnm._FilterDatabase" localSheetId="46" hidden="1">'25 Sept 2023'!$F$10:$F$23</definedName>
    <definedName name="_xlnm._FilterDatabase" localSheetId="59" hidden="1">'26 Jun 2023'!$F$11:$F$24</definedName>
    <definedName name="_xlnm._FilterDatabase" localSheetId="76" hidden="1">'27 Feb 2023'!$F$11:$F$18</definedName>
    <definedName name="_xlnm._FilterDatabase" localSheetId="72" hidden="1">'27 March 2023'!$F$11:$F$18</definedName>
    <definedName name="_xlnm._FilterDatabase" localSheetId="50" hidden="1">'28 Aug 2023'!$F$10:$F$23</definedName>
    <definedName name="_xlnm._FilterDatabase" localSheetId="63" hidden="1">'29 May 2023'!$F$11:$F$18</definedName>
    <definedName name="_xlnm._FilterDatabase" localSheetId="71" hidden="1">'3 Apr 2023'!$F$11:$F$18</definedName>
    <definedName name="_xlnm._FilterDatabase" localSheetId="58" hidden="1">'3 July 2023'!$F$11:$F$24</definedName>
    <definedName name="_xlnm._FilterDatabase" localSheetId="41" hidden="1">'30 Oct 2023'!$F$9:$F$22</definedName>
    <definedName name="_xlnm._FilterDatabase" localSheetId="54" hidden="1">'31 July 2023'!$F$11:$F$24</definedName>
    <definedName name="_xlnm._FilterDatabase" localSheetId="49" hidden="1">'4 Sept 2023'!$F$10:$F$23</definedName>
    <definedName name="_xlnm._FilterDatabase" localSheetId="62" hidden="1">'5 June 2023'!$F$11:$F$24</definedName>
    <definedName name="_xlnm._FilterDatabase" localSheetId="78" hidden="1">'6 Feb 2023'!$F$11:$F$18</definedName>
    <definedName name="_xlnm._FilterDatabase" localSheetId="75" hidden="1">'6 March 2023'!$F$11:$F$18</definedName>
    <definedName name="_xlnm._FilterDatabase" localSheetId="40" hidden="1">'6 Nov 2023'!$B$5:$K$37</definedName>
    <definedName name="_xlnm._FilterDatabase" localSheetId="53" hidden="1">'7 Aug 2023'!$F$11:$F$24</definedName>
    <definedName name="_xlnm._FilterDatabase" localSheetId="66" hidden="1">'8 May 2023'!$F$11:$F$18</definedName>
    <definedName name="_xlnm._FilterDatabase" localSheetId="44" hidden="1">'9 Oct 2023'!$F$9:$F$22</definedName>
    <definedName name="_xlnm._FilterDatabase" localSheetId="116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30" i="132" l="1"/>
  <c r="N30" i="112"/>
  <c r="N30" i="113"/>
  <c r="N6" i="114"/>
  <c r="N7" i="114"/>
  <c r="N8" i="114"/>
  <c r="N9" i="114"/>
  <c r="N10" i="114"/>
  <c r="N11" i="114"/>
  <c r="N12" i="114"/>
  <c r="N13" i="114"/>
  <c r="N14" i="114"/>
  <c r="N15" i="114"/>
  <c r="N16" i="114"/>
  <c r="N17" i="114"/>
  <c r="N18" i="114"/>
  <c r="N19" i="114"/>
  <c r="N20" i="114"/>
  <c r="N21" i="114"/>
  <c r="N22" i="114"/>
  <c r="N23" i="114"/>
  <c r="N24" i="114"/>
  <c r="N25" i="114"/>
  <c r="N26" i="114"/>
  <c r="N27" i="114"/>
  <c r="N28" i="114"/>
  <c r="N30" i="114"/>
  <c r="N6" i="115"/>
  <c r="N7" i="115"/>
  <c r="N8" i="115"/>
  <c r="N9" i="115"/>
  <c r="N10" i="115"/>
  <c r="N11" i="115"/>
  <c r="N12" i="115"/>
  <c r="N13" i="115"/>
  <c r="N14" i="115"/>
  <c r="N15" i="115"/>
  <c r="N16" i="115"/>
  <c r="N17" i="115"/>
  <c r="N18" i="115"/>
  <c r="N19" i="115"/>
  <c r="N20" i="115"/>
  <c r="N21" i="115"/>
  <c r="N22" i="115"/>
  <c r="N23" i="115"/>
  <c r="N24" i="115"/>
  <c r="N25" i="115"/>
  <c r="N26" i="115"/>
  <c r="N27" i="115"/>
  <c r="N28" i="115"/>
  <c r="N30" i="115"/>
  <c r="N31" i="115"/>
  <c r="L28" i="115" a="1"/>
  <c r="L28" i="115"/>
  <c r="L27" i="115" a="1"/>
  <c r="L27" i="115"/>
  <c r="L26" i="115" a="1"/>
  <c r="L26" i="115"/>
  <c r="L25" i="115" a="1"/>
  <c r="L25" i="115"/>
  <c r="L24" i="115" a="1"/>
  <c r="L24" i="115"/>
  <c r="L23" i="115" a="1"/>
  <c r="L23" i="115"/>
  <c r="L22" i="115" a="1"/>
  <c r="L22" i="115"/>
  <c r="L21" i="115" a="1"/>
  <c r="L21" i="115"/>
  <c r="L20" i="115" a="1"/>
  <c r="L20" i="115"/>
  <c r="L19" i="115" a="1"/>
  <c r="L19" i="115"/>
  <c r="L18" i="115" a="1"/>
  <c r="L18" i="115"/>
  <c r="L17" i="115" a="1"/>
  <c r="L17" i="115"/>
  <c r="L16" i="115" a="1"/>
  <c r="L16" i="115"/>
  <c r="L15" i="115" a="1"/>
  <c r="L15" i="115"/>
  <c r="L14" i="115" a="1"/>
  <c r="L14" i="115"/>
  <c r="L13" i="115" a="1"/>
  <c r="L13" i="115"/>
  <c r="L12" i="115" a="1"/>
  <c r="L12" i="115"/>
  <c r="L11" i="115" a="1"/>
  <c r="L11" i="115"/>
  <c r="L10" i="115" a="1"/>
  <c r="L10" i="115"/>
  <c r="L9" i="115" a="1"/>
  <c r="L9" i="115"/>
  <c r="L8" i="115" a="1"/>
  <c r="L8" i="115"/>
  <c r="L7" i="115" a="1"/>
  <c r="L7" i="115"/>
  <c r="L6" i="115" a="1"/>
  <c r="L6" i="115"/>
  <c r="L28" i="114" a="1"/>
  <c r="L28" i="114"/>
  <c r="L27" i="114" a="1"/>
  <c r="L27" i="114"/>
  <c r="L26" i="114" a="1"/>
  <c r="L26" i="114"/>
  <c r="L25" i="114" a="1"/>
  <c r="L25" i="114"/>
  <c r="L24" i="114" a="1"/>
  <c r="L24" i="114"/>
  <c r="L23" i="114" a="1"/>
  <c r="L23" i="114"/>
  <c r="L22" i="114" a="1"/>
  <c r="L22" i="114"/>
  <c r="L21" i="114" a="1"/>
  <c r="L21" i="114"/>
  <c r="L20" i="114" a="1"/>
  <c r="L20" i="114"/>
  <c r="L19" i="114" a="1"/>
  <c r="L19" i="114"/>
  <c r="L18" i="114" a="1"/>
  <c r="L18" i="114"/>
  <c r="L17" i="114" a="1"/>
  <c r="L17" i="114"/>
  <c r="L16" i="114" a="1"/>
  <c r="L16" i="114"/>
  <c r="L15" i="114" a="1"/>
  <c r="L15" i="114"/>
  <c r="L14" i="114" a="1"/>
  <c r="L14" i="114"/>
  <c r="L13" i="114" a="1"/>
  <c r="L13" i="114"/>
  <c r="L12" i="114" a="1"/>
  <c r="L12" i="114"/>
  <c r="L11" i="114" a="1"/>
  <c r="L11" i="114"/>
  <c r="L10" i="114" a="1"/>
  <c r="L10" i="114"/>
  <c r="L9" i="114" a="1"/>
  <c r="L9" i="114"/>
  <c r="L8" i="114" a="1"/>
  <c r="L8" i="114"/>
  <c r="L7" i="114" a="1"/>
  <c r="L7" i="114"/>
  <c r="L6" i="114" a="1"/>
  <c r="L6" i="114"/>
  <c r="N28" i="113"/>
  <c r="L28" i="113" a="1"/>
  <c r="L28" i="113"/>
  <c r="N27" i="113"/>
  <c r="L27" i="113" a="1"/>
  <c r="L27" i="113"/>
  <c r="N26" i="113"/>
  <c r="L26" i="113" a="1"/>
  <c r="L26" i="113"/>
  <c r="N25" i="113"/>
  <c r="L25" i="113" a="1"/>
  <c r="L25" i="113"/>
  <c r="N24" i="113"/>
  <c r="L24" i="113" a="1"/>
  <c r="L24" i="113"/>
  <c r="N23" i="113"/>
  <c r="L23" i="113" a="1"/>
  <c r="L23" i="113"/>
  <c r="N22" i="113"/>
  <c r="L22" i="113" a="1"/>
  <c r="L22" i="113"/>
  <c r="N21" i="113"/>
  <c r="L21" i="113" a="1"/>
  <c r="L21" i="113"/>
  <c r="N20" i="113"/>
  <c r="L20" i="113" a="1"/>
  <c r="L20" i="113"/>
  <c r="N19" i="113"/>
  <c r="L19" i="113" a="1"/>
  <c r="L19" i="113"/>
  <c r="N18" i="113"/>
  <c r="L18" i="113" a="1"/>
  <c r="L18" i="113"/>
  <c r="N17" i="113"/>
  <c r="L17" i="113" a="1"/>
  <c r="L17" i="113"/>
  <c r="N16" i="113"/>
  <c r="L16" i="113" a="1"/>
  <c r="L16" i="113"/>
  <c r="N15" i="113"/>
  <c r="L15" i="113" a="1"/>
  <c r="L15" i="113"/>
  <c r="N14" i="113"/>
  <c r="L14" i="113" a="1"/>
  <c r="L14" i="113"/>
  <c r="N13" i="113"/>
  <c r="L13" i="113" a="1"/>
  <c r="L13" i="113"/>
  <c r="N12" i="113"/>
  <c r="L12" i="113" a="1"/>
  <c r="L12" i="113"/>
  <c r="N11" i="113"/>
  <c r="L11" i="113" a="1"/>
  <c r="L11" i="113"/>
  <c r="N10" i="113"/>
  <c r="L10" i="113" a="1"/>
  <c r="L10" i="113"/>
  <c r="N9" i="113"/>
  <c r="L9" i="113" a="1"/>
  <c r="L9" i="113"/>
  <c r="N8" i="113"/>
  <c r="L8" i="113" a="1"/>
  <c r="L8" i="113"/>
  <c r="N7" i="113"/>
  <c r="L7" i="113" a="1"/>
  <c r="L7" i="113"/>
  <c r="N6" i="113"/>
  <c r="L6" i="113" a="1"/>
  <c r="L6" i="113"/>
  <c r="L28" i="132" a="1"/>
  <c r="L28" i="132"/>
  <c r="L27" i="132" a="1"/>
  <c r="L27" i="132"/>
  <c r="L26" i="132" a="1"/>
  <c r="L26" i="132"/>
  <c r="L25" i="132" a="1"/>
  <c r="L25" i="132"/>
  <c r="L24" i="132" a="1"/>
  <c r="L24" i="132"/>
  <c r="L23" i="132" a="1"/>
  <c r="L23" i="132"/>
  <c r="L22" i="132" a="1"/>
  <c r="L22" i="132"/>
  <c r="L21" i="132" a="1"/>
  <c r="L21" i="132"/>
  <c r="L20" i="132" a="1"/>
  <c r="L20" i="132"/>
  <c r="L19" i="132" a="1"/>
  <c r="L19" i="132"/>
  <c r="L18" i="132" a="1"/>
  <c r="L18" i="132"/>
  <c r="L17" i="132" a="1"/>
  <c r="L17" i="132"/>
  <c r="L16" i="132" a="1"/>
  <c r="L16" i="132"/>
  <c r="L15" i="132" a="1"/>
  <c r="L15" i="132"/>
  <c r="L14" i="132" a="1"/>
  <c r="L14" i="132"/>
  <c r="L13" i="132" a="1"/>
  <c r="L13" i="132"/>
  <c r="L12" i="132" a="1"/>
  <c r="L12" i="132"/>
  <c r="L11" i="132" a="1"/>
  <c r="L11" i="132"/>
  <c r="L10" i="132" a="1"/>
  <c r="L10" i="132"/>
  <c r="L9" i="132" a="1"/>
  <c r="L9" i="132"/>
  <c r="L8" i="132" a="1"/>
  <c r="L8" i="132"/>
  <c r="L7" i="132" a="1"/>
  <c r="L7" i="132"/>
  <c r="L29" i="112" a="1"/>
  <c r="L29" i="112"/>
  <c r="L28" i="112" a="1"/>
  <c r="L28" i="112"/>
  <c r="L27" i="112" a="1"/>
  <c r="L27" i="112"/>
  <c r="L26" i="112" a="1"/>
  <c r="L26" i="112"/>
  <c r="L25" i="112" a="1"/>
  <c r="L25" i="112"/>
  <c r="L24" i="112" a="1"/>
  <c r="L24" i="112"/>
  <c r="L23" i="112" a="1"/>
  <c r="L23" i="112"/>
  <c r="L22" i="112" a="1"/>
  <c r="L22" i="112"/>
  <c r="L21" i="112" a="1"/>
  <c r="L21" i="112"/>
  <c r="L20" i="112" a="1"/>
  <c r="L20" i="112"/>
  <c r="L19" i="112" a="1"/>
  <c r="L19" i="112"/>
  <c r="L18" i="112" a="1"/>
  <c r="L18" i="112"/>
  <c r="L17" i="112" a="1"/>
  <c r="L17" i="112"/>
  <c r="L16" i="112" a="1"/>
  <c r="L16" i="112"/>
  <c r="L15" i="112" a="1"/>
  <c r="L15" i="112"/>
  <c r="L14" i="112" a="1"/>
  <c r="L14" i="112"/>
  <c r="L13" i="112" a="1"/>
  <c r="L13" i="112"/>
  <c r="L12" i="112" a="1"/>
  <c r="L12" i="112"/>
  <c r="L11" i="112" a="1"/>
  <c r="L11" i="112"/>
  <c r="L10" i="112" a="1"/>
  <c r="L10" i="112"/>
  <c r="L9" i="112" a="1"/>
  <c r="L9" i="112"/>
  <c r="L8" i="112" a="1"/>
  <c r="L8" i="112"/>
  <c r="L7" i="112" a="1"/>
  <c r="L7" i="112"/>
  <c r="L6" i="112" a="1"/>
  <c r="L6" i="112"/>
  <c r="N6" i="112"/>
  <c r="N7" i="112"/>
  <c r="N8" i="112"/>
  <c r="N9" i="112"/>
  <c r="N10" i="112"/>
  <c r="N11" i="112"/>
  <c r="N12" i="112"/>
  <c r="N13" i="112"/>
  <c r="N14" i="112"/>
  <c r="N15" i="112"/>
  <c r="N16" i="112"/>
  <c r="N17" i="112"/>
  <c r="N18" i="112"/>
  <c r="N19" i="112"/>
  <c r="N20" i="112"/>
  <c r="N21" i="112"/>
  <c r="N22" i="112"/>
  <c r="N23" i="112"/>
  <c r="N24" i="112"/>
  <c r="N25" i="112"/>
  <c r="N26" i="112"/>
  <c r="N27" i="112"/>
  <c r="N28" i="112"/>
  <c r="N18" i="107"/>
  <c r="N18" i="108"/>
  <c r="N18" i="109"/>
  <c r="N18" i="110"/>
  <c r="N18" i="111"/>
  <c r="P18" i="111"/>
  <c r="N7" i="107"/>
  <c r="N7" i="108"/>
  <c r="N7" i="109"/>
  <c r="N7" i="110"/>
  <c r="N7" i="111"/>
  <c r="P7" i="130"/>
  <c r="P7" i="111"/>
  <c r="N8" i="107"/>
  <c r="N8" i="108"/>
  <c r="N8" i="109"/>
  <c r="N8" i="110"/>
  <c r="N8" i="111"/>
  <c r="P8" i="111"/>
  <c r="N9" i="107"/>
  <c r="N9" i="108"/>
  <c r="N9" i="109"/>
  <c r="N9" i="110"/>
  <c r="N9" i="111"/>
  <c r="P9" i="111"/>
  <c r="N10" i="107"/>
  <c r="N10" i="108"/>
  <c r="N10" i="109"/>
  <c r="N10" i="110"/>
  <c r="N10" i="111"/>
  <c r="P10" i="111"/>
  <c r="N11" i="107"/>
  <c r="N11" i="108"/>
  <c r="N11" i="109"/>
  <c r="N11" i="110"/>
  <c r="N11" i="111"/>
  <c r="P11" i="111"/>
  <c r="N12" i="107"/>
  <c r="N12" i="108"/>
  <c r="N12" i="109"/>
  <c r="N12" i="110"/>
  <c r="N12" i="111"/>
  <c r="P12" i="111"/>
  <c r="N13" i="107"/>
  <c r="N13" i="108"/>
  <c r="N13" i="109"/>
  <c r="N13" i="110"/>
  <c r="N13" i="111"/>
  <c r="P13" i="111"/>
  <c r="N14" i="107"/>
  <c r="N14" i="108"/>
  <c r="N14" i="109"/>
  <c r="N14" i="110"/>
  <c r="N14" i="111"/>
  <c r="P14" i="111"/>
  <c r="N15" i="107"/>
  <c r="N15" i="108"/>
  <c r="N15" i="109"/>
  <c r="N15" i="110"/>
  <c r="N15" i="111"/>
  <c r="P15" i="111"/>
  <c r="N16" i="107"/>
  <c r="N16" i="108"/>
  <c r="N16" i="109"/>
  <c r="N16" i="110"/>
  <c r="N16" i="111"/>
  <c r="P16" i="111"/>
  <c r="N17" i="107"/>
  <c r="N17" i="108"/>
  <c r="N17" i="109"/>
  <c r="N17" i="110"/>
  <c r="N17" i="111"/>
  <c r="P17" i="111"/>
  <c r="N19" i="107"/>
  <c r="N19" i="108"/>
  <c r="N19" i="109"/>
  <c r="N19" i="110"/>
  <c r="N19" i="111"/>
  <c r="P19" i="111"/>
  <c r="N20" i="107"/>
  <c r="N20" i="108"/>
  <c r="N20" i="109"/>
  <c r="N20" i="110"/>
  <c r="N20" i="111"/>
  <c r="P20" i="111"/>
  <c r="N21" i="107"/>
  <c r="N21" i="108"/>
  <c r="N21" i="109"/>
  <c r="N21" i="110"/>
  <c r="N21" i="111"/>
  <c r="P21" i="111"/>
  <c r="N22" i="107"/>
  <c r="N22" i="108"/>
  <c r="N22" i="109"/>
  <c r="N22" i="110"/>
  <c r="N22" i="111"/>
  <c r="P22" i="111"/>
  <c r="N23" i="107"/>
  <c r="N23" i="108"/>
  <c r="N23" i="109"/>
  <c r="N23" i="110"/>
  <c r="N23" i="111"/>
  <c r="P23" i="111"/>
  <c r="N24" i="107"/>
  <c r="N24" i="108"/>
  <c r="N24" i="109"/>
  <c r="N24" i="110"/>
  <c r="N24" i="111"/>
  <c r="P24" i="111"/>
  <c r="N25" i="107"/>
  <c r="N25" i="108"/>
  <c r="N25" i="109"/>
  <c r="N25" i="110"/>
  <c r="N25" i="111"/>
  <c r="P25" i="111"/>
  <c r="N26" i="107"/>
  <c r="N26" i="108"/>
  <c r="N26" i="109"/>
  <c r="N26" i="110"/>
  <c r="N26" i="111"/>
  <c r="P26" i="111"/>
  <c r="N27" i="107"/>
  <c r="N27" i="108"/>
  <c r="N27" i="109"/>
  <c r="N27" i="110"/>
  <c r="N27" i="111"/>
  <c r="P27" i="111"/>
  <c r="N28" i="107"/>
  <c r="N28" i="108"/>
  <c r="N28" i="109"/>
  <c r="N28" i="110"/>
  <c r="N28" i="111"/>
  <c r="P28" i="111"/>
  <c r="N29" i="107"/>
  <c r="N29" i="108"/>
  <c r="N29" i="109"/>
  <c r="N29" i="110"/>
  <c r="N29" i="111"/>
  <c r="P29" i="111"/>
  <c r="N6" i="107"/>
  <c r="N6" i="108"/>
  <c r="N6" i="109"/>
  <c r="N6" i="110"/>
  <c r="N6" i="111"/>
  <c r="P6" i="111"/>
  <c r="N7" i="132"/>
  <c r="N8" i="132"/>
  <c r="N9" i="132"/>
  <c r="N10" i="132"/>
  <c r="N11" i="132"/>
  <c r="N12" i="132"/>
  <c r="N13" i="132"/>
  <c r="N14" i="132"/>
  <c r="N15" i="132"/>
  <c r="N16" i="132"/>
  <c r="N17" i="132"/>
  <c r="N18" i="132"/>
  <c r="N19" i="132"/>
  <c r="N20" i="132"/>
  <c r="N21" i="132"/>
  <c r="N22" i="132"/>
  <c r="N23" i="132"/>
  <c r="N24" i="132"/>
  <c r="N25" i="132"/>
  <c r="N26" i="132"/>
  <c r="N27" i="132"/>
  <c r="N28" i="132"/>
  <c r="L6" i="132" a="1"/>
  <c r="L6" i="132"/>
  <c r="N6" i="132"/>
  <c r="L29" i="110" a="1"/>
  <c r="L29" i="110"/>
  <c r="L28" i="110" a="1"/>
  <c r="L28" i="110"/>
  <c r="L27" i="110" a="1"/>
  <c r="L27" i="110"/>
  <c r="L26" i="110" a="1"/>
  <c r="L26" i="110"/>
  <c r="L25" i="110" a="1"/>
  <c r="L25" i="110"/>
  <c r="L24" i="110" a="1"/>
  <c r="L24" i="110"/>
  <c r="L23" i="110" a="1"/>
  <c r="L23" i="110"/>
  <c r="L22" i="110" a="1"/>
  <c r="L22" i="110"/>
  <c r="L21" i="110" a="1"/>
  <c r="L21" i="110"/>
  <c r="L20" i="110" a="1"/>
  <c r="L20" i="110"/>
  <c r="L19" i="110" a="1"/>
  <c r="L19" i="110"/>
  <c r="L18" i="110" a="1"/>
  <c r="L18" i="110"/>
  <c r="L17" i="110" a="1"/>
  <c r="L17" i="110"/>
  <c r="L16" i="110" a="1"/>
  <c r="L16" i="110"/>
  <c r="L15" i="110" a="1"/>
  <c r="L15" i="110"/>
  <c r="L14" i="110" a="1"/>
  <c r="L14" i="110"/>
  <c r="L13" i="110" a="1"/>
  <c r="L13" i="110"/>
  <c r="L12" i="110" a="1"/>
  <c r="L12" i="110"/>
  <c r="L11" i="110" a="1"/>
  <c r="L11" i="110"/>
  <c r="L10" i="110" a="1"/>
  <c r="L10" i="110"/>
  <c r="L9" i="110" a="1"/>
  <c r="L9" i="110"/>
  <c r="L8" i="110" a="1"/>
  <c r="L8" i="110"/>
  <c r="L7" i="110" a="1"/>
  <c r="L7" i="110"/>
  <c r="L6" i="110" a="1"/>
  <c r="L6" i="110"/>
  <c r="L7" i="108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L32" i="108" a="1"/>
  <c r="L32" i="108"/>
  <c r="L31" i="108" a="1"/>
  <c r="L31" i="108"/>
  <c r="L30" i="108" a="1"/>
  <c r="L30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1" i="105"/>
  <c r="P30" i="105"/>
  <c r="N29" i="105"/>
  <c r="Q29" i="106"/>
  <c r="N28" i="105"/>
  <c r="P29" i="105"/>
  <c r="N27" i="105"/>
  <c r="N26" i="105"/>
  <c r="P27" i="105"/>
  <c r="N25" i="105"/>
  <c r="N24" i="105"/>
  <c r="N23" i="105"/>
  <c r="N22" i="105"/>
  <c r="P23" i="105"/>
  <c r="N21" i="105"/>
  <c r="N20" i="105"/>
  <c r="P20" i="105"/>
  <c r="N19" i="105"/>
  <c r="N18" i="105"/>
  <c r="P18" i="105"/>
  <c r="N17" i="105"/>
  <c r="N16" i="105"/>
  <c r="P17" i="105"/>
  <c r="P16" i="105"/>
  <c r="N15" i="105"/>
  <c r="N14" i="105"/>
  <c r="P15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Q24" i="106"/>
  <c r="N11" i="129"/>
  <c r="Q32" i="129"/>
  <c r="Q32" i="103"/>
  <c r="N11" i="103"/>
  <c r="Q11" i="106"/>
  <c r="N32" i="103"/>
  <c r="Q32" i="106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Q18" i="106"/>
  <c r="N19" i="104"/>
  <c r="N20" i="104"/>
  <c r="N21" i="104"/>
  <c r="N22" i="104"/>
  <c r="N23" i="104"/>
  <c r="N24" i="104"/>
  <c r="N25" i="104"/>
  <c r="N26" i="104"/>
  <c r="N27" i="104"/>
  <c r="N28" i="104"/>
  <c r="Q28" i="106"/>
  <c r="N29" i="104"/>
  <c r="N30" i="104"/>
  <c r="N31" i="104"/>
  <c r="Q31" i="106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P32" i="103"/>
  <c r="R32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Q10" i="106"/>
  <c r="N12" i="129"/>
  <c r="N13" i="129"/>
  <c r="Q13" i="106"/>
  <c r="N14" i="129"/>
  <c r="Q14" i="106"/>
  <c r="N15" i="129"/>
  <c r="N16" i="129"/>
  <c r="Q16" i="106"/>
  <c r="N18" i="129"/>
  <c r="N19" i="129"/>
  <c r="Q19" i="106"/>
  <c r="N20" i="129"/>
  <c r="Q20" i="106"/>
  <c r="N21" i="129"/>
  <c r="N22" i="129"/>
  <c r="Q22" i="106"/>
  <c r="N23" i="129"/>
  <c r="Q23" i="106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Q25" i="106"/>
  <c r="Q9" i="106"/>
  <c r="P22" i="106"/>
  <c r="P9" i="106"/>
  <c r="P23" i="106"/>
  <c r="P30" i="106"/>
  <c r="P26" i="106"/>
  <c r="Q27" i="106"/>
  <c r="Q6" i="106"/>
  <c r="Q8" i="106"/>
  <c r="Q17" i="106"/>
  <c r="Q15" i="106"/>
  <c r="Q21" i="106"/>
  <c r="P6" i="106"/>
  <c r="P20" i="106"/>
  <c r="P16" i="106"/>
  <c r="P18" i="106"/>
  <c r="P28" i="106"/>
  <c r="P8" i="106"/>
  <c r="P14" i="106"/>
  <c r="P10" i="106"/>
  <c r="P12" i="106"/>
  <c r="Q26" i="106"/>
  <c r="P29" i="106"/>
  <c r="Q7" i="106"/>
  <c r="P22" i="105"/>
  <c r="P25" i="106"/>
  <c r="P11" i="105"/>
  <c r="P9" i="105"/>
  <c r="Q12" i="106"/>
  <c r="Q30" i="106"/>
  <c r="P13" i="105"/>
  <c r="P21" i="105"/>
  <c r="P19" i="105"/>
  <c r="P28" i="105"/>
  <c r="P28" i="114"/>
  <c r="Q27" i="114"/>
  <c r="P27" i="114"/>
  <c r="Q26" i="114"/>
  <c r="P26" i="114"/>
  <c r="Q25" i="114"/>
  <c r="P25" i="114"/>
  <c r="Q24" i="114"/>
  <c r="P24" i="114"/>
  <c r="Q23" i="114"/>
  <c r="P23" i="114"/>
  <c r="Q22" i="114"/>
  <c r="P22" i="114"/>
  <c r="Q21" i="114"/>
  <c r="P21" i="114"/>
  <c r="Q20" i="114"/>
  <c r="P20" i="114"/>
  <c r="Q19" i="114"/>
  <c r="P19" i="114"/>
  <c r="Q18" i="114"/>
  <c r="P18" i="114"/>
  <c r="Q17" i="114"/>
  <c r="P17" i="114"/>
  <c r="Q16" i="114"/>
  <c r="P16" i="114"/>
  <c r="Q15" i="114"/>
  <c r="P15" i="114"/>
  <c r="Q14" i="114"/>
  <c r="P14" i="114"/>
  <c r="Q13" i="114"/>
  <c r="P13" i="114"/>
  <c r="Q12" i="114"/>
  <c r="P12" i="114"/>
  <c r="Q11" i="114"/>
  <c r="P11" i="114"/>
  <c r="Q10" i="114"/>
  <c r="P10" i="114"/>
  <c r="Q9" i="114"/>
  <c r="P9" i="114"/>
  <c r="Q8" i="114"/>
  <c r="P8" i="114"/>
  <c r="Q7" i="114"/>
  <c r="P7" i="114"/>
  <c r="Q6" i="114"/>
  <c r="P6" i="114"/>
  <c r="P6" i="112"/>
  <c r="Q6" i="112"/>
  <c r="P7" i="112"/>
  <c r="Q7" i="112"/>
  <c r="P8" i="112"/>
  <c r="Q8" i="112"/>
  <c r="P9" i="112"/>
  <c r="Q9" i="112"/>
  <c r="P10" i="112"/>
  <c r="Q10" i="112"/>
  <c r="P11" i="112"/>
  <c r="Q11" i="112"/>
  <c r="P12" i="112"/>
  <c r="Q12" i="112"/>
  <c r="P13" i="112"/>
  <c r="Q13" i="112"/>
  <c r="P14" i="112"/>
  <c r="Q14" i="112"/>
  <c r="P15" i="112"/>
  <c r="Q15" i="112"/>
  <c r="P16" i="112"/>
  <c r="Q16" i="112"/>
  <c r="P17" i="112"/>
  <c r="Q17" i="112"/>
  <c r="P18" i="112"/>
  <c r="Q18" i="112"/>
  <c r="P19" i="112"/>
  <c r="Q19" i="112"/>
  <c r="P20" i="112"/>
  <c r="Q20" i="112"/>
  <c r="P21" i="112"/>
  <c r="Q21" i="112"/>
  <c r="P22" i="112"/>
  <c r="Q22" i="112"/>
  <c r="P23" i="112"/>
  <c r="Q23" i="112"/>
  <c r="P24" i="112"/>
  <c r="Q24" i="112"/>
  <c r="P25" i="112"/>
  <c r="Q25" i="112"/>
  <c r="P26" i="112"/>
  <c r="Q26" i="112"/>
  <c r="P27" i="112"/>
  <c r="Q27" i="112"/>
  <c r="P28" i="112"/>
  <c r="Q8" i="107"/>
  <c r="P21" i="108"/>
  <c r="Q15" i="107"/>
  <c r="P21" i="110"/>
  <c r="Q25" i="107"/>
  <c r="P22" i="107"/>
  <c r="P12" i="110"/>
  <c r="P18" i="110"/>
  <c r="Q19" i="110"/>
  <c r="P28" i="110"/>
  <c r="Q14" i="107"/>
  <c r="P14" i="107"/>
  <c r="P6" i="108"/>
  <c r="Q22" i="107"/>
  <c r="P11" i="110"/>
  <c r="Q26" i="110"/>
  <c r="Q6" i="110"/>
  <c r="P20" i="108"/>
  <c r="P8" i="110"/>
  <c r="Q9" i="107"/>
  <c r="Q9" i="108"/>
  <c r="Q18" i="110"/>
  <c r="P29" i="107"/>
  <c r="P13" i="108"/>
  <c r="P24" i="110"/>
  <c r="P20" i="107"/>
  <c r="Q7" i="108"/>
  <c r="P24" i="107"/>
  <c r="Q28" i="110"/>
  <c r="P18" i="107"/>
  <c r="P6" i="107"/>
  <c r="P15" i="107"/>
  <c r="P27" i="110"/>
  <c r="Q17" i="108"/>
  <c r="P13" i="107"/>
  <c r="Q10" i="107"/>
  <c r="P23" i="110"/>
  <c r="P6" i="110"/>
  <c r="Q22" i="108"/>
  <c r="Q8" i="108"/>
  <c r="P19" i="107"/>
  <c r="Q24" i="107"/>
  <c r="Q14" i="110"/>
  <c r="Q16" i="108"/>
  <c r="Q16" i="107"/>
  <c r="P25" i="107"/>
  <c r="P27" i="107"/>
  <c r="Q24" i="110"/>
  <c r="Q28" i="108"/>
  <c r="Q7" i="110"/>
  <c r="Q21" i="107"/>
  <c r="Q10" i="108"/>
  <c r="P7" i="108"/>
  <c r="Q19" i="107"/>
  <c r="Q11" i="108"/>
  <c r="P22" i="110"/>
  <c r="Q25" i="108"/>
  <c r="P18" i="108"/>
  <c r="Q23" i="107"/>
  <c r="Q25" i="110"/>
  <c r="Q14" i="108"/>
  <c r="P13" i="110"/>
  <c r="P21" i="107"/>
  <c r="Q17" i="110"/>
  <c r="P9" i="110"/>
  <c r="Q28" i="107"/>
  <c r="P10" i="107"/>
  <c r="P17" i="107"/>
  <c r="P31" i="107"/>
  <c r="P26" i="110"/>
  <c r="Q13" i="108"/>
  <c r="P25" i="110"/>
  <c r="Q6" i="107"/>
  <c r="P8" i="108"/>
  <c r="Q7" i="107"/>
  <c r="Q23" i="110"/>
  <c r="P11" i="108"/>
  <c r="P7" i="110"/>
  <c r="P17" i="110"/>
  <c r="Q12" i="110"/>
  <c r="Q27" i="107"/>
  <c r="Q20" i="107"/>
  <c r="P14" i="108"/>
  <c r="P9" i="107"/>
  <c r="Q15" i="110"/>
  <c r="P19" i="110"/>
  <c r="P16" i="108"/>
  <c r="Q11" i="110"/>
  <c r="P14" i="110"/>
  <c r="Q31" i="107"/>
  <c r="Q29" i="107"/>
  <c r="Q8" i="110"/>
  <c r="P10" i="108"/>
  <c r="P19" i="108"/>
  <c r="Q12" i="108"/>
  <c r="Q13" i="107"/>
  <c r="P9" i="108"/>
  <c r="P24" i="108"/>
  <c r="P12" i="108"/>
  <c r="Q11" i="107"/>
  <c r="P16" i="107"/>
  <c r="Q24" i="108"/>
  <c r="Q12" i="107"/>
  <c r="Q21" i="110"/>
  <c r="P11" i="107"/>
  <c r="Q15" i="108"/>
  <c r="Q16" i="110"/>
  <c r="P12" i="107"/>
  <c r="Q26" i="108"/>
  <c r="P26" i="108"/>
  <c r="Q27" i="110"/>
  <c r="P15" i="108"/>
  <c r="P20" i="110"/>
  <c r="Q21" i="108"/>
  <c r="P22" i="108"/>
  <c r="Q9" i="110"/>
  <c r="Q6" i="108"/>
  <c r="Q18" i="107"/>
  <c r="P23" i="107"/>
  <c r="Q20" i="110"/>
  <c r="P28" i="108"/>
  <c r="Q19" i="108"/>
  <c r="P8" i="107"/>
  <c r="P15" i="110"/>
  <c r="Q13" i="110"/>
  <c r="Q10" i="110"/>
  <c r="P7" i="107"/>
  <c r="P25" i="108"/>
  <c r="Q17" i="107"/>
  <c r="P10" i="110"/>
  <c r="P17" i="108"/>
  <c r="P28" i="107"/>
  <c r="Q20" i="108"/>
  <c r="Q18" i="108"/>
  <c r="P16" i="110"/>
  <c r="Q22" i="110"/>
  <c r="Q27" i="132"/>
  <c r="Q26" i="132"/>
  <c r="Q25" i="132"/>
  <c r="Q24" i="132"/>
  <c r="Q23" i="132"/>
  <c r="Q22" i="132"/>
  <c r="Q21" i="132"/>
  <c r="Q20" i="132"/>
  <c r="Q19" i="132"/>
  <c r="Q18" i="132"/>
  <c r="Q17" i="132"/>
  <c r="Q16" i="132"/>
  <c r="Q15" i="132"/>
  <c r="Q14" i="132"/>
  <c r="Q13" i="132"/>
  <c r="Q12" i="132"/>
  <c r="Q11" i="132"/>
  <c r="Q10" i="132"/>
  <c r="Q9" i="132"/>
  <c r="Q8" i="132"/>
  <c r="Q7" i="132"/>
  <c r="Q6" i="132"/>
  <c r="P6" i="132"/>
  <c r="P28" i="132"/>
  <c r="P27" i="132"/>
  <c r="P26" i="132"/>
  <c r="P25" i="132"/>
  <c r="P24" i="132"/>
  <c r="P23" i="132"/>
  <c r="P22" i="132"/>
  <c r="P21" i="132"/>
  <c r="P20" i="132"/>
  <c r="P19" i="132"/>
  <c r="P18" i="132"/>
  <c r="P17" i="132"/>
  <c r="P16" i="132"/>
  <c r="P15" i="132"/>
  <c r="P14" i="132"/>
  <c r="P13" i="132"/>
  <c r="P12" i="132"/>
  <c r="P11" i="132"/>
  <c r="P10" i="132"/>
  <c r="P9" i="132"/>
  <c r="P8" i="132"/>
  <c r="P7" i="132"/>
  <c r="P6" i="113"/>
  <c r="Q6" i="113"/>
  <c r="P7" i="113"/>
  <c r="Q7" i="113"/>
  <c r="P8" i="113"/>
  <c r="Q8" i="113"/>
  <c r="P9" i="113"/>
  <c r="Q9" i="113"/>
  <c r="P10" i="113"/>
  <c r="Q10" i="113"/>
  <c r="P11" i="113"/>
  <c r="Q11" i="113"/>
  <c r="P12" i="113"/>
  <c r="Q12" i="113"/>
  <c r="P13" i="113"/>
  <c r="Q13" i="113"/>
  <c r="P14" i="113"/>
  <c r="Q14" i="113"/>
  <c r="P15" i="113"/>
  <c r="Q15" i="113"/>
  <c r="P16" i="113"/>
  <c r="Q16" i="113"/>
  <c r="P17" i="113"/>
  <c r="Q17" i="113"/>
  <c r="P18" i="113"/>
  <c r="Q18" i="113"/>
  <c r="P19" i="113"/>
  <c r="Q19" i="113"/>
  <c r="P20" i="113"/>
  <c r="Q20" i="113"/>
  <c r="P21" i="113"/>
  <c r="Q21" i="113"/>
  <c r="P22" i="113"/>
  <c r="Q22" i="113"/>
  <c r="P23" i="113"/>
  <c r="Q23" i="113"/>
  <c r="P24" i="113"/>
  <c r="Q24" i="113"/>
  <c r="P25" i="113"/>
  <c r="Q25" i="113"/>
  <c r="P26" i="113"/>
  <c r="Q26" i="113"/>
  <c r="P27" i="113"/>
  <c r="Q27" i="113"/>
  <c r="P28" i="113"/>
  <c r="P28" i="115"/>
  <c r="Q27" i="115"/>
  <c r="P27" i="115"/>
  <c r="Q26" i="115"/>
  <c r="P26" i="115"/>
  <c r="Q25" i="115"/>
  <c r="P25" i="115"/>
  <c r="Q24" i="115"/>
  <c r="P24" i="115"/>
  <c r="Q23" i="115"/>
  <c r="P23" i="115"/>
  <c r="Q22" i="115"/>
  <c r="P22" i="115"/>
  <c r="Q21" i="115"/>
  <c r="P21" i="115"/>
  <c r="Q20" i="115"/>
  <c r="P20" i="115"/>
  <c r="Q19" i="115"/>
  <c r="P19" i="115"/>
  <c r="Q18" i="115"/>
  <c r="P18" i="115"/>
  <c r="Q17" i="115"/>
  <c r="P17" i="115"/>
  <c r="Q16" i="115"/>
  <c r="P16" i="115"/>
  <c r="Q15" i="115"/>
  <c r="P15" i="115"/>
  <c r="Q14" i="115"/>
  <c r="P14" i="115"/>
  <c r="Q13" i="115"/>
  <c r="P13" i="115"/>
  <c r="Q12" i="115"/>
  <c r="P12" i="115"/>
  <c r="Q11" i="115"/>
  <c r="P11" i="115"/>
  <c r="Q10" i="115"/>
  <c r="P10" i="115"/>
  <c r="Q9" i="115"/>
  <c r="P9" i="115"/>
  <c r="Q8" i="115"/>
  <c r="P8" i="115"/>
  <c r="Q7" i="115"/>
  <c r="P7" i="115"/>
  <c r="Q6" i="115"/>
  <c r="P6" i="11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<sst xmlns="http://schemas.openxmlformats.org/spreadsheetml/2006/main" count="28469" uniqueCount="2672">
  <si>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</si>
  <si>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</si>
  <si>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</si>
  <si>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</si>
  <si>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</si>
  <si>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</si>
  <si>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</si>
  <si>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</si>
  <si>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</si>
  <si>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</si>
  <si>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</si>
  <si>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</si>
  <si>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</si>
  <si>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</si>
  <si>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</si>
  <si>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</si>
  <si>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</si>
  <si>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</si>
  <si>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</si>
  <si>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</si>
  <si>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</si>
  <si>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</si>
  <si>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</si>
  <si>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</si>
  <si>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</si>
  <si>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</si>
  <si>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</si>
  <si>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</si>
  <si>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</si>
  <si>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</si>
  <si>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</si>
  <si>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</si>
  <si>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</si>
  <si>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</si>
  <si>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</si>
  <si>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</si>
  <si>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</si>
  <si>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</si>
  <si>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</si>
  <si>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</si>
  <si>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</si>
  <si>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</si>
  <si>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</si>
  <si>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</si>
  <si>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</si>
  <si>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</si>
  <si>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</si>
  <si>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</si>
  <si>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</si>
  <si>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</si>
  <si>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</si>
  <si>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</si>
  <si>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</si>
  <si>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</si>
  <si>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</si>
  <si>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</si>
  <si>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</si>
  <si>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</si>
  <si>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</si>
  <si>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</si>
  <si>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</si>
  <si>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</si>
  <si>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</si>
  <si>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</si>
  <si>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</si>
  <si>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</si>
  <si>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</si>
  <si>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</si>
  <si>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</si>
  <si>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</si>
  <si>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</si>
  <si>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</si>
  <si>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</si>
  <si>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</si>
  <si>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</si>
  <si>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Another Easter Egg: Wassup you found me ;)</t>
  </si>
  <si>
    <t>Nothing much here...</t>
  </si>
  <si>
    <t>:)</t>
  </si>
  <si>
    <t>Easter Egg : Me when DJ Session Start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</si>
  <si>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</si>
  <si>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</si>
  <si>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</si>
  <si>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</si>
  <si>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</si>
  <si>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</si>
  <si>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</si>
  <si>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</si>
  <si>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</si>
  <si>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</si>
  <si>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</si>
  <si>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</si>
  <si>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</si>
  <si>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</si>
  <si>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</si>
  <si>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</si>
  <si>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</si>
  <si>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</si>
  <si>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</si>
  <si>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</si>
  <si>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</si>
  <si>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</si>
  <si>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</si>
  <si>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</si>
  <si>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</si>
  <si>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</si>
  <si>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</si>
  <si>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</si>
  <si>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</si>
  <si>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</si>
  <si>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</si>
  <si>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</si>
  <si>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</si>
  <si>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</si>
  <si>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</si>
  <si>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</si>
  <si>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</si>
  <si>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</si>
  <si>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</si>
  <si>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</si>
  <si>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</si>
  <si>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</si>
  <si>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</si>
  <si>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</si>
  <si>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</si>
  <si>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</si>
  <si>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</si>
  <si>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</si>
  <si>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</si>
  <si>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</si>
  <si>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</si>
  <si>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</si>
  <si>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</si>
  <si>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</si>
  <si>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</si>
  <si>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</si>
  <si>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</si>
  <si>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</si>
  <si>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</si>
  <si>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</si>
  <si>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</si>
  <si>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</si>
  <si>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</si>
  <si>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</si>
  <si>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</si>
  <si>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</si>
  <si>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</si>
  <si>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</si>
  <si>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</si>
  <si>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</si>
  <si>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</si>
  <si>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</si>
  <si>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</si>
  <si>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</si>
  <si>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</si>
  <si>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</si>
  <si>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</si>
  <si>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</si>
  <si>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</si>
  <si>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</si>
  <si>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</si>
  <si>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</si>
  <si>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</si>
  <si>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</si>
  <si>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</si>
  <si>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</si>
  <si>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</si>
  <si>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</si>
  <si>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</si>
  <si>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</si>
  <si>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</si>
  <si>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</si>
  <si>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</si>
  <si>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</si>
  <si>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</si>
  <si>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</si>
  <si>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</si>
  <si>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</si>
  <si>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</si>
  <si>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</si>
  <si>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</si>
  <si>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</si>
  <si>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</si>
  <si>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</si>
  <si>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</si>
  <si>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28/10/2024 - 3/11/2024</t>
  </si>
  <si>
    <t>29/10/2024</t>
  </si>
  <si>
    <t>30/10/2024</t>
  </si>
  <si>
    <t>31/10/2024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</si>
  <si>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</si>
  <si>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</si>
  <si>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</si>
  <si>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</si>
  <si>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</si>
  <si>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</si>
  <si>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</si>
  <si>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</si>
  <si>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</si>
  <si>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</si>
  <si>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</si>
  <si>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</si>
  <si>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</si>
  <si>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</si>
  <si>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</si>
  <si>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</si>
  <si>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</si>
  <si>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</si>
  <si>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</si>
  <si>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</si>
  <si>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</si>
  <si>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</si>
  <si>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</si>
  <si>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</si>
  <si>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</si>
  <si>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</si>
  <si>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</si>
  <si>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</si>
  <si>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</si>
  <si>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</si>
  <si>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</si>
  <si>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</si>
  <si>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</si>
  <si>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</si>
  <si>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</si>
  <si>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</si>
  <si>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</si>
  <si>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</si>
  <si>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</si>
  <si>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</si>
  <si>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</si>
  <si>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</si>
  <si>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</si>
  <si>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</si>
  <si>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</si>
  <si>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</si>
  <si>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</si>
  <si>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</si>
  <si>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</si>
  <si>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</si>
  <si>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</si>
  <si>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</si>
  <si>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</si>
  <si>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</si>
  <si>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</si>
  <si>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</si>
  <si>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</si>
  <si>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</si>
  <si>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</si>
  <si>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</si>
  <si>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</si>
  <si>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</si>
  <si>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</si>
  <si>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</si>
  <si>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</si>
  <si>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</si>
  <si>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</si>
  <si>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</si>
  <si>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</si>
  <si>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</si>
  <si>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</si>
  <si>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</si>
  <si>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</si>
  <si>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</si>
  <si>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</si>
  <si>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</si>
  <si>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</si>
  <si>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</si>
  <si>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</si>
  <si>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</si>
  <si>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</si>
  <si>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</si>
  <si>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</si>
  <si>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</si>
  <si>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</si>
  <si>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</si>
  <si>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</si>
  <si>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</si>
  <si>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</si>
  <si>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</si>
  <si>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</si>
  <si>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</si>
  <si>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</si>
  <si>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</si>
  <si>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</si>
  <si>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</si>
  <si>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</si>
  <si>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</si>
  <si>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</si>
  <si>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</si>
  <si>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</si>
  <si>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</si>
  <si>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</si>
  <si>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</si>
  <si>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</si>
  <si>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</si>
  <si>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</si>
  <si>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</si>
  <si>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</si>
  <si>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</si>
  <si>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</si>
  <si>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</si>
  <si>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</si>
  <si>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</si>
  <si>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</si>
  <si>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</si>
  <si>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</si>
  <si>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</si>
  <si>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</si>
  <si>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</si>
  <si>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</si>
  <si>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</si>
  <si>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</si>
  <si>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</si>
  <si>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</si>
  <si>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</si>
  <si>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</si>
  <si>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</si>
  <si>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</si>
  <si>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</si>
  <si>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</si>
  <si>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</si>
  <si>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</si>
  <si>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</si>
  <si>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</si>
  <si>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</si>
  <si>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</si>
  <si>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</si>
  <si>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</si>
  <si>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</si>
  <si>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</si>
  <si>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</si>
  <si>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</si>
  <si>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</si>
  <si>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</si>
  <si>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</si>
  <si>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</si>
  <si>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</si>
  <si>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</si>
  <si>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</si>
  <si>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</si>
  <si>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</si>
  <si>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</si>
  <si>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</si>
  <si>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</si>
  <si>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</si>
  <si>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</si>
  <si>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</si>
  <si>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</si>
  <si>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</si>
  <si>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</si>
  <si>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</si>
  <si>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</si>
  <si>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</si>
  <si>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</si>
  <si>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</si>
  <si>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</si>
  <si>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</si>
  <si>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</si>
  <si>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</si>
  <si>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</si>
  <si>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</si>
  <si>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</si>
  <si>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</si>
  <si>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</si>
  <si>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</si>
  <si>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</si>
  <si>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</si>
  <si>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</si>
  <si>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</si>
  <si>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</si>
  <si>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</si>
  <si>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</si>
  <si>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</si>
  <si>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</si>
  <si>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</si>
  <si>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</si>
  <si>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</si>
  <si>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</si>
  <si>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</si>
  <si>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</si>
  <si>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</si>
  <si>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</si>
  <si>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</si>
  <si>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</si>
  <si>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</si>
  <si>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</si>
  <si>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</si>
  <si>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</si>
  <si>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</si>
  <si>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</si>
  <si>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</si>
  <si>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</si>
  <si>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</si>
  <si>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</si>
  <si>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</si>
  <si>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</si>
  <si>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</si>
  <si>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</si>
  <si>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</si>
  <si>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</si>
  <si>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</si>
  <si>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</si>
  <si>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</si>
  <si>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</si>
  <si>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</si>
  <si>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</si>
  <si>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</si>
  <si>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</si>
  <si>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</si>
  <si>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</si>
  <si>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</si>
  <si>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</si>
  <si>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</si>
  <si>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</si>
  <si>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</si>
  <si>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</si>
  <si>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</si>
  <si>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</si>
  <si>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</si>
  <si>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</si>
  <si>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</si>
  <si>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</si>
  <si>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</si>
  <si>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</si>
  <si>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</si>
  <si>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</si>
  <si>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</si>
  <si>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</si>
  <si>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</si>
  <si>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</si>
  <si>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</si>
  <si>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</si>
  <si>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</si>
  <si>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</si>
  <si>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</si>
  <si>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</si>
  <si>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</si>
  <si>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</si>
  <si>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</si>
  <si>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</si>
  <si>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</si>
  <si>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</si>
  <si>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</si>
  <si>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</si>
  <si>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</si>
  <si>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</si>
  <si>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</si>
  <si>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</si>
  <si>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</si>
  <si>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</si>
  <si>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</si>
  <si>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</si>
  <si>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</si>
  <si>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</si>
  <si>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</si>
  <si>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</si>
  <si>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</si>
  <si>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</si>
  <si>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</si>
  <si>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</si>
  <si>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</si>
  <si>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</si>
  <si>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</si>
  <si>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</si>
  <si>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</si>
  <si>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</si>
  <si>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</si>
  <si>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</si>
  <si>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</si>
  <si>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</si>
  <si>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</si>
  <si>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</si>
  <si>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</si>
  <si>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</si>
  <si>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</si>
  <si>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</si>
  <si>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</si>
  <si>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</si>
  <si>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</si>
  <si>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</si>
  <si>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</si>
  <si>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</si>
  <si>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</si>
  <si>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</si>
  <si>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</si>
  <si>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</si>
  <si>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</si>
  <si>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</si>
  <si>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</si>
  <si>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</si>
  <si>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</si>
  <si>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</si>
  <si>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</si>
  <si>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</si>
  <si>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</si>
  <si>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</si>
  <si>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</si>
  <si>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</si>
  <si>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</si>
  <si>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</si>
  <si>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</si>
  <si>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</si>
  <si>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</si>
  <si>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</si>
  <si>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</si>
  <si>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</si>
  <si>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</si>
  <si>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</si>
  <si>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</si>
  <si>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</si>
  <si>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</si>
  <si>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</si>
  <si>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</si>
  <si>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</si>
  <si>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</si>
  <si>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</si>
  <si>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</si>
  <si>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</si>
  <si>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</si>
  <si>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</si>
  <si>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</si>
  <si>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</si>
  <si>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</si>
  <si>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</si>
  <si>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</si>
  <si>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</si>
  <si>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</si>
  <si>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</si>
  <si>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</si>
  <si>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</si>
  <si>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</si>
  <si>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</si>
  <si>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</si>
  <si>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</si>
  <si>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</si>
  <si>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</si>
  <si>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</si>
  <si>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</si>
  <si>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</si>
  <si>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</si>
  <si>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</si>
  <si>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</si>
  <si>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</si>
  <si>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</si>
  <si>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</si>
  <si>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</si>
  <si>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</si>
  <si>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</si>
  <si>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</si>
  <si>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</si>
  <si>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</si>
  <si>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</si>
  <si>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</si>
  <si>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</si>
  <si>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</si>
  <si>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</si>
  <si>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</si>
  <si>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</si>
  <si>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</si>
  <si>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</si>
  <si>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</si>
  <si>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</si>
  <si>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</si>
  <si>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</si>
  <si>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</si>
  <si>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</si>
  <si>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</si>
  <si>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</si>
  <si>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</si>
  <si>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</si>
  <si>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</si>
  <si>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</si>
  <si>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</si>
  <si>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</si>
  <si>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</si>
  <si>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</si>
  <si>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</si>
  <si>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</si>
  <si>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</si>
  <si>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</si>
  <si>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</si>
  <si>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</si>
  <si>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</si>
  <si>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</si>
  <si>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</si>
  <si>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</si>
  <si>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</si>
  <si>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</si>
  <si>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</si>
  <si>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</si>
  <si>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</si>
  <si>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</si>
  <si>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</si>
  <si>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</si>
  <si>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</si>
  <si>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</si>
  <si>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</si>
  <si>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</si>
  <si>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</si>
  <si>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</si>
  <si>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</si>
  <si>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</si>
  <si>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</si>
  <si>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</si>
  <si>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</si>
  <si>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</si>
  <si>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</si>
  <si>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</si>
  <si>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</si>
  <si>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</si>
  <si>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</si>
  <si>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</si>
  <si>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</si>
  <si>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</si>
  <si>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</si>
  <si>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</si>
  <si>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</si>
  <si>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</si>
  <si>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</si>
  <si>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</si>
  <si>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</si>
  <si>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</si>
  <si>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</si>
  <si>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</si>
  <si>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</si>
  <si>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</si>
  <si>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</si>
  <si>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</si>
  <si>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</si>
  <si>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</si>
  <si>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</si>
  <si>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</si>
  <si>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</si>
  <si>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</si>
  <si>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</si>
  <si>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</si>
  <si>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</si>
  <si>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</si>
  <si>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</si>
  <si>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</si>
  <si>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</si>
  <si>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</si>
  <si>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</si>
  <si>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</si>
  <si>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</si>
  <si>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</si>
  <si>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</si>
  <si>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</si>
  <si>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</si>
  <si>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</si>
  <si>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</si>
  <si>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</si>
  <si>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</si>
  <si>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</si>
  <si>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</si>
  <si>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</si>
  <si>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</si>
  <si>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</si>
  <si>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</si>
  <si>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</si>
  <si>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</si>
  <si>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</si>
  <si>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</si>
  <si>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</si>
  <si>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</si>
  <si>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</si>
  <si>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</si>
  <si>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</si>
  <si>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</si>
  <si>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</si>
  <si>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</si>
  <si>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</si>
  <si>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</si>
  <si>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</si>
  <si>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</si>
  <si>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</si>
  <si>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</si>
  <si>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</si>
  <si>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</si>
  <si>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</si>
  <si>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</si>
  <si>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</si>
  <si>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</si>
  <si>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</si>
  <si>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</si>
  <si>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</si>
  <si>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</si>
  <si>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</si>
  <si>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</si>
  <si>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</si>
  <si>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</si>
  <si>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</si>
  <si>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</si>
  <si>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</si>
  <si>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</si>
  <si>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</si>
  <si>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</si>
  <si>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</si>
  <si>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</si>
  <si>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</si>
  <si>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</si>
  <si>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</si>
  <si>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</si>
  <si>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</si>
  <si>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</si>
  <si>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</si>
  <si>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</si>
  <si>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</si>
  <si>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</si>
  <si>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</si>
  <si>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</si>
  <si>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</si>
  <si>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</si>
  <si>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</si>
  <si>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</si>
  <si>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</si>
  <si>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</si>
  <si>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</si>
  <si>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</si>
  <si>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</si>
  <si>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</si>
  <si>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</si>
  <si>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</si>
  <si>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</si>
  <si>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</si>
  <si>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</si>
  <si>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</si>
  <si>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</si>
  <si>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</si>
  <si>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</si>
  <si>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</si>
  <si>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</si>
  <si>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</si>
  <si>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</si>
  <si>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</si>
  <si>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</si>
  <si>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</si>
  <si>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</si>
  <si>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</si>
  <si>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</si>
  <si>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</si>
  <si>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</si>
  <si>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</si>
  <si>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</si>
  <si>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</si>
  <si>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</si>
  <si>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</si>
  <si>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</si>
  <si>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</si>
  <si>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</si>
  <si>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</si>
  <si>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</si>
  <si>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</si>
  <si>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</si>
  <si>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</si>
  <si>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</si>
  <si>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</si>
  <si>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</si>
  <si>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</si>
  <si>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</si>
  <si>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</si>
  <si>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</si>
  <si>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</si>
  <si>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</si>
  <si>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</si>
  <si>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</si>
  <si>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</si>
  <si>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</si>
  <si>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</si>
  <si>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</si>
  <si>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</si>
  <si>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</si>
  <si>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</si>
  <si>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</si>
  <si>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</si>
  <si>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</si>
  <si>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</si>
  <si>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</si>
  <si>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</si>
  <si>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</si>
  <si>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</si>
  <si>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</si>
  <si>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</si>
  <si>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</si>
  <si>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</si>
  <si>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</si>
  <si>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</si>
  <si>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</si>
  <si>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</si>
  <si>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</si>
  <si>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</si>
  <si>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</si>
  <si>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</si>
  <si>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</si>
  <si>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</si>
  <si>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</si>
  <si>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</si>
  <si>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</si>
  <si>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</si>
  <si>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</si>
  <si>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</si>
  <si>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</si>
  <si>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</si>
  <si>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</si>
  <si>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</si>
  <si>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</si>
  <si>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</si>
  <si>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</si>
  <si>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</si>
  <si>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</si>
  <si>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</si>
  <si>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</si>
  <si>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</si>
  <si>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</si>
  <si>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</si>
  <si>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</si>
  <si>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</si>
  <si>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</si>
  <si>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</si>
  <si>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</si>
  <si>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</si>
  <si>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</si>
  <si>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</si>
  <si>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</si>
  <si>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</si>
  <si>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</si>
  <si>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</si>
  <si>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</si>
  <si>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</si>
  <si>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</si>
  <si>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</si>
  <si>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</si>
  <si>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</si>
  <si>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</si>
  <si>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</si>
  <si>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</si>
  <si>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</si>
  <si>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</si>
  <si>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</si>
  <si>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</si>
  <si>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</si>
  <si>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</si>
  <si>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</si>
  <si>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</si>
  <si>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</si>
  <si>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</si>
  <si>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</si>
  <si>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</si>
  <si>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</si>
  <si>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</si>
  <si>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</si>
  <si>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</si>
  <si>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</si>
  <si>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</si>
  <si>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</si>
  <si>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</si>
  <si>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</si>
  <si>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</si>
  <si>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</si>
  <si>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</si>
  <si>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</si>
  <si>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</si>
  <si>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</si>
  <si>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</si>
  <si>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</si>
  <si>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</si>
  <si>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</si>
  <si>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</si>
  <si>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</si>
  <si>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</si>
  <si>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</si>
  <si>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</si>
  <si>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</si>
  <si>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</si>
  <si>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</si>
  <si>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</si>
  <si>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</si>
  <si>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</si>
  <si>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</si>
  <si>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</si>
  <si>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</si>
  <si>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</si>
  <si>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</si>
  <si>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</si>
  <si>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</si>
  <si>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</si>
  <si>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</si>
  <si>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</si>
  <si>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</si>
  <si>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</si>
  <si>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</si>
  <si>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</si>
  <si>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</si>
  <si>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</si>
  <si>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</si>
  <si>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</si>
  <si>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</si>
  <si>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</si>
  <si>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</si>
  <si>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</si>
  <si>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</si>
  <si>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</si>
  <si>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</si>
  <si>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</si>
  <si>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</si>
  <si>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</si>
  <si>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</si>
  <si>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</si>
  <si>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</si>
  <si>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</si>
  <si>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</si>
  <si>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</si>
  <si>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</si>
  <si>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</si>
  <si>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</si>
  <si>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</si>
  <si>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</si>
  <si>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</si>
  <si>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</si>
  <si>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</si>
  <si>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</si>
  <si>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</si>
  <si>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</si>
  <si>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</si>
  <si>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</si>
  <si>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</si>
  <si>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</si>
  <si>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</si>
  <si>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</si>
  <si>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</si>
  <si>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</si>
  <si>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</si>
  <si>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</si>
  <si>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</si>
  <si>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</si>
  <si>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</si>
  <si>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</si>
  <si>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</si>
  <si>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</si>
  <si>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</si>
  <si>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</si>
  <si>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</si>
  <si>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</si>
  <si>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</si>
  <si>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</si>
  <si>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</si>
  <si>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</si>
  <si>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</si>
  <si>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</si>
  <si>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</si>
  <si>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</si>
  <si>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</si>
  <si>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</si>
  <si>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</si>
  <si>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</si>
  <si>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</si>
  <si>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</si>
  <si>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</si>
  <si>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</si>
  <si>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</si>
  <si>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</si>
  <si>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</si>
  <si>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</si>
  <si>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</si>
  <si>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</si>
  <si>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</si>
  <si>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</si>
  <si>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</si>
  <si>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</si>
  <si>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</si>
  <si>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</si>
  <si>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</si>
  <si>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</si>
  <si>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</si>
  <si>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</si>
  <si>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</si>
  <si>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</si>
  <si>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</si>
  <si>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</si>
  <si>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</si>
  <si>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</si>
  <si>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</si>
  <si>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</si>
  <si>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</si>
  <si>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</si>
  <si>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</si>
  <si>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</si>
  <si>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</si>
  <si>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</si>
  <si>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</si>
  <si>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</si>
  <si>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</si>
  <si>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</si>
  <si>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</si>
  <si>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</si>
  <si>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</si>
  <si>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</si>
  <si>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</si>
  <si>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</si>
  <si>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</si>
  <si>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</si>
  <si>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</si>
  <si>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</si>
  <si>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</si>
  <si>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</si>
  <si>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</si>
  <si>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</si>
  <si>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</si>
  <si>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</si>
  <si>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</si>
  <si>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</si>
  <si>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</si>
  <si>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</si>
  <si>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</si>
  <si>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</si>
  <si>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</si>
  <si>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</si>
  <si>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</si>
  <si>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</si>
  <si>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</si>
  <si>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</si>
  <si>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</si>
  <si>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</si>
  <si>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</si>
  <si>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</si>
  <si>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</si>
  <si>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</si>
  <si>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</si>
  <si>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</si>
  <si>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</si>
  <si>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</si>
  <si>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</si>
  <si>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</si>
  <si>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</si>
  <si>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</si>
  <si>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</si>
  <si>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</si>
  <si>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</si>
  <si>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</si>
  <si>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</si>
  <si>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</si>
  <si>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</si>
  <si>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</si>
  <si>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</si>
  <si>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</si>
  <si>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</si>
  <si>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</si>
  <si>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</si>
  <si>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</si>
  <si>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</si>
  <si>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</si>
  <si>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</si>
  <si>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</si>
  <si>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</si>
  <si>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</si>
  <si>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</si>
  <si>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</si>
  <si>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</si>
  <si>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</si>
  <si>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</si>
  <si>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</si>
  <si>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</si>
  <si>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</si>
  <si>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</si>
  <si>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</si>
  <si>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</si>
  <si>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</si>
  <si>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</si>
  <si>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</si>
  <si>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</si>
  <si>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</si>
  <si>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</si>
  <si>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</si>
  <si>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</si>
  <si>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</si>
  <si>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</si>
  <si>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</si>
  <si>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</si>
  <si>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</si>
  <si>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</si>
  <si>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</si>
  <si>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</si>
  <si>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</si>
  <si>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</si>
  <si>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</si>
  <si>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</si>
  <si>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</si>
  <si>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</si>
  <si>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</si>
  <si>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</si>
  <si>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</si>
  <si>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</si>
  <si>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</si>
  <si>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</si>
  <si>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</si>
  <si>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</si>
  <si>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</si>
  <si>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</si>
  <si>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</si>
  <si>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</si>
  <si>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</si>
  <si>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</si>
  <si>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</si>
  <si>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</si>
  <si>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</si>
  <si>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</si>
  <si>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</si>
  <si>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</si>
  <si>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</si>
  <si>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</si>
  <si>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</si>
  <si>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</si>
  <si>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</si>
  <si>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</si>
  <si>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</si>
  <si>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</si>
  <si>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</si>
  <si>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</si>
  <si>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</si>
  <si>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</si>
  <si>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</si>
  <si>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</si>
  <si>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</si>
  <si>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</si>
  <si>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</si>
  <si>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</si>
  <si>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</si>
  <si>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</si>
  <si>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</si>
  <si>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</si>
  <si>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</si>
  <si>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</si>
  <si>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</si>
  <si>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</si>
  <si>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</si>
  <si>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</si>
  <si>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</si>
  <si>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</si>
  <si>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</si>
  <si>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</si>
  <si>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</si>
  <si>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</si>
  <si>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</si>
  <si>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</si>
  <si>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</si>
  <si>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</si>
  <si>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</si>
  <si>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</si>
  <si>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</si>
  <si>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</si>
  <si>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</si>
  <si>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</si>
  <si>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</si>
  <si>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</si>
  <si>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</si>
  <si>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</si>
  <si>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</si>
  <si>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</si>
  <si>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</si>
  <si>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</si>
  <si>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</si>
  <si>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</si>
  <si>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</si>
  <si>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</si>
  <si>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</si>
  <si>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</si>
  <si>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</si>
  <si>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</si>
  <si>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</si>
  <si>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</si>
  <si>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</si>
  <si>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</si>
  <si>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</si>
  <si>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</si>
  <si>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</si>
  <si>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</si>
  <si>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</si>
  <si>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</si>
  <si>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</si>
  <si>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</si>
  <si>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</si>
  <si>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</si>
  <si>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</si>
  <si>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</si>
  <si>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</si>
  <si>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</si>
  <si>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</si>
  <si>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</si>
  <si>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</si>
  <si>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</si>
  <si>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</si>
  <si>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</si>
  <si>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</si>
  <si>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</si>
  <si>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</si>
  <si>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</si>
  <si>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</si>
  <si>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</si>
  <si>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</si>
  <si>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</si>
  <si>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</si>
  <si>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</si>
  <si>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</si>
  <si>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</si>
  <si>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</si>
  <si>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</si>
  <si>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</si>
  <si>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</si>
  <si>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</si>
  <si>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</si>
  <si>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</si>
  <si>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</si>
  <si>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</si>
  <si>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</si>
  <si>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</si>
  <si>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</si>
  <si>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</si>
  <si>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</si>
  <si>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</si>
  <si>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</si>
  <si>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</si>
  <si>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</si>
  <si>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</si>
  <si>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</si>
  <si>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</si>
  <si>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</si>
  <si>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</si>
  <si>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</si>
  <si>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</si>
  <si>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</si>
  <si>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</si>
  <si>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</si>
  <si>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</si>
  <si>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</si>
  <si>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</si>
  <si>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</si>
  <si>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</si>
  <si>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</si>
  <si>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</si>
  <si>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</si>
  <si>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</si>
  <si>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</si>
  <si>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</si>
  <si>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</si>
  <si>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</si>
  <si>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</si>
  <si>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</si>
  <si>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</si>
  <si>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</si>
  <si>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</si>
  <si>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</si>
  <si>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</si>
  <si>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</si>
  <si>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</si>
  <si>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</si>
  <si>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</si>
  <si>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</si>
  <si>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</si>
  <si>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</si>
  <si>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</si>
  <si>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</si>
  <si>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</si>
  <si>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</si>
  <si>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</si>
  <si>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</si>
  <si>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</si>
  <si>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</si>
  <si>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</si>
  <si>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</si>
  <si>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</si>
  <si>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</si>
  <si>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</si>
  <si>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</si>
  <si>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</si>
  <si>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</si>
  <si>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</si>
  <si>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</si>
  <si>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</si>
  <si>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</si>
  <si>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</si>
  <si>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</si>
  <si>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</si>
  <si>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</si>
  <si>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</si>
  <si>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</si>
  <si>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</si>
  <si>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</si>
  <si>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</si>
  <si>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</si>
  <si>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</si>
  <si>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</si>
  <si>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</si>
  <si>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</si>
  <si>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</si>
  <si>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</si>
  <si>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</si>
  <si>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</si>
  <si>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</si>
  <si>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</si>
  <si>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</si>
  <si>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</si>
  <si>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</si>
  <si>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</si>
  <si>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</si>
  <si>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</si>
  <si>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</si>
  <si>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</si>
  <si>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</si>
  <si>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</si>
  <si>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</si>
  <si>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</si>
  <si>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</si>
  <si>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</si>
  <si>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</si>
  <si>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</si>
  <si>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</si>
  <si>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</si>
  <si>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</si>
  <si>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</si>
  <si>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</si>
  <si>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</si>
  <si>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</si>
  <si>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</si>
  <si>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</si>
  <si>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</si>
  <si>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</si>
  <si>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</si>
  <si>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</si>
  <si>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</si>
  <si>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</si>
  <si>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</si>
  <si>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</si>
  <si>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</si>
  <si>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</si>
  <si>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</si>
  <si>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</si>
  <si>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</si>
  <si>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</si>
  <si>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</si>
  <si>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</si>
  <si>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</si>
  <si>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</si>
  <si>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</si>
  <si>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</si>
  <si>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</si>
  <si>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</si>
  <si>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</si>
  <si>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</si>
  <si>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</si>
  <si>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</si>
  <si>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</si>
  <si>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</si>
  <si>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</si>
  <si>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</si>
  <si>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</si>
  <si>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</si>
  <si>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</si>
  <si>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</si>
  <si>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</si>
  <si>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</si>
  <si>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</si>
  <si>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</si>
  <si>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</si>
  <si>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</si>
  <si>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</si>
  <si>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</si>
  <si>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</si>
  <si>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</si>
  <si>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</si>
  <si>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</si>
  <si>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</si>
  <si>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</si>
  <si>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</si>
  <si>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</si>
  <si>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</si>
  <si>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</si>
  <si>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</si>
  <si>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</si>
  <si>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</si>
  <si>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</si>
  <si>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</si>
  <si>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</si>
  <si>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</si>
  <si>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</si>
  <si>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</si>
  <si>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</si>
  <si>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</si>
  <si>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</si>
  <si>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</si>
  <si>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</si>
  <si>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</si>
  <si>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</si>
  <si>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</si>
  <si>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</si>
  <si>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</si>
  <si>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</si>
  <si>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</si>
  <si>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</si>
  <si>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</si>
  <si>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</si>
  <si>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</si>
  <si>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</si>
  <si>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</si>
  <si>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</si>
  <si>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</si>
  <si>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</si>
  <si>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</si>
  <si>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</si>
  <si>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</si>
  <si>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</si>
  <si>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</si>
  <si>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</si>
  <si>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</si>
  <si>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</si>
  <si>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</si>
  <si>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</si>
  <si>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</si>
  <si>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</si>
  <si>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</si>
  <si>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</si>
  <si>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</si>
  <si>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</si>
  <si>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</si>
  <si>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</si>
  <si>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</si>
  <si>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</si>
  <si>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</si>
  <si>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</si>
  <si>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</si>
  <si>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</si>
  <si>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</si>
  <si>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</si>
  <si>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</si>
  <si>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</si>
  <si>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</si>
  <si>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</si>
  <si>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</si>
  <si>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</si>
  <si>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</si>
  <si>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</si>
  <si>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</si>
  <si>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</si>
  <si>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</si>
  <si>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</si>
  <si>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</si>
  <si>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</si>
  <si>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</si>
  <si>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</si>
  <si>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</si>
  <si>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</si>
  <si>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</si>
  <si>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</si>
  <si>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</si>
  <si>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</si>
  <si>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</si>
  <si>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</si>
  <si>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</si>
  <si>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</si>
  <si>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</si>
  <si>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</si>
  <si>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</si>
  <si>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</si>
  <si>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</si>
  <si>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</si>
  <si>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</si>
  <si>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</si>
  <si>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</si>
  <si>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</si>
  <si>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</si>
  <si>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</si>
  <si>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</si>
  <si>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</si>
  <si>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</si>
  <si>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</si>
  <si>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</si>
  <si>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</si>
  <si>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</si>
  <si>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</si>
  <si>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</si>
  <si>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</si>
  <si>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</si>
  <si>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</si>
  <si>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</si>
  <si>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</si>
  <si>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</si>
  <si>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</si>
  <si>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</si>
  <si>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</si>
  <si>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</si>
  <si>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</si>
  <si>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</si>
  <si>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</si>
  <si>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</si>
  <si>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</si>
  <si>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</si>
  <si>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</si>
  <si>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</si>
  <si>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</si>
  <si>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</si>
  <si>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</si>
  <si>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</si>
  <si>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</si>
  <si>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</si>
  <si>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</si>
  <si>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</si>
  <si>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</si>
  <si>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</si>
  <si>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</si>
  <si>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</si>
  <si>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</si>
  <si>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</si>
  <si>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</si>
  <si>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</si>
  <si>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</si>
  <si>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</si>
  <si>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</si>
  <si>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</si>
  <si>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</si>
  <si>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</si>
  <si>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</si>
  <si>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</si>
  <si>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</si>
  <si>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</si>
  <si>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</si>
  <si>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</si>
  <si>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</si>
  <si>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</si>
  <si>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</si>
  <si>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</si>
  <si>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</si>
  <si>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</si>
  <si>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</si>
  <si>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</si>
  <si>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</si>
  <si>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</si>
  <si>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</si>
  <si>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</si>
  <si>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</si>
  <si>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</si>
  <si>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</si>
  <si>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</si>
  <si>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</si>
  <si>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</si>
  <si>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</si>
  <si>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</si>
  <si>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</si>
  <si>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</si>
  <si>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</si>
  <si>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</si>
  <si>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</si>
  <si>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</si>
  <si>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</si>
  <si>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</si>
  <si>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</si>
  <si>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</si>
  <si>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</si>
  <si>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</si>
  <si>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</si>
  <si>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</si>
  <si>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</si>
  <si>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</si>
  <si>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</si>
  <si>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</si>
  <si>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</si>
  <si>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</si>
  <si>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</si>
  <si>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</si>
  <si>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</si>
  <si>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</si>
  <si>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</si>
  <si>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</si>
  <si>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</si>
  <si>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</si>
  <si>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</si>
  <si>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</si>
  <si>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</si>
  <si>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</si>
  <si>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</si>
  <si>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</si>
  <si>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</si>
  <si>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</si>
  <si>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</si>
  <si>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</si>
  <si>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</si>
  <si>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</si>
  <si>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</si>
  <si>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</si>
  <si>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</si>
  <si>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</si>
  <si>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</si>
  <si>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</si>
  <si>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</si>
  <si>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</si>
  <si>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</si>
  <si>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</si>
  <si>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</si>
  <si>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</si>
  <si>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</si>
  <si>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</si>
  <si>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</si>
  <si>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</si>
  <si>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</si>
  <si>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</si>
  <si>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</si>
  <si>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</si>
  <si>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</si>
  <si>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</si>
  <si>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</si>
  <si>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</si>
  <si>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</si>
  <si>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</si>
  <si>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</si>
  <si>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</si>
  <si>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</si>
  <si>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</si>
  <si>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</si>
  <si>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</si>
  <si>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</si>
  <si>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</si>
  <si>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</si>
  <si>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</si>
  <si>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</si>
  <si>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</si>
  <si>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</si>
  <si>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</si>
  <si>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</si>
  <si>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</si>
  <si>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</si>
  <si>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</si>
  <si>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</si>
  <si>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</si>
  <si>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</si>
  <si>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</si>
  <si>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</si>
  <si>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</si>
  <si>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</si>
  <si>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</si>
  <si>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</si>
  <si>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</si>
  <si>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</si>
  <si>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</si>
  <si>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</si>
  <si>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</si>
  <si>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</si>
  <si>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</si>
  <si>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</si>
  <si>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</si>
  <si>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</si>
  <si>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</si>
  <si>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</si>
  <si>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</si>
  <si>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</si>
  <si>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</si>
  <si>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</si>
  <si>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</si>
  <si>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</si>
  <si>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</si>
  <si>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</si>
  <si>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</si>
  <si>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</si>
  <si>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</si>
  <si>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</si>
  <si>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</si>
  <si>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</si>
  <si>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</si>
  <si>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</si>
  <si>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</si>
  <si>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</si>
  <si>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</si>
  <si>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</si>
  <si>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</si>
  <si>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</si>
  <si>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</si>
  <si>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</si>
  <si>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</si>
  <si>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</si>
  <si>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</si>
  <si>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</si>
  <si>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</si>
  <si>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</si>
  <si>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</si>
  <si>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</si>
  <si>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</si>
  <si>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</si>
  <si>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</si>
  <si>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</si>
  <si>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</si>
  <si>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</si>
  <si>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</si>
  <si>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</si>
  <si>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</si>
  <si>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</si>
  <si>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</si>
  <si>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</si>
  <si>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</si>
  <si>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</si>
  <si>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</si>
  <si>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</si>
  <si>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</si>
  <si>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</si>
  <si>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</si>
  <si>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</si>
  <si>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</si>
  <si>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</si>
  <si>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</si>
  <si>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</si>
  <si>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</si>
  <si>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</si>
  <si>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</si>
  <si>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</si>
  <si>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</si>
  <si>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</si>
  <si>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</si>
  <si>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</si>
  <si>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</si>
  <si>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</si>
  <si>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</si>
  <si>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</si>
  <si>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</si>
  <si>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</si>
  <si>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</si>
  <si>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</si>
  <si>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</si>
  <si>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</si>
  <si>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</si>
  <si>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</si>
  <si>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</si>
  <si>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</si>
  <si>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</si>
  <si>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</si>
  <si>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</si>
  <si>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</si>
  <si>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</si>
  <si>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</si>
  <si>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</si>
  <si>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</si>
  <si>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</si>
  <si>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</si>
  <si>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</si>
  <si>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</si>
  <si>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</si>
  <si>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</si>
  <si>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</si>
  <si>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</si>
  <si>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</si>
  <si>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</si>
  <si>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</si>
  <si>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</si>
  <si>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</si>
  <si>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</si>
  <si>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</si>
  <si>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</si>
  <si>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</si>
  <si>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</si>
  <si>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</si>
  <si>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</si>
  <si>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</si>
  <si>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</si>
  <si>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</si>
  <si>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</si>
  <si>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</si>
  <si>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</si>
  <si>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</si>
  <si>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</si>
  <si>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</si>
  <si>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</si>
  <si>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</si>
  <si>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</si>
  <si>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</si>
  <si>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</si>
  <si>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</si>
  <si>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</si>
  <si>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</si>
  <si>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</si>
  <si>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</si>
  <si>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</si>
  <si>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</si>
  <si>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</si>
  <si>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</si>
  <si>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</si>
  <si>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</si>
  <si>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</si>
  <si>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</si>
  <si>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</si>
  <si>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</si>
  <si>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</si>
  <si>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</si>
  <si>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</si>
  <si>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</si>
  <si>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</si>
  <si>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</si>
  <si>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</si>
  <si>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</si>
  <si>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</si>
  <si>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</si>
  <si>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</si>
  <si>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</si>
  <si>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</si>
  <si>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</si>
  <si>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</si>
  <si>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</si>
  <si>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</si>
  <si>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</si>
  <si>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</si>
  <si>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</si>
  <si>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</si>
  <si>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</si>
  <si>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</si>
  <si>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</si>
  <si>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</si>
  <si>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</si>
  <si>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</si>
  <si>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</si>
  <si>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</si>
  <si>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</si>
  <si>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</si>
  <si>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</si>
  <si>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</si>
  <si>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</si>
  <si>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</si>
  <si>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</si>
  <si>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</si>
  <si>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</si>
  <si>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</si>
  <si>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</si>
  <si>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</si>
  <si>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</si>
  <si>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</si>
  <si>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</si>
  <si>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</si>
  <si>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</si>
  <si>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</si>
  <si>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</si>
  <si>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</si>
  <si>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</si>
  <si>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</si>
  <si>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</si>
  <si>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</si>
  <si>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</si>
  <si>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</si>
  <si>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</si>
  <si>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</si>
  <si>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</si>
  <si>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</si>
  <si>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</si>
  <si>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</si>
  <si>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</si>
  <si>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</si>
  <si>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</si>
  <si>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</si>
  <si>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</si>
  <si>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</si>
  <si>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</si>
  <si>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</si>
  <si>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</si>
  <si>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</si>
  <si>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</si>
  <si>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</si>
  <si>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</si>
  <si>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</si>
  <si>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</si>
  <si>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</si>
  <si>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</si>
  <si>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</si>
  <si>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</si>
  <si>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</si>
  <si>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</si>
  <si>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</si>
  <si>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</si>
  <si>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</si>
  <si>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</si>
  <si>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</si>
  <si>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</si>
  <si>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</si>
  <si>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</si>
  <si>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</si>
  <si>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</si>
  <si>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</si>
  <si>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</si>
  <si>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</si>
  <si>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</si>
  <si>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</si>
  <si>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</si>
  <si>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</si>
  <si>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</si>
  <si>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</si>
  <si>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</si>
  <si>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</si>
  <si>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</si>
  <si>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</si>
  <si>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</si>
  <si>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</si>
  <si>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</si>
  <si>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</si>
  <si>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</si>
  <si>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</si>
  <si>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</si>
  <si>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</si>
  <si>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</si>
  <si>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</si>
  <si>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</si>
  <si>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</si>
  <si>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</si>
  <si>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</si>
  <si>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</si>
  <si>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</si>
  <si>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</si>
  <si>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</si>
  <si>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</si>
  <si>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</si>
  <si>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</si>
  <si>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</si>
  <si>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</si>
  <si>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</si>
  <si>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</si>
  <si>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</si>
  <si>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</si>
  <si>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</si>
  <si>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</si>
  <si>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</si>
  <si>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</si>
  <si>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</si>
  <si>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</si>
  <si>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</si>
  <si>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</si>
  <si>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</si>
  <si>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</si>
  <si>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</si>
  <si>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</si>
  <si>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</si>
  <si>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</si>
  <si>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</si>
  <si>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</si>
  <si>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</si>
  <si>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</si>
  <si>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</si>
  <si>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</si>
  <si>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</si>
  <si>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</si>
  <si>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</si>
  <si>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</si>
  <si>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</si>
  <si>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</si>
  <si>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</si>
  <si>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</si>
  <si>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</si>
  <si>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</si>
  <si>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</si>
  <si>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</si>
  <si>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</si>
  <si>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</si>
  <si>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</si>
  <si>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</si>
  <si>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</si>
  <si>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</si>
  <si>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</si>
  <si>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</si>
  <si>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</si>
  <si>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</si>
  <si>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</si>
  <si>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</si>
  <si>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</si>
  <si>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</si>
  <si>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</si>
  <si>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</si>
  <si>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</si>
  <si>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</si>
  <si>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</si>
  <si>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</si>
  <si>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</si>
  <si>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</si>
  <si>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</si>
  <si>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</si>
  <si>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</si>
  <si>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</si>
  <si>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</si>
  <si>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</si>
  <si>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</si>
  <si>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</si>
  <si>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</si>
  <si>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</si>
  <si>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</si>
  <si>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</si>
  <si>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</si>
  <si>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</si>
  <si>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</si>
  <si>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</si>
  <si>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</si>
  <si>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</si>
  <si>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</si>
  <si>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</si>
  <si>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</si>
  <si>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</si>
  <si>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</si>
  <si>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</si>
  <si>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</si>
  <si>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</si>
  <si>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</si>
  <si>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</si>
  <si>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</si>
  <si>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</si>
  <si>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</si>
  <si>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</si>
  <si>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</si>
  <si>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</si>
  <si>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</si>
  <si>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</si>
  <si>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</si>
  <si>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</si>
  <si>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</si>
  <si>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</si>
  <si>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</si>
  <si>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</si>
  <si>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</si>
  <si>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</si>
  <si>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</si>
  <si>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</si>
  <si>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</si>
  <si>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</si>
  <si>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</si>
  <si>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</si>
  <si>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</si>
  <si>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</si>
  <si>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</si>
  <si>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</si>
  <si>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</si>
  <si>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</si>
  <si>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</si>
  <si>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</si>
  <si>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</si>
  <si>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</si>
  <si>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</si>
  <si>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</si>
  <si>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</si>
  <si>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</si>
  <si>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</si>
  <si>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</si>
  <si>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</si>
  <si>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</si>
  <si>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</si>
  <si>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</si>
  <si>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</si>
  <si>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</si>
  <si>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</si>
  <si>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</si>
  <si>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</si>
  <si>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</si>
  <si>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</si>
  <si>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</si>
  <si>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</si>
  <si>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</si>
  <si>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</si>
  <si>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</si>
  <si>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</si>
  <si>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</si>
  <si>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</si>
  <si>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</si>
  <si>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</si>
  <si>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</si>
  <si>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</si>
  <si>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</si>
  <si>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</si>
  <si>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</si>
  <si>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</si>
  <si>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</si>
  <si>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</si>
  <si>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</si>
  <si>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</si>
  <si>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</si>
  <si>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</si>
  <si>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</si>
  <si>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</si>
  <si>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</si>
  <si>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</si>
  <si>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</si>
  <si>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</si>
  <si>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</si>
  <si>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</si>
  <si>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</si>
  <si>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</si>
  <si>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</si>
  <si>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</si>
  <si>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</si>
  <si>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</si>
  <si>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</si>
  <si>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</si>
  <si>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</si>
  <si>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</si>
  <si>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</si>
  <si>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</si>
  <si>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</si>
  <si>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</si>
  <si>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</si>
  <si>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</si>
  <si>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</si>
  <si>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</si>
  <si>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</si>
  <si>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</si>
  <si>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</si>
  <si>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</si>
  <si>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</si>
  <si>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</si>
  <si>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</si>
  <si>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</si>
  <si>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</si>
  <si>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</si>
  <si>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</si>
  <si>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</si>
  <si>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</si>
  <si>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</si>
  <si>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</si>
  <si>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</si>
  <si>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</si>
  <si>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</si>
  <si>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</si>
  <si>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</si>
  <si>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</si>
  <si>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</si>
  <si>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</si>
  <si>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</si>
  <si>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</si>
  <si>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</si>
  <si>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</si>
  <si>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</si>
  <si>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</si>
  <si>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</si>
  <si>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</si>
  <si>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</si>
  <si>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</si>
  <si>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</si>
  <si>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</si>
  <si>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</si>
  <si>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</si>
  <si>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</si>
  <si>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</si>
  <si>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</si>
  <si>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</si>
  <si>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</si>
  <si>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</si>
  <si>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</si>
  <si>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</si>
  <si>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</si>
  <si>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</si>
  <si>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</si>
  <si>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</si>
  <si>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</si>
  <si>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</si>
  <si>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</si>
  <si>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</si>
  <si>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</si>
  <si>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</si>
  <si>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</si>
  <si>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</si>
  <si>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</si>
  <si>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</si>
  <si>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</si>
  <si>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</si>
  <si>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</si>
  <si>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</si>
  <si>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</si>
  <si>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</si>
  <si>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</si>
  <si>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</si>
  <si>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</si>
  <si>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</si>
  <si>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</si>
  <si>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</si>
  <si>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</si>
  <si>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</si>
  <si>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</si>
  <si>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</si>
  <si>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</si>
  <si>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</si>
  <si>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</si>
  <si>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</si>
  <si>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</si>
  <si>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</si>
  <si>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</si>
  <si>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</si>
  <si>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</si>
  <si>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</si>
  <si>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</si>
  <si>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</si>
  <si>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</si>
  <si>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</si>
  <si>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</si>
  <si>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</si>
  <si>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</si>
  <si>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</si>
  <si>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</si>
  <si>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</si>
  <si>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</si>
  <si>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</si>
  <si>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</si>
  <si>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</si>
  <si>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</si>
  <si>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</si>
  <si>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</si>
  <si>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</si>
  <si>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</si>
  <si>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</si>
  <si>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</si>
  <si>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</si>
  <si>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</si>
  <si>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</si>
  <si>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</si>
  <si>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</si>
  <si>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</si>
  <si>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</si>
  <si>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</si>
  <si>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</si>
  <si>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</si>
  <si>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</si>
  <si>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</si>
  <si>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</si>
  <si>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</si>
  <si>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</si>
  <si>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</si>
  <si>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</si>
  <si>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</si>
  <si>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</si>
  <si>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</si>
  <si>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</si>
  <si>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</si>
  <si>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</si>
  <si>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</si>
  <si>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</si>
  <si>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</si>
  <si>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</si>
  <si>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</si>
  <si>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</si>
  <si>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</si>
  <si>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</si>
  <si>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</si>
  <si>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</si>
  <si>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</si>
  <si>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</si>
  <si>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</si>
  <si>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</si>
  <si>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</si>
  <si>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</si>
  <si>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</si>
  <si>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</si>
  <si>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</si>
  <si>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</si>
  <si>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</si>
  <si>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</si>
  <si>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</si>
  <si>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</si>
  <si>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</si>
  <si>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</si>
  <si>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</si>
  <si>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</si>
  <si>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YZ, Rahhulann ,Ivan</t>
  </si>
  <si>
    <t>YZ, Rahhulann,Heng</t>
  </si>
  <si>
    <t>Marlon , Rahhulann</t>
  </si>
  <si>
    <t>Lucas, Alex</t>
  </si>
  <si>
    <t>Marlon,Lucas, Phay, Alex</t>
  </si>
  <si>
    <t>Lucas, Marlon,Phay</t>
  </si>
  <si>
    <t>YZ, Rahhulann, Ivan</t>
  </si>
  <si>
    <t>YZ,Lucas</t>
  </si>
  <si>
    <t>YZ, Rahhulann, Alex</t>
  </si>
  <si>
    <t>YZ,Lucas, Marlon,Phay</t>
  </si>
  <si>
    <t>YZ, Zi Ming</t>
  </si>
  <si>
    <t xml:space="preserve">YZ,Rahhulann </t>
  </si>
  <si>
    <t>YZ,Suki,Alex</t>
  </si>
  <si>
    <t>YZ,Ivan,Suki</t>
  </si>
  <si>
    <t>YZ,Lucas, Alex</t>
  </si>
  <si>
    <t>YZ,Phay, Marlon, Alex</t>
  </si>
  <si>
    <t>YZ,Phay</t>
  </si>
  <si>
    <t>YZ,Ivan,Alex</t>
  </si>
  <si>
    <t xml:space="preserve">YZ, Alex,Ivan </t>
  </si>
  <si>
    <t>YZ, Alex, Marlon</t>
  </si>
  <si>
    <t>YZ, Alex,Phay</t>
  </si>
  <si>
    <t>QiAn,Ivan,Alex</t>
  </si>
  <si>
    <t>YZ,Ivan, Alex</t>
  </si>
  <si>
    <t>YZ,QiAn, Rahhulann</t>
  </si>
  <si>
    <t>YZ,Phay, Alex</t>
  </si>
  <si>
    <t>YZ, Rahhulann,Ivan, Marlon</t>
  </si>
  <si>
    <t>YZ,Heng, Alex,Phay</t>
  </si>
  <si>
    <t>YZ, Rahhulann, Alex, Marlon</t>
  </si>
  <si>
    <t>YZ,QiAn,Ivan</t>
  </si>
  <si>
    <t>YZ, Rahhulann, Marlon,Phay</t>
  </si>
  <si>
    <t>YZ,Suki,Phay</t>
  </si>
  <si>
    <t>QiAn,Suki,Ivan</t>
  </si>
  <si>
    <t>Rahhulann, Marlon, Alex,Phay</t>
  </si>
  <si>
    <t>Jia Leong,Suki</t>
  </si>
  <si>
    <t>YZ,QiAn,Suki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</si>
  <si>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</si>
  <si>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</si>
  <si>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</si>
  <si>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</si>
  <si>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</si>
  <si>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</si>
  <si>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</si>
  <si>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</si>
  <si>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</si>
  <si>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</si>
  <si>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</si>
  <si>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YZ,Phay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</si>
  <si>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</si>
  <si>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</si>
  <si>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</si>
  <si>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</si>
  <si>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</si>
  <si>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</si>
  <si>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</si>
  <si>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</si>
  <si>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YZ,Phay,Heng</t>
  </si>
  <si>
    <t>YZ,Suki</t>
  </si>
  <si>
    <t>Wei Yen,Heng,Phay</t>
  </si>
  <si>
    <t>Rahhulann ,Ivan</t>
  </si>
  <si>
    <t>Suki, Alex</t>
  </si>
  <si>
    <t>YZ, Wei Yen,Phay</t>
  </si>
  <si>
    <t>YZ,Heng,Phay</t>
  </si>
  <si>
    <t>Suki, Phay</t>
  </si>
  <si>
    <t>YZ,Heng,Phay,Ivan</t>
  </si>
  <si>
    <t xml:space="preserve">Vanness, Marlon </t>
  </si>
  <si>
    <t xml:space="preserve">Alex,Ivan </t>
  </si>
  <si>
    <t xml:space="preserve">YZ,Phay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</si>
  <si>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</si>
  <si>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</si>
  <si>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</si>
  <si>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</si>
  <si>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</si>
  <si>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</si>
  <si>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</si>
  <si>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</si>
  <si>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</si>
  <si>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</si>
  <si>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</si>
  <si>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</si>
  <si>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</si>
  <si>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</si>
  <si>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</si>
  <si>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</si>
  <si>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</si>
  <si>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</si>
  <si>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>Ivan, Alex, YZ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</si>
  <si>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</si>
  <si>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</si>
  <si>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</si>
  <si>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</si>
  <si>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</si>
  <si>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</si>
  <si>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</si>
  <si>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</si>
  <si>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</si>
  <si>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Suki, Alex, YZ</t>
  </si>
  <si>
    <t>Tai Wei, YZ, Alex</t>
  </si>
  <si>
    <t>Tai Wei,Suki</t>
  </si>
  <si>
    <t>Suki,Ivan</t>
  </si>
  <si>
    <t>Rahhulann ,Phay,Ivan</t>
  </si>
  <si>
    <t>YZ,Ivan</t>
  </si>
  <si>
    <t>YZ, Tai Wei, Alex, Ivan</t>
  </si>
  <si>
    <t>YZ, Alex, Ivan</t>
  </si>
  <si>
    <t>sick</t>
  </si>
  <si>
    <t>YZ,Ivan,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</si>
  <si>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</si>
  <si>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</si>
  <si>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</si>
  <si>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</si>
  <si>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</si>
  <si>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</si>
  <si>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</si>
  <si>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</si>
  <si>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</si>
  <si>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</si>
  <si>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</si>
  <si>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</si>
  <si>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</si>
  <si>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</si>
  <si>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</si>
  <si>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</si>
  <si>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</si>
  <si>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</si>
  <si>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</si>
  <si>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</si>
  <si>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</si>
  <si>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</si>
  <si>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</si>
  <si>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</si>
  <si>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</si>
  <si>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</si>
  <si>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</si>
  <si>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</si>
  <si>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</si>
  <si>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</si>
  <si>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</si>
  <si>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</si>
  <si>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</si>
  <si>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</si>
  <si>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</si>
  <si>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</si>
  <si>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</si>
  <si>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</si>
  <si>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</si>
  <si>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</si>
  <si>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</si>
  <si>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</si>
  <si>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</si>
  <si>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</si>
  <si>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</si>
  <si>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</si>
  <si>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</si>
  <si>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</si>
  <si>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</si>
  <si>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</si>
  <si>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</si>
  <si>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Vanness, Marlon, Alex</t>
  </si>
  <si>
    <t>Lucas, Marlon</t>
  </si>
  <si>
    <t>Ivan,Suki, Vijay</t>
  </si>
  <si>
    <t>sukipt project + competition</t>
  </si>
  <si>
    <t>QiAn, Alex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</si>
  <si>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</si>
  <si>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</si>
  <si>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</si>
  <si>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</si>
  <si>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</si>
  <si>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</si>
  <si>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</si>
  <si>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</si>
  <si>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</si>
  <si>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</si>
  <si>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</si>
  <si>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</si>
  <si>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</si>
  <si>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</si>
  <si>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</si>
  <si>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</si>
  <si>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</si>
  <si>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 xml:space="preserve">Jonathan,QiAn </t>
  </si>
  <si>
    <t>Wei Jun, Marlon</t>
  </si>
  <si>
    <t>Marlon, Jonathan</t>
  </si>
  <si>
    <t>Heng, Zi Ming, Alex</t>
  </si>
  <si>
    <t>Suki, QiAn</t>
  </si>
  <si>
    <t>Suki, QiAn, Alex</t>
  </si>
  <si>
    <t>Marlon, Lucas,Ivan</t>
  </si>
  <si>
    <t>Zi Ming, Ivan</t>
  </si>
  <si>
    <t>Wei Yen,Heng, Alex</t>
  </si>
  <si>
    <t>Marlon, Zi Ming, Ivan</t>
  </si>
  <si>
    <t xml:space="preserve">Wei Jun,Heng </t>
  </si>
  <si>
    <t>Suki,Ivan, Alex</t>
  </si>
  <si>
    <t>QiAn,Suki, Alex</t>
  </si>
  <si>
    <t>16/9/2024 - 22/9/2024</t>
  </si>
  <si>
    <t>hometown</t>
  </si>
  <si>
    <t>Jonathan, Wei Yen</t>
  </si>
  <si>
    <t>Jonathan, Wei Jun</t>
  </si>
  <si>
    <t>Wei Yen, Suki, Zi Ming</t>
  </si>
  <si>
    <t>Suki, Zi Ming, Wei Yen</t>
  </si>
  <si>
    <t>Wei Jun,Suki, Alex</t>
  </si>
  <si>
    <t xml:space="preserve"> Jonathan, Wei Jun </t>
  </si>
  <si>
    <t>Jia Leong, Vijay, Vanness, Ivan</t>
  </si>
  <si>
    <t>Wei Jun, Alex</t>
  </si>
  <si>
    <t>Jia Leong, Vijay, Vanness</t>
  </si>
  <si>
    <t>Wei Yen, Alex,Ivan</t>
  </si>
  <si>
    <t>Wei Yen, Alex,Suki</t>
  </si>
  <si>
    <t>Vijay,Ivan</t>
  </si>
  <si>
    <t>Wei Yen, Jia Leong, Alex</t>
  </si>
  <si>
    <t>Jia Leong, Wei Jun, Alex</t>
  </si>
  <si>
    <t>Wei Yen, Jia Leong</t>
  </si>
  <si>
    <t>Ivan, Jonathan</t>
  </si>
  <si>
    <t>Jonathan, Vijay, Jia Leong, Ivan, Vanness</t>
  </si>
  <si>
    <t>Jonathan, Vijay, Jia Leong, Vanness</t>
  </si>
  <si>
    <t>23/9/2024 - 29/9/2024</t>
  </si>
  <si>
    <t>back to ipoh</t>
  </si>
  <si>
    <t>Marlon, Jia Leong, Vanness</t>
  </si>
  <si>
    <t>Suki, Jonathan</t>
  </si>
  <si>
    <t xml:space="preserve">Ivan, Wei Jun </t>
  </si>
  <si>
    <t>Phay, Jonathan</t>
  </si>
  <si>
    <t>Wei Jun, Marlon, Jonathan</t>
  </si>
  <si>
    <t xml:space="preserve">Phay, Jonathan </t>
  </si>
  <si>
    <t>Ivan, Wei Jun,Phay</t>
  </si>
  <si>
    <t>Wei Jun , Ivan</t>
  </si>
  <si>
    <t xml:space="preserve">Wei Jun, Marlon, Jonathan </t>
  </si>
  <si>
    <t xml:space="preserve">Zi Ming, Wei Jun </t>
  </si>
  <si>
    <t>Zi Ming, Marlon, Jonathan</t>
  </si>
  <si>
    <t>QiAn, Vanness</t>
  </si>
  <si>
    <t>QiAn,Suki, Vanness</t>
  </si>
  <si>
    <t>Zi Ming,QiAn</t>
  </si>
  <si>
    <t>QiAn,Phay, Vanness</t>
  </si>
  <si>
    <t>Phay, Ivan,Suki</t>
  </si>
  <si>
    <t>QiAn, Ivan</t>
  </si>
  <si>
    <t>assginment</t>
  </si>
  <si>
    <t>Heng, Wei Yen, Ivan,Suki</t>
  </si>
  <si>
    <t>Phay,Suki, Vanness</t>
  </si>
  <si>
    <t>Heng, Wei Yen, Ivan</t>
  </si>
  <si>
    <t>Ivan,Heng,Phay</t>
  </si>
  <si>
    <t>Marlon,Ivan,Heng</t>
  </si>
  <si>
    <t>Suki, Vanness</t>
  </si>
  <si>
    <t>Heng, Wei Yen, Jia Leong, Ivan</t>
  </si>
  <si>
    <t>Phay, Marlon,Heng</t>
  </si>
  <si>
    <t>Vijay,Ivan, Jia Leong</t>
  </si>
  <si>
    <t>Heng,Phay, Wei Yen, Jia Leong</t>
  </si>
  <si>
    <t>30/9/2024 - 6/10/2024</t>
  </si>
  <si>
    <t>Jia Leong, Jonathan, Alex</t>
  </si>
  <si>
    <t>Heng,Phay, Alex</t>
  </si>
  <si>
    <t>Heng,Phay, Vijay, Alex</t>
  </si>
  <si>
    <t>Phay, Vijay, Alex</t>
  </si>
  <si>
    <t>Suki, Heng, Alex</t>
  </si>
  <si>
    <t>Suki, Heng, Vijay, Alex</t>
  </si>
  <si>
    <t xml:space="preserve">Suki, Heng, Vijay, Wei Jun </t>
  </si>
  <si>
    <t xml:space="preserve">Heng, Jonathan, Vijay,Suki, Wei Jun </t>
  </si>
  <si>
    <t xml:space="preserve">Jonathan, Vijay,Heng,Suki, Wei Jun </t>
  </si>
  <si>
    <t>Heng, Jonathan, Vijay,Suki, Wei Jun</t>
  </si>
  <si>
    <t>Heng,Phay, Vijay, Jonathan, Suki, Wei Jun</t>
  </si>
  <si>
    <t>Heng,Phay, Vijay</t>
  </si>
  <si>
    <t>Ivan, Wei Jun, Vanness</t>
  </si>
  <si>
    <t>Ivan, Alex, Jia Leong</t>
  </si>
  <si>
    <t xml:space="preserve">Jonathan, </t>
  </si>
  <si>
    <t>Wei Yen, Jonathan</t>
  </si>
  <si>
    <t>Ivan, Alex, YB</t>
  </si>
  <si>
    <t>Wei Jun,Ivan, Alex, Jia Leong, Jonathan</t>
  </si>
  <si>
    <t>Jonathan,  Ivan</t>
  </si>
  <si>
    <t xml:space="preserve">Jonathan, Ivan </t>
  </si>
  <si>
    <t>Jonathan,Phay</t>
  </si>
  <si>
    <t>Vijay,Phay, Jonathan</t>
  </si>
  <si>
    <t>Wei Jun,Ivan,QiAn, Alex, Jonathan, Vijay</t>
  </si>
  <si>
    <t>Ivan, Vijay</t>
  </si>
  <si>
    <t>Vijay, Jonathan</t>
  </si>
  <si>
    <t>Ivan,QiAn, Alex, Wei Jun , Jonathan, Vijay</t>
  </si>
  <si>
    <t>Ivan,QiAn, Alex, Wei Jun, Jonathan, Vijay</t>
  </si>
  <si>
    <t>Wei Jun, Vanness</t>
  </si>
  <si>
    <t>Ivan, Alex,Phay</t>
  </si>
  <si>
    <t>Ivan,QiAn, Alex, Vijay, Jonathan</t>
  </si>
  <si>
    <t>Phay, Ivan, Vijay</t>
  </si>
  <si>
    <t>Ivan,Phay, Jonathan</t>
  </si>
  <si>
    <t>Wei Yen, Ivan, Alex,Phay</t>
  </si>
  <si>
    <t>YZ, Ivan, Alex, Vijay, Jonathan,Phay</t>
  </si>
  <si>
    <t>Ivan,Phay, Heng, Jonathan, Vijay</t>
  </si>
  <si>
    <t>Wei Yen,Phay, Alex</t>
  </si>
  <si>
    <t>Ivan,Phay, Heng, Vijay</t>
  </si>
  <si>
    <t>YZ, Alex, Vijay, Jonathan, Phay</t>
  </si>
  <si>
    <t>Wei Yen,Phay</t>
  </si>
  <si>
    <t>YZ, Ivan, Vijay, Jonathan, Phay</t>
  </si>
  <si>
    <t>Ivan, Vijay,Phay</t>
  </si>
  <si>
    <t>QiAn, Ivan, Vanness</t>
  </si>
  <si>
    <t>YZ, Ivan, Vijay,Phay</t>
  </si>
  <si>
    <t>QiAn, Ivan, Wei Jun, Vanness</t>
  </si>
  <si>
    <t>Wei Jun, Wei Yen, Alex</t>
  </si>
  <si>
    <t>Ivan,QiAn, Jonathan</t>
  </si>
  <si>
    <t>Suki, Ivan, Vijay, Wei Jun</t>
  </si>
  <si>
    <t>Wei Jun, Wei Yen, Alex,QiAn</t>
  </si>
  <si>
    <t>Ivan,QiAn ,Wei Jun, Vijay, Jonathan</t>
  </si>
  <si>
    <t>Suki, Ivan, Vijay, Wei Yen</t>
  </si>
  <si>
    <t>Ivan,Phay, Heng,  Vijay</t>
  </si>
  <si>
    <t>Wei Jun, Alex, Ivan,QiAn</t>
  </si>
  <si>
    <t>Ivan,QiAn, Wei Jun, Vijay, Jonathan</t>
  </si>
  <si>
    <t xml:space="preserve">Suki, Ivan, Vijay,QiAn, Wei Jun </t>
  </si>
  <si>
    <t>Ivan,Phay, Heng, Jonathan, Vijay, Vanness</t>
  </si>
  <si>
    <t>YZ,  Ivan, Marlon,QiAn, Wei Jun, Vijay, Jonathan</t>
  </si>
  <si>
    <t xml:space="preserve">Ivan,QiAn,Suki, Wei Yen, Wei Jun </t>
  </si>
  <si>
    <t>Wei Jun, Alex,QiAn</t>
  </si>
  <si>
    <t>YZ,  Ivan, Marlon,QiAn, Wei Jun, Vijay, Jonathan, Vanness</t>
  </si>
  <si>
    <t>Ivan,Phay, Heng, Jonathan, Vijay,QiAn, Wei Jun, Jia Leong, Vanness</t>
  </si>
  <si>
    <t xml:space="preserve">Alex, Ivan,QiAn, Wei Jun </t>
  </si>
  <si>
    <t>YZ,  Marlon, Wei Jun, Vijay, Jonathan, Vanness</t>
  </si>
  <si>
    <t>Suki, Wei Yen</t>
  </si>
  <si>
    <t xml:space="preserve"> Jonathan, Vijay, QiAn, Wei Yen, Wei Jun, Jia Leong, Vanness </t>
  </si>
  <si>
    <t xml:space="preserve">Alex, Ivan </t>
  </si>
  <si>
    <t>Wei Jun, Vijay, QiAn, Ivan, Wei Yen, Jonathan, Vanness</t>
  </si>
  <si>
    <t>Ivan, QiAn, Wei Yen, Vanness, Vijay, Jonathan, Tai Wei, Suki, Wei Jun</t>
  </si>
  <si>
    <t>Ivan, Phay, Heng, Jonathan, Vijay, QiAn, Wei Yen, Wei Jun , Jia Leong, Vanness</t>
  </si>
  <si>
    <t>Ivan, Phay, Heng, Jonathan, QiAn, Wei Yen, Wei Jun, Jia Leong, Vanness</t>
  </si>
  <si>
    <t xml:space="preserve">QiAn, Ivan, Wei Jun </t>
  </si>
  <si>
    <t>Ivan, Phay, Heng, Jonathan, Vijay, QiAn, Wei Yen, Wei Jun, Jia Leong, Vanness</t>
  </si>
  <si>
    <t>Wei Jun, Vijay, QiAn, Ivan, Wei Yen, Vanness</t>
  </si>
  <si>
    <t>Ivan, QiAn, Wei Yen, Vanness, Vijay, Jonathan, Tai Wei, Wei Jun</t>
  </si>
  <si>
    <t>Ivan, Phay, Heng, Jonathan, Vijay, QiAn, Wei Yen, Jia Leong, Vanness</t>
  </si>
  <si>
    <t>7/10/2024 - 13/10/2024</t>
  </si>
  <si>
    <t>Wei Yen,QiAn</t>
  </si>
  <si>
    <t>QiAn.Suki</t>
  </si>
  <si>
    <t>Suki,QiAn</t>
  </si>
  <si>
    <t>QiAn, Marlon</t>
  </si>
  <si>
    <t>Lucas, Wei Jun</t>
  </si>
  <si>
    <t>Zi Ming, Vijay</t>
  </si>
  <si>
    <t>Lucas, Wei Jun, Vijay</t>
  </si>
  <si>
    <t>QiAn, Vijay</t>
  </si>
  <si>
    <t>Vijay,Suki</t>
  </si>
  <si>
    <t>Wei Jun,QiAn, Vijay</t>
  </si>
  <si>
    <t>Zi Ming,QiAn, Vijay</t>
  </si>
  <si>
    <t>Marlon, Jonathan, Vijay</t>
  </si>
  <si>
    <t>Wei Yen, Zi Ming, Vijay</t>
  </si>
  <si>
    <t>Suki, Vijay</t>
  </si>
  <si>
    <t>Lucas, Marlon, Vijay</t>
  </si>
  <si>
    <t>Suki,QiAn, Vijay</t>
  </si>
  <si>
    <t xml:space="preserve">training </t>
  </si>
  <si>
    <t>Lucas, Zi Ming, Vijay</t>
  </si>
  <si>
    <t>Alex, Vijay,QiAn</t>
  </si>
  <si>
    <t>Lucas, Vijay</t>
  </si>
  <si>
    <t>QiAn , Alex, Vijay</t>
  </si>
  <si>
    <t>Jonathan,QiAn, Vijay</t>
  </si>
  <si>
    <t>Wei Jun,QiAn , Alex, Vijay</t>
  </si>
  <si>
    <t>Alex, Vijay, Jia Leong, Marlon</t>
  </si>
  <si>
    <t>Alex, YZ, Vijay, Jia Leong, Marlon</t>
  </si>
  <si>
    <t>Alex, YZ, Wei Jun, Vijay</t>
  </si>
  <si>
    <t>Alex, Jonathan, Vijay, QiAn</t>
  </si>
  <si>
    <t>Alex, YZ, Vijay</t>
  </si>
  <si>
    <t>Heng, Vijay, Jia Leong</t>
  </si>
  <si>
    <t>Vijay, YZ, Jia Leong, Heng, Marlon</t>
  </si>
  <si>
    <t>Alex, YZ, Wei Jun, Vijay, Jia Leong</t>
  </si>
  <si>
    <t>Alex, Jonathan, Vijay, QiAn, Jia Leong</t>
  </si>
  <si>
    <t>Alex, YZ, Vijay, Marlon, Jia Leong, Jonathan</t>
  </si>
  <si>
    <t>Alex, YZ, Vijay, Jia Leong</t>
  </si>
  <si>
    <t>Jia Leong, Wei Yen,Suki, QiAn</t>
  </si>
  <si>
    <t>Jia Leong, Wei Yen, Marlon,Heng</t>
  </si>
  <si>
    <t>Heng, Jia Leong</t>
  </si>
  <si>
    <t>Tai Wei, Heng, Jia Leong, Alex</t>
  </si>
  <si>
    <t>Tai Wei,QiAn, Marlon, Jia Leong, Jonathan</t>
  </si>
  <si>
    <t>Jia Leong, Wei Yen,Heng,Suki,QiAn, Vijay</t>
  </si>
  <si>
    <t>Jia Leong, Wei Yen, Marlon,Heng, Vijay</t>
  </si>
  <si>
    <t>Heng, Jia Leong, Alex, Vijay</t>
  </si>
  <si>
    <t>Tai Wei, Heng,QiAn, Jia Leong, Vijay, Alex</t>
  </si>
  <si>
    <t>Tai Wei,QiAn, Marlon, Jia Leong, Vijay, Alex, Jonathan</t>
  </si>
  <si>
    <t>Jia Leong, Wei Yen,Heng,Suki,QiAN, Marlon, Vijay</t>
  </si>
  <si>
    <t>Tai Wei, Heng,QiAn, Jia Leong, Vijay</t>
  </si>
  <si>
    <t>Shaun, Foo, Maxwell, Michael, Ivan</t>
  </si>
  <si>
    <t>14/10/2024 - 20/10/2024</t>
  </si>
  <si>
    <t>Jonathan,QiAn</t>
  </si>
  <si>
    <t xml:space="preserve">Suki, Jonathan </t>
  </si>
  <si>
    <t xml:space="preserve">Suki, Jonathan,Phay </t>
  </si>
  <si>
    <t>QiAn,Phay</t>
  </si>
  <si>
    <t>Revision + Exam</t>
  </si>
  <si>
    <t>Heng,Suki, Vijay</t>
  </si>
  <si>
    <t>Jonathan, Vijay</t>
  </si>
  <si>
    <t>QiAn, Vijay,Phay</t>
  </si>
  <si>
    <t>Wei Jun,QiAn , Vijay</t>
  </si>
  <si>
    <t>Heng,Suki,Phay, Vijay</t>
  </si>
  <si>
    <t>Vijay,QiAn</t>
  </si>
  <si>
    <t>Vijay,Phay</t>
  </si>
  <si>
    <t>Phay, Vijay,QiAn</t>
  </si>
  <si>
    <t xml:space="preserve">revision </t>
  </si>
  <si>
    <t>Wei Yen,Vijay，Phay</t>
  </si>
  <si>
    <t>YZ, Vijay,Phay</t>
  </si>
  <si>
    <t>Suki, Vijay,Phay</t>
  </si>
  <si>
    <t>Wei Yen, Phay, Vijay</t>
  </si>
  <si>
    <t>Phay,QiAn, Vijay</t>
  </si>
  <si>
    <t>YZ, Jia Leong, Vijay</t>
  </si>
  <si>
    <t xml:space="preserve">Phay, Vijay </t>
  </si>
  <si>
    <t>Heng, Jia Leong,Phay</t>
  </si>
  <si>
    <t>Wei Yen, Phay</t>
  </si>
  <si>
    <t>YZ, Jia Leong,Phay</t>
  </si>
  <si>
    <t>Wei Jun,Phay</t>
  </si>
  <si>
    <t>Heng, Jia Leong, Vijay</t>
  </si>
  <si>
    <t>Wei Jun,Vijay</t>
  </si>
  <si>
    <t>QiAn,Phay, Vijay</t>
  </si>
  <si>
    <t>Jia Leong, QiAn, Vijay</t>
  </si>
  <si>
    <t>Phay,Heng, Vijay</t>
  </si>
  <si>
    <t>Heng, Vijay,Phay</t>
  </si>
  <si>
    <t>21/10/2024 - 27/10/2024</t>
  </si>
  <si>
    <t>weekend</t>
  </si>
  <si>
    <t>Assignment + Study Week</t>
  </si>
  <si>
    <t xml:space="preserve">Heng, Jonathan </t>
  </si>
  <si>
    <t xml:space="preserve">Alex, Jonathan </t>
  </si>
  <si>
    <t xml:space="preserve">YZ, Jonathan </t>
  </si>
  <si>
    <t>YZ, Alex, Vijay</t>
  </si>
  <si>
    <t>QiAn, Vijay, Alex</t>
  </si>
  <si>
    <t>Suki, YZ, Alex</t>
  </si>
  <si>
    <t>Alex, Vijay,Suki</t>
  </si>
  <si>
    <t>Wei Jun,QiAn, Vijay, Alex</t>
  </si>
  <si>
    <t>Wei Yen,Vijay</t>
  </si>
  <si>
    <t>Vijay, Alex,Suki</t>
  </si>
  <si>
    <t>Alex, Wei Yen, Vijay</t>
  </si>
  <si>
    <t>Jia Leong,Phay, Vijay, Alex</t>
  </si>
  <si>
    <t>Wei Yen, Jia Leong, Vijay</t>
  </si>
  <si>
    <t>Alex, Vijay, Wei Yen, Suki</t>
  </si>
  <si>
    <t>Alex, Wei Yen, Vijay, Suki</t>
  </si>
  <si>
    <t>QiAn, Wei Yen</t>
  </si>
  <si>
    <t>Alex, Suki</t>
  </si>
  <si>
    <t>Wei Jun,QiAn, Alex, Vijay</t>
  </si>
  <si>
    <t>QiAn, Alex, Vijay</t>
  </si>
  <si>
    <t>Jonathan,Phay,Heng</t>
  </si>
  <si>
    <t>Jonathan,Heng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</si>
</sst>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mm/dd/yy;@"/>
    <numFmt numFmtId="165" formatCode="[$-409]dd\-mmm\-yy;@"/>
    <numFmt numFmtId="166" formatCode="[$-409]h:mm\ AM/PM;@"/>
    <numFmt numFmtId="167" formatCode="0.0"/>
  </numFmts>
  <fonts count="57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  <font>
      <sz val="12"/>
      <name val="Calibri"/>
    </font>
    <font>
      <sz val="12"/>
      <color theme="0"/>
      <name val="Calibri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861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14" fontId="22" fillId="8" borderId="13" xfId="0" applyNumberFormat="1" applyFont="1" applyFill="1" applyBorder="1" applyAlignment="1">
      <alignment horizontal="center" vertical="center"/>
    </xf>
    <xf numFmtId="0" fontId="9" fillId="8" borderId="79" xfId="0" applyFont="1" applyFill="1" applyBorder="1"/>
    <xf numFmtId="0" fontId="9" fillId="8" borderId="57" xfId="0" applyFont="1" applyFill="1" applyBorder="1"/>
    <xf numFmtId="0" fontId="28" fillId="0" borderId="133" xfId="0" applyFont="1" applyBorder="1" applyAlignment="1">
      <alignment horizontal="center" vertical="center"/>
    </xf>
    <xf numFmtId="0" fontId="9" fillId="15" borderId="122" xfId="0" applyFont="1" applyFill="1" applyBorder="1"/>
    <xf numFmtId="0" fontId="15" fillId="0" borderId="0" xfId="0" applyFont="1"/>
    <xf numFmtId="0" fontId="55" fillId="0" borderId="13" xfId="0" applyFont="1" applyBorder="1" applyAlignment="1">
      <alignment horizontal="left" vertical="center"/>
    </xf>
    <xf numFmtId="0" fontId="19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/>
    <xf numFmtId="0" fontId="15" fillId="0" borderId="0" xfId="0" applyFont="1" applyFill="1"/>
    <xf numFmtId="167" fontId="56" fillId="0" borderId="0" xfId="0" applyNumberFormat="1" applyFont="1" applyAlignment="1">
      <alignment horizontal="left" vertical="center"/>
    </xf>
    <xf numFmtId="0" fontId="56" fillId="0" borderId="0" xfId="0" applyFont="1" applyAlignment="1">
      <alignment horizontal="left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545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BD9395"/>
      <color rgb="FFFCCCA7"/>
      <color rgb="FFCDFFBA"/>
      <color rgb="FFCDB6DE"/>
      <color rgb="FFB6DEBE"/>
      <color rgb="FFFFA861"/>
      <color rgb="FFFF5500"/>
      <color rgb="FFABE0DE"/>
      <color rgb="FFF7A1A1"/>
      <color rgb="FFC6A1F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 /><Relationship Id="rId117" Type="http://schemas.openxmlformats.org/officeDocument/2006/relationships/worksheet" Target="worksheets/sheet117.xml" /><Relationship Id="rId21" Type="http://schemas.openxmlformats.org/officeDocument/2006/relationships/worksheet" Target="worksheets/sheet21.xml" /><Relationship Id="rId42" Type="http://schemas.openxmlformats.org/officeDocument/2006/relationships/worksheet" Target="worksheets/sheet42.xml" /><Relationship Id="rId47" Type="http://schemas.openxmlformats.org/officeDocument/2006/relationships/worksheet" Target="worksheets/sheet47.xml" /><Relationship Id="rId63" Type="http://schemas.openxmlformats.org/officeDocument/2006/relationships/worksheet" Target="worksheets/sheet63.xml" /><Relationship Id="rId68" Type="http://schemas.openxmlformats.org/officeDocument/2006/relationships/worksheet" Target="worksheets/sheet68.xml" /><Relationship Id="rId84" Type="http://schemas.openxmlformats.org/officeDocument/2006/relationships/worksheet" Target="worksheets/sheet84.xml" /><Relationship Id="rId89" Type="http://schemas.openxmlformats.org/officeDocument/2006/relationships/worksheet" Target="worksheets/sheet89.xml" /><Relationship Id="rId112" Type="http://schemas.openxmlformats.org/officeDocument/2006/relationships/worksheet" Target="worksheets/sheet112.xml" /><Relationship Id="rId16" Type="http://schemas.openxmlformats.org/officeDocument/2006/relationships/worksheet" Target="worksheets/sheet16.xml" /><Relationship Id="rId107" Type="http://schemas.openxmlformats.org/officeDocument/2006/relationships/worksheet" Target="worksheets/sheet107.xml" /><Relationship Id="rId11" Type="http://schemas.openxmlformats.org/officeDocument/2006/relationships/worksheet" Target="worksheets/sheet11.xml" /><Relationship Id="rId32" Type="http://schemas.openxmlformats.org/officeDocument/2006/relationships/worksheet" Target="worksheets/sheet32.xml" /><Relationship Id="rId37" Type="http://schemas.openxmlformats.org/officeDocument/2006/relationships/worksheet" Target="worksheets/sheet37.xml" /><Relationship Id="rId53" Type="http://schemas.openxmlformats.org/officeDocument/2006/relationships/worksheet" Target="worksheets/sheet53.xml" /><Relationship Id="rId58" Type="http://schemas.openxmlformats.org/officeDocument/2006/relationships/worksheet" Target="worksheets/sheet58.xml" /><Relationship Id="rId74" Type="http://schemas.openxmlformats.org/officeDocument/2006/relationships/worksheet" Target="worksheets/sheet74.xml" /><Relationship Id="rId79" Type="http://schemas.openxmlformats.org/officeDocument/2006/relationships/worksheet" Target="worksheets/sheet79.xml" /><Relationship Id="rId102" Type="http://schemas.openxmlformats.org/officeDocument/2006/relationships/worksheet" Target="worksheets/sheet102.xml" /><Relationship Id="rId123" Type="http://schemas.openxmlformats.org/officeDocument/2006/relationships/worksheet" Target="worksheets/sheet123.xml" /><Relationship Id="rId128" Type="http://schemas.openxmlformats.org/officeDocument/2006/relationships/sheetMetadata" Target="metadata.xml" /><Relationship Id="rId5" Type="http://schemas.openxmlformats.org/officeDocument/2006/relationships/worksheet" Target="worksheets/sheet5.xml" /><Relationship Id="rId90" Type="http://schemas.openxmlformats.org/officeDocument/2006/relationships/worksheet" Target="worksheets/sheet90.xml" /><Relationship Id="rId95" Type="http://schemas.openxmlformats.org/officeDocument/2006/relationships/worksheet" Target="worksheets/sheet95.xml" /><Relationship Id="rId19" Type="http://schemas.openxmlformats.org/officeDocument/2006/relationships/worksheet" Target="worksheets/sheet19.xml" /><Relationship Id="rId14" Type="http://schemas.openxmlformats.org/officeDocument/2006/relationships/worksheet" Target="worksheets/sheet14.xml" /><Relationship Id="rId22" Type="http://schemas.openxmlformats.org/officeDocument/2006/relationships/worksheet" Target="worksheets/sheet22.xml" /><Relationship Id="rId27" Type="http://schemas.openxmlformats.org/officeDocument/2006/relationships/worksheet" Target="worksheets/sheet27.xml" /><Relationship Id="rId30" Type="http://schemas.openxmlformats.org/officeDocument/2006/relationships/worksheet" Target="worksheets/sheet30.xml" /><Relationship Id="rId35" Type="http://schemas.openxmlformats.org/officeDocument/2006/relationships/worksheet" Target="worksheets/sheet35.xml" /><Relationship Id="rId43" Type="http://schemas.openxmlformats.org/officeDocument/2006/relationships/worksheet" Target="worksheets/sheet43.xml" /><Relationship Id="rId48" Type="http://schemas.openxmlformats.org/officeDocument/2006/relationships/worksheet" Target="worksheets/sheet48.xml" /><Relationship Id="rId56" Type="http://schemas.openxmlformats.org/officeDocument/2006/relationships/worksheet" Target="worksheets/sheet56.xml" /><Relationship Id="rId64" Type="http://schemas.openxmlformats.org/officeDocument/2006/relationships/worksheet" Target="worksheets/sheet64.xml" /><Relationship Id="rId69" Type="http://schemas.openxmlformats.org/officeDocument/2006/relationships/worksheet" Target="worksheets/sheet69.xml" /><Relationship Id="rId77" Type="http://schemas.openxmlformats.org/officeDocument/2006/relationships/worksheet" Target="worksheets/sheet77.xml" /><Relationship Id="rId100" Type="http://schemas.openxmlformats.org/officeDocument/2006/relationships/worksheet" Target="worksheets/sheet100.xml" /><Relationship Id="rId105" Type="http://schemas.openxmlformats.org/officeDocument/2006/relationships/worksheet" Target="worksheets/sheet105.xml" /><Relationship Id="rId113" Type="http://schemas.openxmlformats.org/officeDocument/2006/relationships/worksheet" Target="worksheets/sheet113.xml" /><Relationship Id="rId118" Type="http://schemas.openxmlformats.org/officeDocument/2006/relationships/worksheet" Target="worksheets/sheet118.xml" /><Relationship Id="rId126" Type="http://schemas.openxmlformats.org/officeDocument/2006/relationships/styles" Target="styles.xml" /><Relationship Id="rId8" Type="http://schemas.openxmlformats.org/officeDocument/2006/relationships/worksheet" Target="worksheets/sheet8.xml" /><Relationship Id="rId51" Type="http://schemas.openxmlformats.org/officeDocument/2006/relationships/worksheet" Target="worksheets/sheet51.xml" /><Relationship Id="rId72" Type="http://schemas.openxmlformats.org/officeDocument/2006/relationships/worksheet" Target="worksheets/sheet72.xml" /><Relationship Id="rId80" Type="http://schemas.openxmlformats.org/officeDocument/2006/relationships/worksheet" Target="worksheets/sheet80.xml" /><Relationship Id="rId85" Type="http://schemas.openxmlformats.org/officeDocument/2006/relationships/worksheet" Target="worksheets/sheet85.xml" /><Relationship Id="rId93" Type="http://schemas.openxmlformats.org/officeDocument/2006/relationships/worksheet" Target="worksheets/sheet93.xml" /><Relationship Id="rId98" Type="http://schemas.openxmlformats.org/officeDocument/2006/relationships/worksheet" Target="worksheets/sheet98.xml" /><Relationship Id="rId121" Type="http://schemas.openxmlformats.org/officeDocument/2006/relationships/worksheet" Target="worksheets/sheet121.xml" /><Relationship Id="rId3" Type="http://schemas.openxmlformats.org/officeDocument/2006/relationships/worksheet" Target="worksheets/sheet3.xml" /><Relationship Id="rId12" Type="http://schemas.openxmlformats.org/officeDocument/2006/relationships/worksheet" Target="worksheets/sheet12.xml" /><Relationship Id="rId17" Type="http://schemas.openxmlformats.org/officeDocument/2006/relationships/worksheet" Target="worksheets/sheet17.xml" /><Relationship Id="rId25" Type="http://schemas.openxmlformats.org/officeDocument/2006/relationships/worksheet" Target="worksheets/sheet25.xml" /><Relationship Id="rId33" Type="http://schemas.openxmlformats.org/officeDocument/2006/relationships/worksheet" Target="worksheets/sheet33.xml" /><Relationship Id="rId38" Type="http://schemas.openxmlformats.org/officeDocument/2006/relationships/worksheet" Target="worksheets/sheet38.xml" /><Relationship Id="rId46" Type="http://schemas.openxmlformats.org/officeDocument/2006/relationships/worksheet" Target="worksheets/sheet46.xml" /><Relationship Id="rId59" Type="http://schemas.openxmlformats.org/officeDocument/2006/relationships/worksheet" Target="worksheets/sheet59.xml" /><Relationship Id="rId67" Type="http://schemas.openxmlformats.org/officeDocument/2006/relationships/worksheet" Target="worksheets/sheet67.xml" /><Relationship Id="rId103" Type="http://schemas.openxmlformats.org/officeDocument/2006/relationships/worksheet" Target="worksheets/sheet103.xml" /><Relationship Id="rId108" Type="http://schemas.openxmlformats.org/officeDocument/2006/relationships/worksheet" Target="worksheets/sheet108.xml" /><Relationship Id="rId116" Type="http://schemas.openxmlformats.org/officeDocument/2006/relationships/worksheet" Target="worksheets/sheet116.xml" /><Relationship Id="rId124" Type="http://schemas.openxmlformats.org/officeDocument/2006/relationships/worksheet" Target="worksheets/sheet124.xml" /><Relationship Id="rId129" Type="http://schemas.openxmlformats.org/officeDocument/2006/relationships/calcChain" Target="calcChain.xml" /><Relationship Id="rId20" Type="http://schemas.openxmlformats.org/officeDocument/2006/relationships/worksheet" Target="worksheets/sheet20.xml" /><Relationship Id="rId41" Type="http://schemas.openxmlformats.org/officeDocument/2006/relationships/worksheet" Target="worksheets/sheet41.xml" /><Relationship Id="rId54" Type="http://schemas.openxmlformats.org/officeDocument/2006/relationships/worksheet" Target="worksheets/sheet54.xml" /><Relationship Id="rId62" Type="http://schemas.openxmlformats.org/officeDocument/2006/relationships/worksheet" Target="worksheets/sheet62.xml" /><Relationship Id="rId70" Type="http://schemas.openxmlformats.org/officeDocument/2006/relationships/worksheet" Target="worksheets/sheet70.xml" /><Relationship Id="rId75" Type="http://schemas.openxmlformats.org/officeDocument/2006/relationships/worksheet" Target="worksheets/sheet75.xml" /><Relationship Id="rId83" Type="http://schemas.openxmlformats.org/officeDocument/2006/relationships/worksheet" Target="worksheets/sheet83.xml" /><Relationship Id="rId88" Type="http://schemas.openxmlformats.org/officeDocument/2006/relationships/worksheet" Target="worksheets/sheet88.xml" /><Relationship Id="rId91" Type="http://schemas.openxmlformats.org/officeDocument/2006/relationships/worksheet" Target="worksheets/sheet91.xml" /><Relationship Id="rId96" Type="http://schemas.openxmlformats.org/officeDocument/2006/relationships/worksheet" Target="worksheets/sheet96.xml" /><Relationship Id="rId111" Type="http://schemas.openxmlformats.org/officeDocument/2006/relationships/worksheet" Target="worksheets/sheet111.xml" /><Relationship Id="rId1" Type="http://schemas.openxmlformats.org/officeDocument/2006/relationships/worksheet" Target="worksheets/sheet1.xml" /><Relationship Id="rId6" Type="http://schemas.openxmlformats.org/officeDocument/2006/relationships/worksheet" Target="worksheets/sheet6.xml" /><Relationship Id="rId15" Type="http://schemas.openxmlformats.org/officeDocument/2006/relationships/worksheet" Target="worksheets/sheet15.xml" /><Relationship Id="rId23" Type="http://schemas.openxmlformats.org/officeDocument/2006/relationships/worksheet" Target="worksheets/sheet23.xml" /><Relationship Id="rId28" Type="http://schemas.openxmlformats.org/officeDocument/2006/relationships/worksheet" Target="worksheets/sheet28.xml" /><Relationship Id="rId36" Type="http://schemas.openxmlformats.org/officeDocument/2006/relationships/worksheet" Target="worksheets/sheet36.xml" /><Relationship Id="rId49" Type="http://schemas.openxmlformats.org/officeDocument/2006/relationships/worksheet" Target="worksheets/sheet49.xml" /><Relationship Id="rId57" Type="http://schemas.openxmlformats.org/officeDocument/2006/relationships/worksheet" Target="worksheets/sheet57.xml" /><Relationship Id="rId106" Type="http://schemas.openxmlformats.org/officeDocument/2006/relationships/worksheet" Target="worksheets/sheet106.xml" /><Relationship Id="rId114" Type="http://schemas.openxmlformats.org/officeDocument/2006/relationships/worksheet" Target="worksheets/sheet114.xml" /><Relationship Id="rId119" Type="http://schemas.openxmlformats.org/officeDocument/2006/relationships/worksheet" Target="worksheets/sheet119.xml" /><Relationship Id="rId127" Type="http://schemas.openxmlformats.org/officeDocument/2006/relationships/sharedStrings" Target="sharedStrings.xml" /><Relationship Id="rId10" Type="http://schemas.openxmlformats.org/officeDocument/2006/relationships/worksheet" Target="worksheets/sheet10.xml" /><Relationship Id="rId31" Type="http://schemas.openxmlformats.org/officeDocument/2006/relationships/worksheet" Target="worksheets/sheet31.xml" /><Relationship Id="rId44" Type="http://schemas.openxmlformats.org/officeDocument/2006/relationships/worksheet" Target="worksheets/sheet44.xml" /><Relationship Id="rId52" Type="http://schemas.openxmlformats.org/officeDocument/2006/relationships/worksheet" Target="worksheets/sheet52.xml" /><Relationship Id="rId60" Type="http://schemas.openxmlformats.org/officeDocument/2006/relationships/worksheet" Target="worksheets/sheet60.xml" /><Relationship Id="rId65" Type="http://schemas.openxmlformats.org/officeDocument/2006/relationships/worksheet" Target="worksheets/sheet65.xml" /><Relationship Id="rId73" Type="http://schemas.openxmlformats.org/officeDocument/2006/relationships/worksheet" Target="worksheets/sheet73.xml" /><Relationship Id="rId78" Type="http://schemas.openxmlformats.org/officeDocument/2006/relationships/worksheet" Target="worksheets/sheet78.xml" /><Relationship Id="rId81" Type="http://schemas.openxmlformats.org/officeDocument/2006/relationships/worksheet" Target="worksheets/sheet81.xml" /><Relationship Id="rId86" Type="http://schemas.openxmlformats.org/officeDocument/2006/relationships/worksheet" Target="worksheets/sheet86.xml" /><Relationship Id="rId94" Type="http://schemas.openxmlformats.org/officeDocument/2006/relationships/worksheet" Target="worksheets/sheet94.xml" /><Relationship Id="rId99" Type="http://schemas.openxmlformats.org/officeDocument/2006/relationships/worksheet" Target="worksheets/sheet99.xml" /><Relationship Id="rId101" Type="http://schemas.openxmlformats.org/officeDocument/2006/relationships/worksheet" Target="worksheets/sheet101.xml" /><Relationship Id="rId122" Type="http://schemas.openxmlformats.org/officeDocument/2006/relationships/worksheet" Target="worksheets/sheet122.xml" /><Relationship Id="rId4" Type="http://schemas.openxmlformats.org/officeDocument/2006/relationships/worksheet" Target="worksheets/sheet4.xml" /><Relationship Id="rId9" Type="http://schemas.openxmlformats.org/officeDocument/2006/relationships/worksheet" Target="worksheets/sheet9.xml" /><Relationship Id="rId13" Type="http://schemas.openxmlformats.org/officeDocument/2006/relationships/worksheet" Target="worksheets/sheet13.xml" /><Relationship Id="rId18" Type="http://schemas.openxmlformats.org/officeDocument/2006/relationships/worksheet" Target="worksheets/sheet18.xml" /><Relationship Id="rId39" Type="http://schemas.openxmlformats.org/officeDocument/2006/relationships/worksheet" Target="worksheets/sheet39.xml" /><Relationship Id="rId109" Type="http://schemas.openxmlformats.org/officeDocument/2006/relationships/worksheet" Target="worksheets/sheet109.xml" /><Relationship Id="rId34" Type="http://schemas.openxmlformats.org/officeDocument/2006/relationships/worksheet" Target="worksheets/sheet34.xml" /><Relationship Id="rId50" Type="http://schemas.openxmlformats.org/officeDocument/2006/relationships/worksheet" Target="worksheets/sheet50.xml" /><Relationship Id="rId55" Type="http://schemas.openxmlformats.org/officeDocument/2006/relationships/worksheet" Target="worksheets/sheet55.xml" /><Relationship Id="rId76" Type="http://schemas.openxmlformats.org/officeDocument/2006/relationships/worksheet" Target="worksheets/sheet76.xml" /><Relationship Id="rId97" Type="http://schemas.openxmlformats.org/officeDocument/2006/relationships/worksheet" Target="worksheets/sheet97.xml" /><Relationship Id="rId104" Type="http://schemas.openxmlformats.org/officeDocument/2006/relationships/worksheet" Target="worksheets/sheet104.xml" /><Relationship Id="rId120" Type="http://schemas.openxmlformats.org/officeDocument/2006/relationships/worksheet" Target="worksheets/sheet120.xml" /><Relationship Id="rId125" Type="http://schemas.openxmlformats.org/officeDocument/2006/relationships/theme" Target="theme/theme1.xml" /><Relationship Id="rId7" Type="http://schemas.openxmlformats.org/officeDocument/2006/relationships/worksheet" Target="worksheets/sheet7.xml" /><Relationship Id="rId71" Type="http://schemas.openxmlformats.org/officeDocument/2006/relationships/worksheet" Target="worksheets/sheet71.xml" /><Relationship Id="rId92" Type="http://schemas.openxmlformats.org/officeDocument/2006/relationships/worksheet" Target="worksheets/sheet92.xml" /><Relationship Id="rId2" Type="http://schemas.openxmlformats.org/officeDocument/2006/relationships/worksheet" Target="worksheets/sheet2.xml" /><Relationship Id="rId29" Type="http://schemas.openxmlformats.org/officeDocument/2006/relationships/worksheet" Target="worksheets/sheet29.xml" /><Relationship Id="rId24" Type="http://schemas.openxmlformats.org/officeDocument/2006/relationships/worksheet" Target="worksheets/sheet24.xml" /><Relationship Id="rId40" Type="http://schemas.openxmlformats.org/officeDocument/2006/relationships/worksheet" Target="worksheets/sheet40.xml" /><Relationship Id="rId45" Type="http://schemas.openxmlformats.org/officeDocument/2006/relationships/worksheet" Target="worksheets/sheet45.xml" /><Relationship Id="rId66" Type="http://schemas.openxmlformats.org/officeDocument/2006/relationships/worksheet" Target="worksheets/sheet66.xml" /><Relationship Id="rId87" Type="http://schemas.openxmlformats.org/officeDocument/2006/relationships/worksheet" Target="worksheets/sheet87.xml" /><Relationship Id="rId110" Type="http://schemas.openxmlformats.org/officeDocument/2006/relationships/worksheet" Target="worksheets/sheet110.xml" /><Relationship Id="rId115" Type="http://schemas.openxmlformats.org/officeDocument/2006/relationships/worksheet" Target="worksheets/sheet115.xml" /><Relationship Id="rId61" Type="http://schemas.openxmlformats.org/officeDocument/2006/relationships/worksheet" Target="worksheets/sheet61.xml" /><Relationship Id="rId82" Type="http://schemas.openxmlformats.org/officeDocument/2006/relationships/worksheet" Target="worksheets/sheet82.xml" 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xlsrvcdf" /><Relationship Id="rId2" Type="http://schemas.openxmlformats.org/officeDocument/2006/relationships/image" Target="../media/image2.jpeg" /><Relationship Id="rId1" Type="http://schemas.openxmlformats.org/officeDocument/2006/relationships/image" Target="../media/image1.gif" 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 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4</xdr:col>
      <xdr:colOff>538692</xdr:colOff>
      <xdr:row>84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FEA551-3409-02B0-D1BD-970D113114B6}"/>
            </a:ext>
            <a:ext uri="{147F2762-F138-4A5C-976F-8EAC2B608ADB}">
              <a16:predDERef xmlns:a16="http://schemas.microsoft.com/office/drawing/2014/main" pred="{E38459FD-12B5-9167-C778-950266F2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3095625" cy="3095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 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 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 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69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829"/>
      <c r="H2" s="829"/>
      <c r="I2" s="829"/>
      <c r="J2" s="829"/>
      <c r="K2" s="829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821">
        <v>2024</v>
      </c>
      <c r="D4" s="822"/>
      <c r="E4" s="822"/>
      <c r="F4" s="822"/>
      <c r="G4" s="822"/>
      <c r="H4" s="822"/>
      <c r="I4" s="822"/>
      <c r="J4" s="822"/>
      <c r="K4" s="822"/>
      <c r="L4" s="822"/>
      <c r="M4" s="822"/>
      <c r="N4" s="822"/>
      <c r="O4" s="822"/>
      <c r="P4" s="822"/>
      <c r="Q4" s="822"/>
      <c r="R4" s="822"/>
      <c r="S4" s="822"/>
      <c r="T4" s="822"/>
      <c r="U4" s="822"/>
      <c r="V4" s="822"/>
      <c r="W4" s="822"/>
      <c r="X4" s="822"/>
      <c r="Y4" s="822"/>
      <c r="Z4" s="822"/>
      <c r="AA4" s="822"/>
      <c r="AB4" s="822"/>
      <c r="AC4" s="822"/>
      <c r="AD4" s="822"/>
      <c r="AE4" s="822"/>
      <c r="AF4" s="822"/>
      <c r="AG4" s="822"/>
      <c r="AH4" s="822"/>
      <c r="AI4" s="822"/>
      <c r="AJ4" s="822"/>
      <c r="AK4" s="822"/>
      <c r="AL4" s="822"/>
      <c r="AM4" s="822"/>
      <c r="AN4" s="822"/>
      <c r="AO4" s="822"/>
      <c r="AP4" s="822"/>
      <c r="AQ4" s="822"/>
      <c r="AR4" s="822"/>
      <c r="AS4" s="822"/>
      <c r="AT4" s="822"/>
      <c r="AU4" s="822"/>
      <c r="AV4" s="822"/>
      <c r="AW4" s="822"/>
      <c r="AX4" s="822"/>
      <c r="AY4" s="822"/>
      <c r="AZ4" s="822"/>
      <c r="BA4" s="822"/>
      <c r="BB4" s="822"/>
      <c r="BC4" s="823"/>
    </row>
    <row r="5" spans="1:55" x14ac:dyDescent="0.2">
      <c r="A5" s="473"/>
      <c r="B5" s="474" t="s">
        <v>1</v>
      </c>
      <c r="C5" s="824" t="s">
        <v>2</v>
      </c>
      <c r="D5" s="824"/>
      <c r="E5" s="824"/>
      <c r="F5" s="824"/>
      <c r="G5" s="824"/>
      <c r="H5" s="824"/>
      <c r="I5" s="824"/>
      <c r="J5" s="824"/>
      <c r="K5" s="824"/>
      <c r="L5" s="824"/>
      <c r="M5" s="824"/>
      <c r="N5" s="824"/>
      <c r="O5" s="825"/>
      <c r="P5" s="826" t="s">
        <v>3</v>
      </c>
      <c r="Q5" s="826"/>
      <c r="R5" s="826"/>
      <c r="S5" s="826"/>
      <c r="T5" s="826"/>
      <c r="U5" s="826"/>
      <c r="V5" s="826"/>
      <c r="W5" s="826"/>
      <c r="X5" s="826"/>
      <c r="Y5" s="826"/>
      <c r="Z5" s="826"/>
      <c r="AA5" s="826"/>
      <c r="AB5" s="827"/>
      <c r="AC5" s="826" t="s">
        <v>4</v>
      </c>
      <c r="AD5" s="826"/>
      <c r="AE5" s="826"/>
      <c r="AF5" s="826"/>
      <c r="AG5" s="826"/>
      <c r="AH5" s="826"/>
      <c r="AI5" s="826"/>
      <c r="AJ5" s="826"/>
      <c r="AK5" s="826"/>
      <c r="AL5" s="826"/>
      <c r="AM5" s="826"/>
      <c r="AN5" s="826"/>
      <c r="AO5" s="827"/>
      <c r="AP5" s="826" t="s">
        <v>5</v>
      </c>
      <c r="AQ5" s="826"/>
      <c r="AR5" s="826"/>
      <c r="AS5" s="826"/>
      <c r="AT5" s="826"/>
      <c r="AU5" s="826"/>
      <c r="AV5" s="826"/>
      <c r="AW5" s="826"/>
      <c r="AX5" s="826"/>
      <c r="AY5" s="826"/>
      <c r="AZ5" s="826"/>
      <c r="BA5" s="826"/>
      <c r="BB5" s="827"/>
      <c r="BC5" s="485" t="s">
        <v>1</v>
      </c>
    </row>
    <row r="6" spans="1:55" x14ac:dyDescent="0.2">
      <c r="A6" s="473"/>
      <c r="B6" s="475" t="s">
        <v>1</v>
      </c>
      <c r="C6" s="828" t="s">
        <v>6</v>
      </c>
      <c r="D6" s="828"/>
      <c r="E6" s="828"/>
      <c r="F6" s="828"/>
      <c r="G6" s="830"/>
      <c r="H6" s="819" t="s">
        <v>7</v>
      </c>
      <c r="I6" s="819"/>
      <c r="J6" s="819"/>
      <c r="K6" s="820"/>
      <c r="L6" s="819" t="s">
        <v>8</v>
      </c>
      <c r="M6" s="819"/>
      <c r="N6" s="819"/>
      <c r="O6" s="820"/>
      <c r="P6" s="819" t="s">
        <v>9</v>
      </c>
      <c r="Q6" s="819"/>
      <c r="R6" s="819"/>
      <c r="S6" s="819"/>
      <c r="T6" s="820"/>
      <c r="U6" s="819" t="s">
        <v>10</v>
      </c>
      <c r="V6" s="819"/>
      <c r="W6" s="819"/>
      <c r="X6" s="820"/>
      <c r="Y6" s="819" t="s">
        <v>11</v>
      </c>
      <c r="Z6" s="819"/>
      <c r="AA6" s="819"/>
      <c r="AB6" s="820"/>
      <c r="AC6" s="819" t="s">
        <v>12</v>
      </c>
      <c r="AD6" s="819"/>
      <c r="AE6" s="819"/>
      <c r="AF6" s="819"/>
      <c r="AG6" s="820"/>
      <c r="AH6" s="819" t="s">
        <v>13</v>
      </c>
      <c r="AI6" s="819"/>
      <c r="AJ6" s="819"/>
      <c r="AK6" s="820"/>
      <c r="AL6" s="819" t="s">
        <v>14</v>
      </c>
      <c r="AM6" s="819"/>
      <c r="AN6" s="819"/>
      <c r="AO6" s="819"/>
      <c r="AP6" s="820"/>
      <c r="AQ6" s="819" t="s">
        <v>15</v>
      </c>
      <c r="AR6" s="819"/>
      <c r="AS6" s="819"/>
      <c r="AT6" s="820"/>
      <c r="AU6" s="819" t="s">
        <v>16</v>
      </c>
      <c r="AV6" s="819"/>
      <c r="AW6" s="819"/>
      <c r="AX6" s="820"/>
      <c r="AY6" s="828" t="s">
        <v>17</v>
      </c>
      <c r="AZ6" s="828"/>
      <c r="BA6" s="828"/>
      <c r="BB6" s="828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  <row r="69" spans="1:1" x14ac:dyDescent="0.2">
      <c r="A69" t="s">
        <v>75</v>
      </c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6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831" t="s">
        <v>76</v>
      </c>
      <c r="B1" s="831"/>
      <c r="C1" s="24" t="s">
        <v>77</v>
      </c>
    </row>
    <row r="28" spans="1:1" x14ac:dyDescent="0.2">
      <c r="A28" s="568"/>
    </row>
    <row r="68" spans="1:1" x14ac:dyDescent="0.2">
      <c r="A68" s="24" t="s">
        <v>78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81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6"/>
      <c r="D47" s="836"/>
      <c r="E47" s="836"/>
      <c r="F47" s="83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44" priority="1">
      <formula>AND(ISNUMBER(N6), N6&gt;=5, NOT(ISBLANK(O6)))</formula>
    </cfRule>
    <cfRule type="expression" dxfId="543" priority="2">
      <formula>AND(ISNUMBER(N6), N6&gt;=5)</formula>
    </cfRule>
    <cfRule type="expression" dxfId="542" priority="3">
      <formula>AND(ISNUMBER(N6), N6&lt;5, NOT(ISBLANK(O6)))</formula>
    </cfRule>
    <cfRule type="expression" dxfId="541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145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146</v>
      </c>
      <c r="J5" s="223" t="s">
        <v>147</v>
      </c>
      <c r="K5" s="223" t="s">
        <v>148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6"/>
      <c r="D47" s="836"/>
      <c r="E47" s="836"/>
      <c r="F47" s="83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40" priority="1">
      <formula>AND(ISNUMBER(N6), N6&gt;=5, NOT(ISBLANK(O6)))</formula>
    </cfRule>
    <cfRule type="expression" dxfId="539" priority="2">
      <formula>AND(ISNUMBER(N6), N6&gt;=5)</formula>
    </cfRule>
    <cfRule type="expression" dxfId="538" priority="3">
      <formula>AND(ISNUMBER(N6), N6&lt;5, NOT(ISBLANK(O6)))</formula>
    </cfRule>
    <cfRule type="expression" dxfId="537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149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150</v>
      </c>
      <c r="G5" s="223" t="s">
        <v>151</v>
      </c>
      <c r="H5" s="223" t="s">
        <v>152</v>
      </c>
      <c r="I5" s="223" t="s">
        <v>153</v>
      </c>
      <c r="J5" s="223" t="s">
        <v>154</v>
      </c>
      <c r="K5" s="223" t="s">
        <v>155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6"/>
      <c r="D47" s="836"/>
      <c r="E47" s="836"/>
      <c r="F47" s="83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36" priority="1">
      <formula>AND(ISNUMBER(N6), N6&gt;=5, NOT(ISBLANK(O6)))</formula>
    </cfRule>
    <cfRule type="expression" dxfId="535" priority="2">
      <formula>AND(ISNUMBER(N6), N6&gt;=5)</formula>
    </cfRule>
    <cfRule type="expression" dxfId="534" priority="3">
      <formula>AND(ISNUMBER(N6), N6&lt;5, NOT(ISBLANK(O6)))</formula>
    </cfRule>
    <cfRule type="expression" dxfId="533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156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157</v>
      </c>
      <c r="G5" s="223" t="s">
        <v>158</v>
      </c>
      <c r="H5" s="223" t="s">
        <v>159</v>
      </c>
      <c r="I5" s="223" t="s">
        <v>160</v>
      </c>
      <c r="J5" s="223" t="s">
        <v>161</v>
      </c>
      <c r="K5" s="223" t="s">
        <v>162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6"/>
      <c r="D47" s="836"/>
      <c r="E47" s="836"/>
      <c r="F47" s="83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  <row r="62" spans="2:15" x14ac:dyDescent="0.2">
      <c r="D62" t="s">
        <v>163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32" priority="1">
      <formula>AND(ISNUMBER(N6), N6&gt;=5, NOT(ISBLANK(O6)))</formula>
    </cfRule>
    <cfRule type="expression" dxfId="531" priority="2">
      <formula>AND(ISNUMBER(N6), N6&gt;=5)</formula>
    </cfRule>
    <cfRule type="expression" dxfId="530" priority="3">
      <formula>AND(ISNUMBER(N6), N6&lt;5, NOT(ISBLANK(O6)))</formula>
    </cfRule>
    <cfRule type="expression" dxfId="529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164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36"/>
      <c r="D47" s="836"/>
      <c r="E47" s="836"/>
      <c r="F47" s="83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8" priority="1">
      <formula>AND(ISNUMBER(N6), N6&gt;=5, NOT(ISBLANK(O6)))</formula>
    </cfRule>
    <cfRule type="expression" dxfId="527" priority="2">
      <formula>AND(ISNUMBER(N6), N6&gt;=5)</formula>
    </cfRule>
    <cfRule type="expression" dxfId="526" priority="3">
      <formula>AND(ISNUMBER(N6), N6&lt;5, NOT(ISBLANK(O6)))</formula>
    </cfRule>
    <cfRule type="expression" dxfId="525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170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6"/>
      <c r="D47" s="836"/>
      <c r="E47" s="836"/>
      <c r="F47" s="83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4" priority="1">
      <formula>AND(ISNUMBER(N6), N6&gt;=5, NOT(ISBLANK(O6)))</formula>
    </cfRule>
    <cfRule type="expression" dxfId="523" priority="2">
      <formula>AND(ISNUMBER(N6), N6&gt;=5)</formula>
    </cfRule>
    <cfRule type="expression" dxfId="522" priority="3">
      <formula>AND(ISNUMBER(N6), N6&lt;5, NOT(ISBLANK(O6)))</formula>
    </cfRule>
    <cfRule type="expression" dxfId="521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171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172</v>
      </c>
      <c r="H5" s="223" t="s">
        <v>173</v>
      </c>
      <c r="I5" s="223" t="s">
        <v>174</v>
      </c>
      <c r="J5" s="223" t="s">
        <v>175</v>
      </c>
      <c r="K5" s="223" t="s">
        <v>176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6"/>
      <c r="D47" s="836"/>
      <c r="E47" s="836"/>
      <c r="F47" s="83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0" priority="1">
      <formula>AND(ISNUMBER(N6), N6&gt;=5, NOT(ISBLANK(O6)))</formula>
    </cfRule>
    <cfRule type="expression" dxfId="519" priority="2">
      <formula>AND(ISNUMBER(N6), N6&gt;=5)</formula>
    </cfRule>
    <cfRule type="expression" dxfId="518" priority="3">
      <formula>AND(ISNUMBER(N6), N6&lt;5, NOT(ISBLANK(O6)))</formula>
    </cfRule>
    <cfRule type="expression" dxfId="517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177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178</v>
      </c>
      <c r="G5" s="223" t="s">
        <v>179</v>
      </c>
      <c r="H5" s="223" t="s">
        <v>180</v>
      </c>
      <c r="I5" s="223" t="s">
        <v>181</v>
      </c>
      <c r="J5" s="223" t="s">
        <v>182</v>
      </c>
      <c r="K5" s="223" t="s">
        <v>183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6"/>
      <c r="D47" s="836"/>
      <c r="E47" s="836"/>
      <c r="F47" s="83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6" priority="1">
      <formula>AND(ISNUMBER(N6), N6&gt;=5, NOT(ISBLANK(O6)))</formula>
    </cfRule>
    <cfRule type="expression" dxfId="515" priority="2">
      <formula>AND(ISNUMBER(N6), N6&gt;=5)</formula>
    </cfRule>
    <cfRule type="expression" dxfId="514" priority="3">
      <formula>AND(ISNUMBER(N6), N6&lt;5, NOT(ISBLANK(O6)))</formula>
    </cfRule>
    <cfRule type="expression" dxfId="513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164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6"/>
      <c r="D47" s="836"/>
      <c r="E47" s="836"/>
      <c r="F47" s="83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2" priority="1">
      <formula>AND(ISNUMBER(N6), N6&gt;=5, NOT(ISBLANK(O6)))</formula>
    </cfRule>
    <cfRule type="expression" dxfId="511" priority="2">
      <formula>AND(ISNUMBER(N6), N6&gt;=5)</formula>
    </cfRule>
    <cfRule type="expression" dxfId="510" priority="3">
      <formula>AND(ISNUMBER(N6), N6&lt;5, NOT(ISBLANK(O6)))</formula>
    </cfRule>
    <cfRule type="expression" dxfId="509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4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515625" bestFit="1" customWidth="1"/>
    <col min="8" max="11" width="25.69140625" customWidth="1"/>
    <col min="12" max="12" width="31.07421875" bestFit="1" customWidth="1"/>
    <col min="13" max="14" width="20.71484375" customWidth="1"/>
    <col min="15" max="15" width="44.66015625" bestFit="1" customWidth="1"/>
    <col min="16" max="16" width="28.3828125" bestFit="1" customWidth="1"/>
    <col min="17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184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185</v>
      </c>
      <c r="G5" s="223" t="s">
        <v>186</v>
      </c>
      <c r="H5" s="223" t="s">
        <v>187</v>
      </c>
      <c r="I5" s="223">
        <v>45302</v>
      </c>
      <c r="J5" s="223">
        <v>45333</v>
      </c>
      <c r="K5" s="223">
        <v>45362</v>
      </c>
      <c r="L5" s="592" t="s">
        <v>1871</v>
      </c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813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>
        <f ca="1">IF(NOW() &lt; $H$49 + TIME(23,50,0), IF(AND(N6&lt;5, O6=""), "penalty of RM5 per hour", ""), P6)</f>
        <v>0</v>
      </c>
      <c r="Q6" s="784">
        <f ca="1">IF(NOW() &lt; $H$49 + TIME(23,50,0), IF(AND(N6&lt;5, O6=""), (5-N6)*5, ""), Q6)</f>
        <v>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813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/>
      <c r="P7" s="796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813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0</v>
      </c>
      <c r="O8" s="802"/>
      <c r="P8" s="796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813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0</v>
      </c>
      <c r="O9" s="802"/>
      <c r="P9" s="796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813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193</v>
      </c>
      <c r="N10" s="326">
        <f>SUM(COUNTIFS(E7:K44,"*Vanness*"))/2</f>
        <v>0</v>
      </c>
      <c r="O10" s="803" t="s">
        <v>2649</v>
      </c>
      <c r="P10" s="796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813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2650</v>
      </c>
      <c r="P11" s="796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813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/>
      <c r="P12" s="796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813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2078</v>
      </c>
      <c r="P13" s="796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813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2078</v>
      </c>
      <c r="P14" s="796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813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/>
      <c r="P15" s="796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813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2078</v>
      </c>
      <c r="P16" s="796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813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0</v>
      </c>
      <c r="O17" s="802" t="s">
        <v>1960</v>
      </c>
      <c r="P17" s="796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813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0</v>
      </c>
      <c r="O18" s="801"/>
      <c r="P18" s="796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813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0</v>
      </c>
      <c r="O19" s="802"/>
      <c r="P19" s="796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813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234</v>
      </c>
      <c r="N20" s="327">
        <f>COUNTIF(E7:K44, "*Foo*")/2</f>
        <v>0</v>
      </c>
      <c r="O20" s="802" t="s">
        <v>2078</v>
      </c>
      <c r="P20" s="796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813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1939</v>
      </c>
      <c r="N21" s="327">
        <f>COUNTIF(E7:K44, "*Ivan*")/2</f>
        <v>0</v>
      </c>
      <c r="O21" s="802" t="s">
        <v>2078</v>
      </c>
      <c r="P21" s="796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813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1946</v>
      </c>
      <c r="N22" s="326">
        <f>COUNTIF(E7:K44, "*Lucas*")/2</f>
        <v>0</v>
      </c>
      <c r="O22" s="802" t="s">
        <v>1960</v>
      </c>
      <c r="P22" s="796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813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1948</v>
      </c>
      <c r="N23" s="654">
        <f>COUNTIF(E7:K44, "*Zi Ming*")/2</f>
        <v>0</v>
      </c>
      <c r="O23" s="802" t="s">
        <v>1960</v>
      </c>
      <c r="P23" s="796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813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1992</v>
      </c>
      <c r="N24" s="654">
        <f>COUNTIF(E7:K44, "*Heng*")/2</f>
        <v>0</v>
      </c>
      <c r="O24" s="801"/>
      <c r="P24" s="796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813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2048</v>
      </c>
      <c r="N25" s="654">
        <f>COUNTIF(E7:K44, "*Phay*")/2</f>
        <v>0</v>
      </c>
      <c r="O25" s="802"/>
      <c r="P25" s="796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813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2140</v>
      </c>
      <c r="N26" s="654">
        <f>COUNTIF(E7:K44, "*Jonathan*")/2</f>
        <v>0</v>
      </c>
      <c r="O26" s="801"/>
      <c r="P26" s="796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 thickBot="1" x14ac:dyDescent="0.25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813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2144</v>
      </c>
      <c r="N27" s="334">
        <f>COUNTIF(E7:K44, "*Suki*")/2</f>
        <v>0</v>
      </c>
      <c r="O27" s="801"/>
      <c r="P27" s="72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813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1094</v>
      </c>
      <c r="N28" s="334">
        <f>COUNTIF(E7:K44, "*Paul*")/2</f>
        <v>0</v>
      </c>
      <c r="O28" s="804" t="s">
        <v>2393</v>
      </c>
      <c r="P28" s="808">
        <f ca="1">IF(NOW() &lt; $H$49 + TIME(23,50,0), IF(AND(N28&lt;5, O28=""), "penalty of RM5 per hour", ""), P28)</f>
        <v>0</v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817">
        <f>SUM(N6:N28)</f>
        <v>0</v>
      </c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818">
        <f>SUM('1 October 2024'!N30,'7 October 2024 '!N30, '14 October 2024 '!N30, '21 October 2024  '!N30, '28 Oct 2024 '!N30)</f>
        <v>908.5</v>
      </c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C47" s="836"/>
      <c r="D47" s="836"/>
      <c r="E47" s="836"/>
      <c r="F47" s="83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s="815"/>
      <c r="G50" t="s">
        <v>2362</v>
      </c>
      <c r="H50" s="577">
        <v>45592</v>
      </c>
      <c r="I50" t="s">
        <v>2363</v>
      </c>
      <c r="M50" s="61"/>
      <c r="N50" s="62"/>
      <c r="O50" s="61"/>
    </row>
    <row r="51" spans="2:15" x14ac:dyDescent="0.2">
      <c r="B51" s="815"/>
      <c r="M51" s="61"/>
      <c r="N51" s="62"/>
      <c r="O51" s="61"/>
    </row>
    <row r="52" spans="2:15" x14ac:dyDescent="0.2">
      <c r="B52" s="815"/>
      <c r="E52" s="814" t="s">
        <v>1997</v>
      </c>
      <c r="F52" s="662"/>
      <c r="G52" s="812" t="s">
        <v>1998</v>
      </c>
      <c r="H52" t="s">
        <v>1873</v>
      </c>
      <c r="M52" s="61"/>
      <c r="N52" s="62"/>
      <c r="O52" s="61"/>
    </row>
    <row r="53" spans="2:15" x14ac:dyDescent="0.2">
      <c r="B53" s="815"/>
      <c r="E53" s="814" t="s">
        <v>1999</v>
      </c>
      <c r="F53" s="659"/>
      <c r="G53" s="812" t="s">
        <v>1998</v>
      </c>
      <c r="H53" s="255" t="s">
        <v>2000</v>
      </c>
      <c r="M53" s="61"/>
      <c r="N53" s="62"/>
      <c r="O53" s="61"/>
    </row>
    <row r="54" spans="2:15" x14ac:dyDescent="0.2">
      <c r="B54" s="815"/>
      <c r="E54" s="814" t="s">
        <v>2061</v>
      </c>
      <c r="F54" s="678"/>
      <c r="G54" s="812"/>
      <c r="H54" s="255" t="s">
        <v>2062</v>
      </c>
      <c r="M54" s="61"/>
      <c r="N54" s="62"/>
      <c r="O54" s="61"/>
    </row>
    <row r="55" spans="2:15" x14ac:dyDescent="0.2">
      <c r="B55" s="816"/>
      <c r="E55" s="814" t="s">
        <v>2001</v>
      </c>
      <c r="F55" s="661"/>
      <c r="G55" s="814" t="s">
        <v>1998</v>
      </c>
      <c r="H55" s="61" t="s">
        <v>2002</v>
      </c>
    </row>
    <row r="56" spans="2:15" x14ac:dyDescent="0.2">
      <c r="B56" s="815"/>
      <c r="E56" s="814" t="s">
        <v>2003</v>
      </c>
      <c r="F56" s="663"/>
      <c r="G56" s="814" t="s">
        <v>1998</v>
      </c>
      <c r="H56" s="255" t="s">
        <v>2004</v>
      </c>
    </row>
    <row r="57" spans="2:15" x14ac:dyDescent="0.2">
      <c r="B57" s="815"/>
    </row>
    <row r="58" spans="2:15" x14ac:dyDescent="0.2">
      <c r="B58" s="815"/>
    </row>
    <row r="59" spans="2:15" x14ac:dyDescent="0.2">
      <c r="F59" s="150"/>
      <c r="H59" t="s">
        <v>133</v>
      </c>
    </row>
    <row r="60" spans="2:15" x14ac:dyDescent="0.2">
      <c r="F60" s="180"/>
      <c r="H60" t="s">
        <v>134</v>
      </c>
    </row>
    <row r="61" spans="2:15" x14ac:dyDescent="0.2">
      <c r="F61" s="90"/>
      <c r="H61" t="s">
        <v>2005</v>
      </c>
    </row>
    <row r="63" spans="2:15" x14ac:dyDescent="0.2">
      <c r="F63" s="127" t="s">
        <v>136</v>
      </c>
    </row>
    <row r="64" spans="2:15" x14ac:dyDescent="0.2">
      <c r="F64" s="387" t="s">
        <v>138</v>
      </c>
      <c r="H64" t="s">
        <v>2615</v>
      </c>
    </row>
  </sheetData>
  <mergeCells count="4">
    <mergeCell ref="B1:K1"/>
    <mergeCell ref="B2:K2"/>
    <mergeCell ref="B3:K3"/>
    <mergeCell ref="C47:F47"/>
  </mergeCells>
  <conditionalFormatting sqref="M6:M28">
    <cfRule type="expression" dxfId="508" priority="1">
      <formula>MAX(FREQUENCY(IF(ISNUMBER(SEARCH(M6, $K$7:$K$44)), ROW($K$7:$K$44)), IF(ISNUMBER(SEARCH(M6, $K$7:$K$44))=FALSE, ROW($K$7:$K$44)))) &gt; 12</formula>
    </cfRule>
    <cfRule type="expression" dxfId="507" priority="2">
      <formula>MAX(FREQUENCY(IF(ISNUMBER(SEARCH(M6, $E$7:$E$44)), ROW($E$7:$E$44)), IF(ISNUMBER(SEARCH(M6, $E$7:$E$44))=FALSE, ROW($E$7:$E$44)))) &gt; 12</formula>
    </cfRule>
    <cfRule type="expression" dxfId="506" priority="3">
      <formula>MAX(FREQUENCY(IF(ISNUMBER(SEARCH(M6, $F$7:$F$44)), ROW($F$7:$F$44)), IF(ISNUMBER(SEARCH(M6, $F$7:$F$44))=FALSE, ROW($F$7:$F$44)))) &gt; 12</formula>
    </cfRule>
    <cfRule type="expression" dxfId="505" priority="4">
      <formula>MAX(FREQUENCY(IF(ISNUMBER(SEARCH(M6, $G$7:$G$44)), ROW($G$7:$G$44)), IF(ISNUMBER(SEARCH(M6, $G$7:$G$44))=FALSE, ROW($G$7:$G$44)))) &gt; 12</formula>
    </cfRule>
    <cfRule type="expression" dxfId="504" priority="5">
      <formula>MAX(FREQUENCY(IF(ISNUMBER(SEARCH(M6, $H$7:$H$44)), ROW($H$7:$H$44)), IF(ISNUMBER(SEARCH(M6, $H$7:$H$44))=FALSE, ROW($H$7:$H$44)))) &gt; 12</formula>
    </cfRule>
    <cfRule type="expression" dxfId="503" priority="6">
      <formula>MAX(FREQUENCY(IF(ISNUMBER(SEARCH(M6, $I$7:$I$44)), ROW($I$7:$I$44)), IF(ISNUMBER(SEARCH(M6, $I$7:$I$44))=FALSE, ROW($I$7:$I$44)))) &gt; 12</formula>
    </cfRule>
    <cfRule type="expression" dxfId="502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501" priority="8">
      <formula>AND(ISNUMBER(N6), N6&gt;=5, NOT(ISBLANK(O6)))</formula>
    </cfRule>
    <cfRule type="expression" dxfId="500" priority="9">
      <formula>AND(ISNUMBER(N6), N6&gt;=5)</formula>
    </cfRule>
    <cfRule type="expression" dxfId="499" priority="10">
      <formula>AND(ISNUMBER(N6), N6&lt;5, NOT(ISBLANK(O6)))</formula>
    </cfRule>
    <cfRule type="expression" dxfId="498" priority="11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188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189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190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191</v>
      </c>
      <c r="F6" s="282" t="s">
        <v>191</v>
      </c>
      <c r="G6" s="282" t="s">
        <v>191</v>
      </c>
      <c r="H6" s="282" t="s">
        <v>191</v>
      </c>
      <c r="I6" s="282" t="s">
        <v>191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/>
      <c r="F12" s="515"/>
      <c r="G12" s="560"/>
      <c r="H12" s="515" t="s">
        <v>192</v>
      </c>
      <c r="I12" s="515" t="s">
        <v>192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/>
      <c r="F13" s="515"/>
      <c r="G13" s="560"/>
      <c r="H13" s="515" t="s">
        <v>192</v>
      </c>
      <c r="I13" s="515" t="s">
        <v>192</v>
      </c>
      <c r="J13" s="458" t="s">
        <v>193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/>
      <c r="F14" s="515"/>
      <c r="G14" s="560"/>
      <c r="H14" s="515" t="s">
        <v>54</v>
      </c>
      <c r="I14" s="515" t="s">
        <v>54</v>
      </c>
      <c r="J14" s="458" t="s">
        <v>193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/>
      <c r="F15" s="515"/>
      <c r="G15" s="560"/>
      <c r="H15" s="515" t="s">
        <v>54</v>
      </c>
      <c r="I15" s="515" t="s">
        <v>54</v>
      </c>
      <c r="J15" s="458" t="s">
        <v>193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/>
      <c r="F16" s="452"/>
      <c r="G16" s="560"/>
      <c r="H16" s="561" t="s">
        <v>194</v>
      </c>
      <c r="I16" s="515" t="s">
        <v>54</v>
      </c>
      <c r="J16" s="458" t="s">
        <v>193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/>
      <c r="F17" s="515"/>
      <c r="G17" s="560"/>
      <c r="H17" s="561" t="s">
        <v>194</v>
      </c>
      <c r="I17" s="515" t="s">
        <v>54</v>
      </c>
      <c r="J17" s="458" t="s">
        <v>193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/>
      <c r="F18" s="515"/>
      <c r="G18" s="308"/>
      <c r="H18" s="561" t="s">
        <v>194</v>
      </c>
      <c r="I18" s="515" t="s">
        <v>54</v>
      </c>
      <c r="J18" s="458" t="s">
        <v>193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/>
      <c r="F19" s="515"/>
      <c r="G19" s="308"/>
      <c r="H19" s="561" t="s">
        <v>194</v>
      </c>
      <c r="I19" s="452" t="s">
        <v>54</v>
      </c>
      <c r="J19" s="458" t="s">
        <v>193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/>
      <c r="F20" s="515"/>
      <c r="G20" s="308"/>
      <c r="H20" s="561" t="s">
        <v>194</v>
      </c>
      <c r="I20" s="452" t="s">
        <v>54</v>
      </c>
      <c r="J20" s="458" t="s">
        <v>193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/>
      <c r="F21" s="515"/>
      <c r="G21" s="308"/>
      <c r="H21" s="561" t="s">
        <v>195</v>
      </c>
      <c r="I21" s="452" t="s">
        <v>196</v>
      </c>
      <c r="J21" s="458" t="s">
        <v>193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11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/>
      <c r="F22" s="515"/>
      <c r="G22" s="308"/>
      <c r="H22" s="561" t="s">
        <v>195</v>
      </c>
      <c r="I22" s="452" t="s">
        <v>196</v>
      </c>
      <c r="J22" s="458" t="s">
        <v>193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/>
      <c r="F23" s="515"/>
      <c r="G23" s="308"/>
      <c r="H23" s="561" t="s">
        <v>197</v>
      </c>
      <c r="I23" s="452" t="s">
        <v>198</v>
      </c>
      <c r="J23" s="458" t="s">
        <v>193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109</v>
      </c>
      <c r="C24" s="217" t="s">
        <v>87</v>
      </c>
      <c r="D24" s="579" t="s">
        <v>111</v>
      </c>
      <c r="E24" s="515"/>
      <c r="F24" s="515"/>
      <c r="G24" s="308"/>
      <c r="H24" s="561" t="s">
        <v>199</v>
      </c>
      <c r="I24" s="452" t="s">
        <v>198</v>
      </c>
      <c r="J24" s="458" t="s">
        <v>193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/>
      <c r="F25" s="515"/>
      <c r="G25" s="308"/>
      <c r="H25" s="561" t="s">
        <v>199</v>
      </c>
      <c r="I25" s="575" t="s">
        <v>200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/>
      <c r="F26" s="515"/>
      <c r="G26" s="308"/>
      <c r="H26" s="561" t="s">
        <v>199</v>
      </c>
      <c r="I26" s="575" t="s">
        <v>200</v>
      </c>
      <c r="J26" s="458" t="s">
        <v>193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/>
      <c r="F27" s="452"/>
      <c r="G27" s="308"/>
      <c r="H27" s="561" t="s">
        <v>201</v>
      </c>
      <c r="I27" s="575" t="s">
        <v>200</v>
      </c>
      <c r="J27" s="458" t="s">
        <v>193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/>
      <c r="F28" s="452"/>
      <c r="G28" s="308"/>
      <c r="H28" s="561" t="s">
        <v>201</v>
      </c>
      <c r="I28" s="575" t="s">
        <v>200</v>
      </c>
      <c r="J28" s="458" t="s">
        <v>193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/>
      <c r="F29" s="452"/>
      <c r="G29" s="308"/>
      <c r="H29" s="561" t="s">
        <v>202</v>
      </c>
      <c r="I29" s="575" t="s">
        <v>203</v>
      </c>
      <c r="J29" s="458" t="s">
        <v>193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/>
      <c r="F30" s="452"/>
      <c r="G30" s="308"/>
      <c r="H30" s="561" t="s">
        <v>202</v>
      </c>
      <c r="I30" s="575" t="s">
        <v>203</v>
      </c>
      <c r="J30" s="458" t="s">
        <v>193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/>
      <c r="F31" s="452"/>
      <c r="G31" s="308"/>
      <c r="H31" s="561" t="s">
        <v>202</v>
      </c>
      <c r="I31" s="575" t="s">
        <v>203</v>
      </c>
      <c r="J31" s="458" t="s">
        <v>193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/>
      <c r="F32" s="452"/>
      <c r="G32" s="308"/>
      <c r="H32" s="561" t="s">
        <v>204</v>
      </c>
      <c r="I32" s="575" t="s">
        <v>203</v>
      </c>
      <c r="J32" s="458" t="s">
        <v>193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/>
      <c r="F33" s="452"/>
      <c r="G33" s="308"/>
      <c r="H33" s="561" t="s">
        <v>204</v>
      </c>
      <c r="I33" s="575" t="s">
        <v>110</v>
      </c>
      <c r="J33" s="458" t="s">
        <v>193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93"/>
      <c r="H34" s="538" t="s">
        <v>205</v>
      </c>
      <c r="I34" s="537" t="s">
        <v>206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594"/>
      <c r="H35" s="538" t="s">
        <v>205</v>
      </c>
      <c r="I35" s="537" t="s">
        <v>206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594"/>
      <c r="H36" s="538" t="s">
        <v>205</v>
      </c>
      <c r="I36" s="537" t="s">
        <v>206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595"/>
      <c r="H37" s="538" t="s">
        <v>207</v>
      </c>
      <c r="I37" s="537" t="s">
        <v>206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595"/>
      <c r="H38" s="538" t="s">
        <v>207</v>
      </c>
      <c r="I38" s="537" t="s">
        <v>206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595"/>
      <c r="H39" s="538" t="s">
        <v>205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595"/>
      <c r="H40" s="590" t="s">
        <v>205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595"/>
      <c r="H41" s="274" t="s">
        <v>208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309"/>
      <c r="H42" s="283" t="s">
        <v>208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209</v>
      </c>
      <c r="D47" t="s">
        <v>211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212</v>
      </c>
    </row>
    <row r="56" spans="2:15" x14ac:dyDescent="0.2">
      <c r="B56" s="387" t="s">
        <v>138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97" priority="1">
      <formula>MAX(FREQUENCY(IF(ISNUMBER(SEARCH(M6, $K$7:$K$44)), ROW($K$7:$K$44)), IF(ISNUMBER(SEARCH(M6, $K$7:$K$44))=FALSE, ROW($K$7:$K$44)))) &gt; 12</formula>
    </cfRule>
    <cfRule type="expression" dxfId="496" priority="2">
      <formula>MAX(FREQUENCY(IF(ISNUMBER(SEARCH(M6, $E$7:$E$44)), ROW($E$7:$E$44)), IF(ISNUMBER(SEARCH(M6, $E$7:$E$44))=FALSE, ROW($E$7:$E$44)))) &gt; 12</formula>
    </cfRule>
    <cfRule type="expression" dxfId="495" priority="3">
      <formula>MAX(FREQUENCY(IF(ISNUMBER(SEARCH(M6, $F$7:$F$44)), ROW($F$7:$F$44)), IF(ISNUMBER(SEARCH(M6, $F$7:$F$44))=FALSE, ROW($F$7:$F$44)))) &gt; 12</formula>
    </cfRule>
    <cfRule type="expression" dxfId="494" priority="4">
      <formula>MAX(FREQUENCY(IF(ISNUMBER(SEARCH(M6, $G$7:$G$44)), ROW($G$7:$G$44)), IF(ISNUMBER(SEARCH(M6, $G$7:$G$44))=FALSE, ROW($G$7:$G$44)))) &gt; 12</formula>
    </cfRule>
    <cfRule type="expression" dxfId="493" priority="5">
      <formula>MAX(FREQUENCY(IF(ISNUMBER(SEARCH(M6, $H$7:$H$44)), ROW($H$7:$H$44)), IF(ISNUMBER(SEARCH(M6, $H$7:$H$44))=FALSE, ROW($H$7:$H$44)))) &gt; 12</formula>
    </cfRule>
    <cfRule type="expression" dxfId="492" priority="6">
      <formula>MAX(FREQUENCY(IF(ISNUMBER(SEARCH(M6, $I$7:$I$44)), ROW($I$7:$I$44)), IF(ISNUMBER(SEARCH(M6, $I$7:$I$44))=FALSE, ROW($I$7:$I$44)))) &gt; 12</formula>
    </cfRule>
    <cfRule type="expression" dxfId="49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90" priority="15">
      <formula>AND(ISNUMBER(N6), N6&gt;=5, NOT(ISBLANK(O6)))</formula>
    </cfRule>
    <cfRule type="expression" dxfId="489" priority="16">
      <formula>AND(ISNUMBER(N6), N6&gt;=5)</formula>
    </cfRule>
    <cfRule type="expression" dxfId="488" priority="17">
      <formula>AND(ISNUMBER(N6), N6&lt;5, NOT(ISBLANK(O6)))</formula>
    </cfRule>
    <cfRule type="expression" dxfId="487" priority="18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213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189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190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214</v>
      </c>
      <c r="F12" s="515" t="s">
        <v>214</v>
      </c>
      <c r="G12" s="515" t="s">
        <v>214</v>
      </c>
      <c r="H12" s="515" t="s">
        <v>214</v>
      </c>
      <c r="I12" s="515" t="s">
        <v>214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9.5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214</v>
      </c>
      <c r="F13" s="515" t="s">
        <v>214</v>
      </c>
      <c r="G13" s="515" t="s">
        <v>214</v>
      </c>
      <c r="H13" s="515" t="s">
        <v>214</v>
      </c>
      <c r="I13" s="515" t="s">
        <v>214</v>
      </c>
      <c r="J13" s="458" t="s">
        <v>193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214</v>
      </c>
      <c r="F14" s="515" t="s">
        <v>215</v>
      </c>
      <c r="G14" s="515" t="s">
        <v>57</v>
      </c>
      <c r="H14" s="515" t="s">
        <v>54</v>
      </c>
      <c r="I14" s="452" t="s">
        <v>57</v>
      </c>
      <c r="J14" s="458" t="s">
        <v>193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214</v>
      </c>
      <c r="F15" s="515" t="s">
        <v>216</v>
      </c>
      <c r="G15" s="515" t="s">
        <v>54</v>
      </c>
      <c r="H15" s="515" t="s">
        <v>54</v>
      </c>
      <c r="I15" s="452" t="s">
        <v>57</v>
      </c>
      <c r="J15" s="458" t="s">
        <v>193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214</v>
      </c>
      <c r="F16" s="515" t="s">
        <v>216</v>
      </c>
      <c r="G16" s="515" t="s">
        <v>217</v>
      </c>
      <c r="H16" s="515" t="s">
        <v>54</v>
      </c>
      <c r="I16" s="452" t="s">
        <v>57</v>
      </c>
      <c r="J16" s="458" t="s">
        <v>193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214</v>
      </c>
      <c r="F17" s="515" t="s">
        <v>216</v>
      </c>
      <c r="G17" s="515" t="s">
        <v>217</v>
      </c>
      <c r="H17" s="515" t="s">
        <v>54</v>
      </c>
      <c r="I17" s="452" t="s">
        <v>218</v>
      </c>
      <c r="J17" s="458" t="s">
        <v>193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54</v>
      </c>
      <c r="F18" s="515" t="s">
        <v>219</v>
      </c>
      <c r="G18" s="515" t="s">
        <v>217</v>
      </c>
      <c r="H18" s="561" t="s">
        <v>220</v>
      </c>
      <c r="I18" s="452" t="s">
        <v>218</v>
      </c>
      <c r="J18" s="458" t="s">
        <v>193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54</v>
      </c>
      <c r="F19" s="515" t="s">
        <v>219</v>
      </c>
      <c r="G19" s="515" t="s">
        <v>217</v>
      </c>
      <c r="H19" s="561" t="s">
        <v>221</v>
      </c>
      <c r="I19" s="452" t="s">
        <v>222</v>
      </c>
      <c r="J19" s="458" t="s">
        <v>193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223</v>
      </c>
      <c r="F20" s="515" t="s">
        <v>224</v>
      </c>
      <c r="G20" s="515" t="s">
        <v>217</v>
      </c>
      <c r="H20" s="561" t="s">
        <v>221</v>
      </c>
      <c r="I20" s="452" t="s">
        <v>222</v>
      </c>
      <c r="J20" s="458" t="s">
        <v>193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223</v>
      </c>
      <c r="F21" s="515" t="s">
        <v>219</v>
      </c>
      <c r="G21" s="515" t="s">
        <v>54</v>
      </c>
      <c r="H21" s="561" t="s">
        <v>225</v>
      </c>
      <c r="I21" s="452" t="s">
        <v>226</v>
      </c>
      <c r="J21" s="458" t="s">
        <v>193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223</v>
      </c>
      <c r="F22" s="515" t="s">
        <v>227</v>
      </c>
      <c r="G22" s="515" t="s">
        <v>54</v>
      </c>
      <c r="H22" s="561" t="s">
        <v>225</v>
      </c>
      <c r="I22" s="452" t="s">
        <v>228</v>
      </c>
      <c r="J22" s="458" t="s">
        <v>193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229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66</v>
      </c>
      <c r="F23" s="515" t="s">
        <v>230</v>
      </c>
      <c r="G23" s="515" t="s">
        <v>54</v>
      </c>
      <c r="H23" s="561" t="s">
        <v>225</v>
      </c>
      <c r="I23" s="452" t="s">
        <v>228</v>
      </c>
      <c r="J23" s="458" t="s">
        <v>193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223</v>
      </c>
      <c r="F24" s="515" t="s">
        <v>230</v>
      </c>
      <c r="G24" s="515" t="s">
        <v>54</v>
      </c>
      <c r="H24" s="561" t="s">
        <v>231</v>
      </c>
      <c r="I24" s="452" t="s">
        <v>228</v>
      </c>
      <c r="J24" s="458" t="s">
        <v>193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232</v>
      </c>
      <c r="F25" s="515" t="s">
        <v>233</v>
      </c>
      <c r="G25" s="515" t="s">
        <v>234</v>
      </c>
      <c r="H25" s="561" t="s">
        <v>235</v>
      </c>
      <c r="I25" s="452" t="s">
        <v>228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234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232</v>
      </c>
      <c r="F26" s="515" t="s">
        <v>233</v>
      </c>
      <c r="G26" s="452" t="s">
        <v>217</v>
      </c>
      <c r="H26" s="561" t="s">
        <v>236</v>
      </c>
      <c r="I26" s="452" t="s">
        <v>237</v>
      </c>
      <c r="J26" s="458" t="s">
        <v>193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195</v>
      </c>
      <c r="F27" s="515" t="s">
        <v>238</v>
      </c>
      <c r="G27" s="452" t="s">
        <v>217</v>
      </c>
      <c r="H27" s="561" t="s">
        <v>236</v>
      </c>
      <c r="I27" s="452" t="s">
        <v>237</v>
      </c>
      <c r="J27" s="458" t="s">
        <v>193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195</v>
      </c>
      <c r="F28" s="515" t="s">
        <v>239</v>
      </c>
      <c r="G28" s="452" t="s">
        <v>54</v>
      </c>
      <c r="H28" s="561" t="s">
        <v>236</v>
      </c>
      <c r="I28" s="306" t="s">
        <v>240</v>
      </c>
      <c r="J28" s="458" t="s">
        <v>193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195</v>
      </c>
      <c r="F29" s="515" t="s">
        <v>195</v>
      </c>
      <c r="G29" s="452" t="s">
        <v>54</v>
      </c>
      <c r="H29" s="561" t="s">
        <v>241</v>
      </c>
      <c r="I29" s="306" t="s">
        <v>163</v>
      </c>
      <c r="J29" s="458" t="s">
        <v>193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195</v>
      </c>
      <c r="F30" s="515" t="s">
        <v>195</v>
      </c>
      <c r="G30" s="452" t="s">
        <v>54</v>
      </c>
      <c r="H30" s="561" t="s">
        <v>241</v>
      </c>
      <c r="I30" s="306" t="s">
        <v>163</v>
      </c>
      <c r="J30" s="458" t="s">
        <v>193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242</v>
      </c>
      <c r="F31" s="515" t="s">
        <v>195</v>
      </c>
      <c r="G31" s="452" t="s">
        <v>54</v>
      </c>
      <c r="H31" s="561" t="s">
        <v>241</v>
      </c>
      <c r="I31" s="306" t="s">
        <v>163</v>
      </c>
      <c r="J31" s="458" t="s">
        <v>193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242</v>
      </c>
      <c r="F32" s="515" t="s">
        <v>195</v>
      </c>
      <c r="G32" s="452" t="s">
        <v>54</v>
      </c>
      <c r="H32" s="561" t="s">
        <v>241</v>
      </c>
      <c r="I32" s="306" t="s">
        <v>163</v>
      </c>
      <c r="J32" s="458" t="s">
        <v>193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242</v>
      </c>
      <c r="F33" s="515" t="s">
        <v>195</v>
      </c>
      <c r="G33" s="452" t="s">
        <v>54</v>
      </c>
      <c r="H33" s="561" t="s">
        <v>243</v>
      </c>
      <c r="I33" s="306" t="s">
        <v>163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 t="s">
        <v>244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 t="s">
        <v>244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209</v>
      </c>
      <c r="D47" t="s">
        <v>211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245</v>
      </c>
    </row>
    <row r="61" spans="2:15" x14ac:dyDescent="0.2">
      <c r="D61" t="s">
        <v>144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86" priority="1">
      <formula>MAX(FREQUENCY(IF(ISNUMBER(SEARCH(M6, $K$7:$K$44)), ROW($K$7:$K$44)), IF(ISNUMBER(SEARCH(M6, $K$7:$K$44))=FALSE, ROW($K$7:$K$44)))) &gt; 12</formula>
    </cfRule>
    <cfRule type="expression" dxfId="485" priority="2">
      <formula>MAX(FREQUENCY(IF(ISNUMBER(SEARCH(M6, $E$7:$E$44)), ROW($E$7:$E$44)), IF(ISNUMBER(SEARCH(M6, $E$7:$E$44))=FALSE, ROW($E$7:$E$44)))) &gt; 12</formula>
    </cfRule>
    <cfRule type="expression" dxfId="484" priority="3">
      <formula>MAX(FREQUENCY(IF(ISNUMBER(SEARCH(M6, $F$7:$F$44)), ROW($F$7:$F$44)), IF(ISNUMBER(SEARCH(M6, $F$7:$F$44))=FALSE, ROW($F$7:$F$44)))) &gt; 12</formula>
    </cfRule>
    <cfRule type="expression" dxfId="483" priority="4">
      <formula>MAX(FREQUENCY(IF(ISNUMBER(SEARCH(M6, $G$7:$G$44)), ROW($G$7:$G$44)), IF(ISNUMBER(SEARCH(M6, $G$7:$G$44))=FALSE, ROW($G$7:$G$44)))) &gt; 12</formula>
    </cfRule>
    <cfRule type="expression" dxfId="482" priority="5">
      <formula>MAX(FREQUENCY(IF(ISNUMBER(SEARCH(M6, $H$7:$H$44)), ROW($H$7:$H$44)), IF(ISNUMBER(SEARCH(M6, $H$7:$H$44))=FALSE, ROW($H$7:$H$44)))) &gt; 12</formula>
    </cfRule>
    <cfRule type="expression" dxfId="481" priority="6">
      <formula>MAX(FREQUENCY(IF(ISNUMBER(SEARCH(M6, $I$7:$I$44)), ROW($I$7:$I$44)), IF(ISNUMBER(SEARCH(M6, $I$7:$I$44))=FALSE, ROW($I$7:$I$44)))) &gt; 12</formula>
    </cfRule>
    <cfRule type="expression" dxfId="48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79" priority="21">
      <formula>AND(ISNUMBER(N6), N6&gt;=5, NOT(ISBLANK(O6)))</formula>
    </cfRule>
    <cfRule type="expression" dxfId="478" priority="22">
      <formula>AND(ISNUMBER(N6), N6&gt;=5)</formula>
    </cfRule>
    <cfRule type="expression" dxfId="477" priority="23">
      <formula>AND(ISNUMBER(N6), N6&lt;5, NOT(ISBLANK(O6)))</formula>
    </cfRule>
    <cfRule type="expression" dxfId="476" priority="2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3789062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246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189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190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140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247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225</v>
      </c>
      <c r="F12" s="515" t="s">
        <v>225</v>
      </c>
      <c r="G12" s="515" t="s">
        <v>225</v>
      </c>
      <c r="H12" s="515" t="s">
        <v>225</v>
      </c>
      <c r="I12" s="515" t="s">
        <v>225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21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67</v>
      </c>
      <c r="F13" s="515" t="s">
        <v>225</v>
      </c>
      <c r="G13" s="515" t="s">
        <v>225</v>
      </c>
      <c r="H13" s="515" t="s">
        <v>225</v>
      </c>
      <c r="I13" s="515" t="s">
        <v>225</v>
      </c>
      <c r="J13" s="583" t="s">
        <v>248</v>
      </c>
      <c r="K13" s="459" t="s">
        <v>193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194</v>
      </c>
      <c r="F14" s="515" t="s">
        <v>67</v>
      </c>
      <c r="G14" s="515" t="s">
        <v>249</v>
      </c>
      <c r="H14" s="585" t="s">
        <v>225</v>
      </c>
      <c r="I14" s="515" t="s">
        <v>225</v>
      </c>
      <c r="J14" s="583" t="s">
        <v>248</v>
      </c>
      <c r="K14" s="583" t="s">
        <v>248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194</v>
      </c>
      <c r="F15" s="515" t="s">
        <v>67</v>
      </c>
      <c r="G15" s="515" t="s">
        <v>249</v>
      </c>
      <c r="H15" s="585" t="s">
        <v>225</v>
      </c>
      <c r="I15" s="515" t="s">
        <v>225</v>
      </c>
      <c r="J15" s="583" t="s">
        <v>248</v>
      </c>
      <c r="K15" s="583" t="s">
        <v>248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194</v>
      </c>
      <c r="F16" s="452" t="s">
        <v>67</v>
      </c>
      <c r="G16" s="515" t="s">
        <v>249</v>
      </c>
      <c r="H16" s="585" t="s">
        <v>225</v>
      </c>
      <c r="I16" s="452" t="s">
        <v>65</v>
      </c>
      <c r="J16" s="583" t="s">
        <v>248</v>
      </c>
      <c r="K16" s="583" t="s">
        <v>248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194</v>
      </c>
      <c r="F17" s="515" t="s">
        <v>250</v>
      </c>
      <c r="G17" s="515" t="s">
        <v>249</v>
      </c>
      <c r="H17" s="585" t="s">
        <v>225</v>
      </c>
      <c r="I17" s="452" t="s">
        <v>65</v>
      </c>
      <c r="J17" s="583" t="s">
        <v>248</v>
      </c>
      <c r="K17" s="583" t="s">
        <v>248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54</v>
      </c>
      <c r="F18" s="515" t="s">
        <v>250</v>
      </c>
      <c r="G18" s="515" t="s">
        <v>251</v>
      </c>
      <c r="H18" s="585" t="s">
        <v>163</v>
      </c>
      <c r="I18" s="452" t="s">
        <v>252</v>
      </c>
      <c r="J18" s="583" t="s">
        <v>248</v>
      </c>
      <c r="K18" s="583" t="s">
        <v>248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253</v>
      </c>
      <c r="F19" s="515" t="s">
        <v>250</v>
      </c>
      <c r="G19" s="515" t="s">
        <v>249</v>
      </c>
      <c r="H19" s="585" t="s">
        <v>163</v>
      </c>
      <c r="I19" s="452" t="s">
        <v>252</v>
      </c>
      <c r="J19" s="583" t="s">
        <v>248</v>
      </c>
      <c r="K19" s="583" t="s">
        <v>248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253</v>
      </c>
      <c r="F20" s="515" t="s">
        <v>250</v>
      </c>
      <c r="G20" s="515" t="s">
        <v>249</v>
      </c>
      <c r="H20" s="585" t="s">
        <v>163</v>
      </c>
      <c r="I20" s="452" t="s">
        <v>252</v>
      </c>
      <c r="J20" s="583" t="s">
        <v>248</v>
      </c>
      <c r="K20" s="583" t="s">
        <v>248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254</v>
      </c>
      <c r="F21" s="515" t="s">
        <v>255</v>
      </c>
      <c r="G21" s="452" t="s">
        <v>249</v>
      </c>
      <c r="H21" s="585" t="s">
        <v>256</v>
      </c>
      <c r="I21" s="452" t="s">
        <v>257</v>
      </c>
      <c r="J21" s="583" t="s">
        <v>248</v>
      </c>
      <c r="K21" s="583" t="s">
        <v>248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258</v>
      </c>
      <c r="F22" s="515" t="s">
        <v>259</v>
      </c>
      <c r="G22" s="452" t="s">
        <v>260</v>
      </c>
      <c r="H22" s="585" t="s">
        <v>261</v>
      </c>
      <c r="I22" s="585" t="s">
        <v>262</v>
      </c>
      <c r="J22" s="583" t="s">
        <v>248</v>
      </c>
      <c r="K22" s="583" t="s">
        <v>248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258</v>
      </c>
      <c r="F23" s="515" t="s">
        <v>263</v>
      </c>
      <c r="G23" s="452" t="s">
        <v>260</v>
      </c>
      <c r="H23" s="585" t="s">
        <v>261</v>
      </c>
      <c r="I23" s="585" t="s">
        <v>262</v>
      </c>
      <c r="J23" s="583" t="s">
        <v>248</v>
      </c>
      <c r="K23" s="583" t="s">
        <v>248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264</v>
      </c>
      <c r="F24" s="515" t="s">
        <v>263</v>
      </c>
      <c r="G24" s="452" t="s">
        <v>265</v>
      </c>
      <c r="H24" s="585" t="s">
        <v>266</v>
      </c>
      <c r="I24" s="585" t="s">
        <v>262</v>
      </c>
      <c r="J24" s="583" t="s">
        <v>193</v>
      </c>
      <c r="K24" s="583" t="s">
        <v>248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264</v>
      </c>
      <c r="F25" s="515" t="s">
        <v>263</v>
      </c>
      <c r="G25" s="452" t="s">
        <v>265</v>
      </c>
      <c r="H25" s="585" t="s">
        <v>266</v>
      </c>
      <c r="I25" s="585" t="s">
        <v>267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234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264</v>
      </c>
      <c r="F26" s="515" t="s">
        <v>268</v>
      </c>
      <c r="G26" s="452" t="s">
        <v>269</v>
      </c>
      <c r="H26" s="585" t="s">
        <v>266</v>
      </c>
      <c r="I26" s="585" t="s">
        <v>270</v>
      </c>
      <c r="J26" s="583" t="s">
        <v>248</v>
      </c>
      <c r="K26" s="583" t="s">
        <v>193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271</v>
      </c>
      <c r="F27" s="515" t="s">
        <v>272</v>
      </c>
      <c r="G27" s="452" t="s">
        <v>273</v>
      </c>
      <c r="H27" s="585" t="s">
        <v>266</v>
      </c>
      <c r="I27" s="585" t="s">
        <v>274</v>
      </c>
      <c r="J27" s="583" t="s">
        <v>248</v>
      </c>
      <c r="K27" s="583" t="s">
        <v>248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271</v>
      </c>
      <c r="F28" s="515" t="s">
        <v>272</v>
      </c>
      <c r="G28" s="452" t="s">
        <v>273</v>
      </c>
      <c r="H28" s="585" t="s">
        <v>275</v>
      </c>
      <c r="I28" s="585" t="s">
        <v>274</v>
      </c>
      <c r="J28" s="459" t="s">
        <v>248</v>
      </c>
      <c r="K28" s="583" t="s">
        <v>248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276</v>
      </c>
      <c r="F29" s="515" t="s">
        <v>272</v>
      </c>
      <c r="G29" s="452" t="s">
        <v>277</v>
      </c>
      <c r="H29" s="585" t="s">
        <v>275</v>
      </c>
      <c r="I29" s="585" t="s">
        <v>278</v>
      </c>
      <c r="J29" s="459" t="s">
        <v>248</v>
      </c>
      <c r="K29" s="459" t="s">
        <v>248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276</v>
      </c>
      <c r="F30" s="452" t="s">
        <v>68</v>
      </c>
      <c r="G30" s="452" t="s">
        <v>279</v>
      </c>
      <c r="H30" s="585" t="s">
        <v>280</v>
      </c>
      <c r="I30" s="585" t="s">
        <v>278</v>
      </c>
      <c r="J30" s="459" t="s">
        <v>248</v>
      </c>
      <c r="K30" s="459" t="s">
        <v>193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281</v>
      </c>
      <c r="F31" s="452" t="s">
        <v>282</v>
      </c>
      <c r="G31" s="452" t="s">
        <v>279</v>
      </c>
      <c r="H31" s="585" t="s">
        <v>280</v>
      </c>
      <c r="I31" s="585" t="s">
        <v>278</v>
      </c>
      <c r="J31" s="459" t="s">
        <v>193</v>
      </c>
      <c r="K31" s="459" t="s">
        <v>193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283</v>
      </c>
      <c r="F32" s="452" t="s">
        <v>282</v>
      </c>
      <c r="G32" s="452" t="s">
        <v>284</v>
      </c>
      <c r="H32" s="585" t="s">
        <v>280</v>
      </c>
      <c r="I32" s="585" t="s">
        <v>278</v>
      </c>
      <c r="J32" s="459" t="s">
        <v>193</v>
      </c>
      <c r="K32" s="459" t="s">
        <v>193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285</v>
      </c>
      <c r="F33" s="452" t="s">
        <v>282</v>
      </c>
      <c r="G33" s="452" t="s">
        <v>286</v>
      </c>
      <c r="H33" s="585" t="s">
        <v>280</v>
      </c>
      <c r="I33" s="585" t="s">
        <v>278</v>
      </c>
      <c r="J33" s="583" t="s">
        <v>193</v>
      </c>
      <c r="K33" s="459" t="s">
        <v>193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287</v>
      </c>
      <c r="F34" s="586" t="s">
        <v>288</v>
      </c>
      <c r="G34" s="538" t="s">
        <v>286</v>
      </c>
      <c r="H34" s="538"/>
      <c r="I34" s="537" t="s">
        <v>110</v>
      </c>
      <c r="J34" s="583" t="s">
        <v>193</v>
      </c>
      <c r="K34" s="459" t="s">
        <v>193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287</v>
      </c>
      <c r="F35" s="586" t="s">
        <v>288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287</v>
      </c>
      <c r="F36" s="586" t="s">
        <v>288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 t="s">
        <v>289</v>
      </c>
      <c r="F37" s="586" t="s">
        <v>288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 t="s">
        <v>289</v>
      </c>
      <c r="F38" s="586" t="s">
        <v>288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209</v>
      </c>
      <c r="D47" t="s">
        <v>211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133</v>
      </c>
      <c r="M51" s="61"/>
      <c r="N51" s="62"/>
      <c r="O51" s="61"/>
    </row>
    <row r="52" spans="2:15" x14ac:dyDescent="0.2">
      <c r="B52" s="573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475" priority="1">
      <formula>MAX(FREQUENCY(IF(ISNUMBER(SEARCH(M6, $K$7:$K$44)), ROW($K$7:$K$44)), IF(ISNUMBER(SEARCH(M6, $K$7:$K$44))=FALSE, ROW($K$7:$K$44)))) &gt; 12</formula>
    </cfRule>
    <cfRule type="expression" dxfId="474" priority="2">
      <formula>MAX(FREQUENCY(IF(ISNUMBER(SEARCH(M6, $E$7:$E$44)), ROW($E$7:$E$44)), IF(ISNUMBER(SEARCH(M6, $E$7:$E$44))=FALSE, ROW($E$7:$E$44)))) &gt; 12</formula>
    </cfRule>
    <cfRule type="expression" dxfId="473" priority="3">
      <formula>MAX(FREQUENCY(IF(ISNUMBER(SEARCH(M6, $F$7:$F$44)), ROW($F$7:$F$44)), IF(ISNUMBER(SEARCH(M6, $F$7:$F$44))=FALSE, ROW($F$7:$F$44)))) &gt; 12</formula>
    </cfRule>
    <cfRule type="expression" dxfId="472" priority="4">
      <formula>MAX(FREQUENCY(IF(ISNUMBER(SEARCH(M6, $G$7:$G$44)), ROW($G$7:$G$44)), IF(ISNUMBER(SEARCH(M6, $G$7:$G$44))=FALSE, ROW($G$7:$G$44)))) &gt; 12</formula>
    </cfRule>
    <cfRule type="expression" dxfId="471" priority="5">
      <formula>MAX(FREQUENCY(IF(ISNUMBER(SEARCH(M6, $H$7:$H$44)), ROW($H$7:$H$44)), IF(ISNUMBER(SEARCH(M6, $H$7:$H$44))=FALSE, ROW($H$7:$H$44)))) &gt; 12</formula>
    </cfRule>
    <cfRule type="expression" dxfId="470" priority="6">
      <formula>MAX(FREQUENCY(IF(ISNUMBER(SEARCH(M6, $I$7:$I$44)), ROW($I$7:$I$44)), IF(ISNUMBER(SEARCH(M6, $I$7:$I$44))=FALSE, ROW($I$7:$I$44)))) &gt; 12</formula>
    </cfRule>
    <cfRule type="expression" dxfId="46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68" priority="8">
      <formula>AND(ISNUMBER(N6), N6&gt;=5, NOT(ISBLANK(O6)))</formula>
    </cfRule>
    <cfRule type="expression" dxfId="467" priority="9">
      <formula>AND(ISNUMBER(N6), N6&gt;=5)</formula>
    </cfRule>
    <cfRule type="expression" dxfId="466" priority="10">
      <formula>AND(ISNUMBER(N6), N6&lt;5, NOT(ISBLANK(O6)))</formula>
    </cfRule>
    <cfRule type="expression" dxfId="465" priority="11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188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290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 x14ac:dyDescent="0.25">
      <c r="B6" s="263" t="s">
        <v>85</v>
      </c>
      <c r="C6" s="271"/>
      <c r="D6" s="272"/>
      <c r="E6" s="282" t="s">
        <v>191</v>
      </c>
      <c r="F6" s="282" t="s">
        <v>191</v>
      </c>
      <c r="G6" s="282" t="s">
        <v>191</v>
      </c>
      <c r="H6" s="282" t="s">
        <v>191</v>
      </c>
      <c r="I6" s="282" t="s">
        <v>191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90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90</v>
      </c>
      <c r="T8" s="63"/>
    </row>
    <row r="9" spans="2:20" ht="15.75" thickBot="1" x14ac:dyDescent="0.25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90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90</v>
      </c>
      <c r="T9" s="63"/>
    </row>
    <row r="10" spans="2:20" ht="15.75" thickBot="1" x14ac:dyDescent="0.25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90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90</v>
      </c>
      <c r="T11" s="63"/>
    </row>
    <row r="12" spans="2:20" ht="15" customHeight="1" thickBot="1" x14ac:dyDescent="0.25">
      <c r="B12" s="578" t="s">
        <v>93</v>
      </c>
      <c r="C12" s="217" t="s">
        <v>87</v>
      </c>
      <c r="D12" s="579" t="s">
        <v>94</v>
      </c>
      <c r="E12" s="515" t="s">
        <v>192</v>
      </c>
      <c r="F12" s="515" t="s">
        <v>192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95</v>
      </c>
      <c r="T12" s="63"/>
    </row>
    <row r="13" spans="2:20" ht="15" customHeight="1" thickBot="1" x14ac:dyDescent="0.25">
      <c r="B13" s="578" t="s">
        <v>94</v>
      </c>
      <c r="C13" s="217" t="s">
        <v>87</v>
      </c>
      <c r="D13" s="579" t="s">
        <v>96</v>
      </c>
      <c r="E13" s="515" t="s">
        <v>192</v>
      </c>
      <c r="F13" s="515" t="s">
        <v>192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90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90</v>
      </c>
      <c r="T13" s="63"/>
    </row>
    <row r="14" spans="2:20" ht="15" customHeight="1" thickBot="1" x14ac:dyDescent="0.25">
      <c r="B14" s="578" t="s">
        <v>96</v>
      </c>
      <c r="C14" s="217" t="s">
        <v>87</v>
      </c>
      <c r="D14" s="579" t="s">
        <v>97</v>
      </c>
      <c r="E14" s="515" t="s">
        <v>192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90</v>
      </c>
      <c r="T14" s="63"/>
    </row>
    <row r="15" spans="2:20" ht="15" customHeight="1" thickBot="1" x14ac:dyDescent="0.25">
      <c r="B15" s="578" t="s">
        <v>97</v>
      </c>
      <c r="C15" s="217" t="s">
        <v>87</v>
      </c>
      <c r="D15" s="579" t="s">
        <v>98</v>
      </c>
      <c r="E15" s="515" t="s">
        <v>192</v>
      </c>
      <c r="F15" s="515" t="s">
        <v>291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90</v>
      </c>
      <c r="T15" s="63"/>
    </row>
    <row r="16" spans="2:20" ht="15" customHeight="1" thickBot="1" x14ac:dyDescent="0.25">
      <c r="B16" s="578" t="s">
        <v>98</v>
      </c>
      <c r="C16" s="217" t="s">
        <v>87</v>
      </c>
      <c r="D16" s="579" t="s">
        <v>99</v>
      </c>
      <c r="E16" s="515" t="s">
        <v>192</v>
      </c>
      <c r="F16" s="515" t="s">
        <v>291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100</v>
      </c>
      <c r="T16" s="63"/>
    </row>
    <row r="17" spans="2:20" ht="15" customHeight="1" thickBot="1" x14ac:dyDescent="0.25">
      <c r="B17" s="578" t="s">
        <v>99</v>
      </c>
      <c r="C17" s="217" t="s">
        <v>87</v>
      </c>
      <c r="D17" s="579" t="s">
        <v>101</v>
      </c>
      <c r="E17" s="515" t="s">
        <v>223</v>
      </c>
      <c r="F17" s="515" t="s">
        <v>291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101</v>
      </c>
      <c r="C18" s="217" t="s">
        <v>87</v>
      </c>
      <c r="D18" s="579" t="s">
        <v>102</v>
      </c>
      <c r="E18" s="515" t="s">
        <v>223</v>
      </c>
      <c r="F18" s="515" t="s">
        <v>291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102</v>
      </c>
      <c r="C19" s="217" t="s">
        <v>87</v>
      </c>
      <c r="D19" s="579" t="s">
        <v>103</v>
      </c>
      <c r="E19" s="515" t="s">
        <v>232</v>
      </c>
      <c r="F19" s="515" t="s">
        <v>291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103</v>
      </c>
      <c r="C20" s="217" t="s">
        <v>87</v>
      </c>
      <c r="D20" s="579" t="s">
        <v>104</v>
      </c>
      <c r="E20" s="515" t="s">
        <v>232</v>
      </c>
      <c r="F20" s="515" t="s">
        <v>291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104</v>
      </c>
      <c r="C21" s="217" t="s">
        <v>87</v>
      </c>
      <c r="D21" s="579" t="s">
        <v>105</v>
      </c>
      <c r="E21" s="515" t="s">
        <v>232</v>
      </c>
      <c r="F21" s="515" t="s">
        <v>291</v>
      </c>
      <c r="G21" s="515"/>
      <c r="H21" s="515"/>
      <c r="I21" s="515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414" t="s">
        <v>106</v>
      </c>
      <c r="R21" s="325">
        <f>'1 Apr 2024'!N21+'8 Apr 2024'!N21+'15 Apr 2024'!N21+'22 Apr 2024'!N21+'29 Apr 2024'!N21</f>
        <v>3.5</v>
      </c>
      <c r="S21" s="547" t="s">
        <v>107</v>
      </c>
      <c r="T21" s="63"/>
    </row>
    <row r="22" spans="2:20" ht="15" customHeight="1" thickBot="1" x14ac:dyDescent="0.25">
      <c r="B22" s="578" t="s">
        <v>105</v>
      </c>
      <c r="C22" s="217" t="s">
        <v>87</v>
      </c>
      <c r="D22" s="579" t="s">
        <v>108</v>
      </c>
      <c r="E22" s="515" t="s">
        <v>194</v>
      </c>
      <c r="F22" s="515" t="s">
        <v>292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229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108</v>
      </c>
      <c r="C23" s="217" t="s">
        <v>87</v>
      </c>
      <c r="D23" s="579" t="s">
        <v>109</v>
      </c>
      <c r="E23" s="515" t="s">
        <v>293</v>
      </c>
      <c r="F23" s="515" t="s">
        <v>292</v>
      </c>
      <c r="G23" s="515"/>
      <c r="H23" s="515"/>
      <c r="I23" s="515" t="s">
        <v>67</v>
      </c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414" t="s">
        <v>110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109</v>
      </c>
      <c r="C24" s="217" t="s">
        <v>87</v>
      </c>
      <c r="D24" s="579" t="s">
        <v>111</v>
      </c>
      <c r="E24" s="515" t="s">
        <v>293</v>
      </c>
      <c r="F24" s="515" t="s">
        <v>294</v>
      </c>
      <c r="G24" s="515"/>
      <c r="H24" s="515"/>
      <c r="I24" s="515" t="s">
        <v>67</v>
      </c>
      <c r="J24" s="458"/>
      <c r="K24" s="460"/>
      <c r="L24" s="61"/>
      <c r="M24" s="416" t="s">
        <v>295</v>
      </c>
      <c r="N24" s="565">
        <f>COUNTIF(E7:K44, "*Wei Jun*")/2</f>
        <v>4.5</v>
      </c>
      <c r="O24" s="550"/>
      <c r="P24" s="199"/>
      <c r="Q24" s="416" t="s">
        <v>295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293</v>
      </c>
      <c r="F25" s="515" t="s">
        <v>294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293</v>
      </c>
      <c r="F26" s="515" t="s">
        <v>294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293</v>
      </c>
      <c r="F27" s="515" t="s">
        <v>294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296</v>
      </c>
      <c r="F28" s="515" t="s">
        <v>296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296</v>
      </c>
      <c r="F29" s="515" t="s">
        <v>297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298</v>
      </c>
      <c r="F30" s="515" t="s">
        <v>297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298</v>
      </c>
      <c r="F31" s="515" t="s">
        <v>299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298</v>
      </c>
      <c r="F32" s="515" t="s">
        <v>299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298</v>
      </c>
      <c r="F33" s="515" t="s">
        <v>299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209</v>
      </c>
      <c r="D47" t="s">
        <v>211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212</v>
      </c>
    </row>
    <row r="56" spans="2:15" x14ac:dyDescent="0.2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64" priority="1">
      <formula>AND(ISNUMBER(N6), N6&gt;=5, NOT(ISBLANK(O6)))</formula>
    </cfRule>
    <cfRule type="expression" dxfId="463" priority="2">
      <formula>AND(ISNUMBER(N6), N6&gt;=5)</formula>
    </cfRule>
    <cfRule type="expression" dxfId="462" priority="3">
      <formula>AND(ISNUMBER(N6), N6&lt;5, NOT(ISBLANK(O6)))</formula>
    </cfRule>
    <cfRule type="expression" dxfId="461" priority="4">
      <formula>AND(ISNUMBER(N6), N6&lt;5, ISBLANK(O6))</formula>
    </cfRule>
  </conditionalFormatting>
  <conditionalFormatting sqref="R6:R24">
    <cfRule type="expression" dxfId="460" priority="5">
      <formula>AND(ISNUMBER(R6), R6&gt;=5, NOT(ISBLANK(S6)))</formula>
    </cfRule>
    <cfRule type="expression" dxfId="459" priority="6">
      <formula>AND(ISNUMBER(R6), R6&gt;=5)</formula>
    </cfRule>
    <cfRule type="expression" dxfId="458" priority="7">
      <formula>AND(ISNUMBER(R6), R6&lt;5, NOT(ISBLANK(S6)))</formula>
    </cfRule>
    <cfRule type="expression" dxfId="457" priority="8">
      <formula>AND(ISNUMBER(R6), R6&lt;5, ISBLANK(S6))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300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301</v>
      </c>
      <c r="F6" s="282" t="s">
        <v>301</v>
      </c>
      <c r="G6" s="282" t="s">
        <v>301</v>
      </c>
      <c r="H6" s="282" t="s">
        <v>301</v>
      </c>
      <c r="I6" s="282" t="s">
        <v>301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229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302</v>
      </c>
      <c r="F12" s="515" t="s">
        <v>302</v>
      </c>
      <c r="G12" s="515" t="s">
        <v>302</v>
      </c>
      <c r="H12" s="515" t="s">
        <v>302</v>
      </c>
      <c r="I12" s="515" t="s">
        <v>302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302</v>
      </c>
      <c r="F13" s="515" t="s">
        <v>302</v>
      </c>
      <c r="G13" s="515" t="s">
        <v>302</v>
      </c>
      <c r="H13" s="515" t="s">
        <v>302</v>
      </c>
      <c r="I13" s="515" t="s">
        <v>302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219</v>
      </c>
      <c r="F14" s="515" t="s">
        <v>303</v>
      </c>
      <c r="G14" s="515" t="s">
        <v>302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219</v>
      </c>
      <c r="F15" s="515" t="s">
        <v>304</v>
      </c>
      <c r="G15" s="515" t="s">
        <v>219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219</v>
      </c>
      <c r="F16" s="515" t="s">
        <v>304</v>
      </c>
      <c r="G16" s="515" t="s">
        <v>219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305</v>
      </c>
      <c r="F17" s="515" t="s">
        <v>304</v>
      </c>
      <c r="G17" s="515" t="s">
        <v>219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302</v>
      </c>
      <c r="F18" s="515" t="s">
        <v>304</v>
      </c>
      <c r="G18" s="452" t="s">
        <v>225</v>
      </c>
      <c r="H18" s="261" t="s">
        <v>68</v>
      </c>
      <c r="I18" s="452" t="s">
        <v>243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306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302</v>
      </c>
      <c r="F19" s="515" t="s">
        <v>304</v>
      </c>
      <c r="G19" s="452" t="s">
        <v>225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302</v>
      </c>
      <c r="F20" s="515" t="s">
        <v>304</v>
      </c>
      <c r="G20" s="452" t="s">
        <v>307</v>
      </c>
      <c r="H20" s="261" t="s">
        <v>68</v>
      </c>
      <c r="I20" s="452" t="s">
        <v>243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308</v>
      </c>
      <c r="F21" s="515" t="s">
        <v>304</v>
      </c>
      <c r="G21" s="452" t="s">
        <v>309</v>
      </c>
      <c r="H21" s="261" t="s">
        <v>68</v>
      </c>
      <c r="I21" s="452" t="s">
        <v>243</v>
      </c>
      <c r="J21" s="458"/>
      <c r="K21" s="460"/>
      <c r="L21" s="61"/>
      <c r="M21" s="414" t="s">
        <v>106</v>
      </c>
      <c r="N21" s="326">
        <f>COUNTIF(E7:K44, "*Angel*")/2</f>
        <v>3.5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310</v>
      </c>
      <c r="F22" s="515" t="s">
        <v>304</v>
      </c>
      <c r="G22" s="452" t="s">
        <v>309</v>
      </c>
      <c r="H22" s="261" t="s">
        <v>311</v>
      </c>
      <c r="I22" s="452" t="s">
        <v>243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229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312</v>
      </c>
      <c r="F23" s="515" t="s">
        <v>304</v>
      </c>
      <c r="G23" s="452" t="s">
        <v>309</v>
      </c>
      <c r="H23" s="261" t="s">
        <v>311</v>
      </c>
      <c r="I23" s="452" t="s">
        <v>243</v>
      </c>
      <c r="J23" s="458"/>
      <c r="K23" s="460"/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312</v>
      </c>
      <c r="F24" s="515" t="s">
        <v>304</v>
      </c>
      <c r="G24" s="452" t="s">
        <v>309</v>
      </c>
      <c r="H24" s="515" t="s">
        <v>57</v>
      </c>
      <c r="I24" s="452" t="s">
        <v>243</v>
      </c>
      <c r="J24" s="458"/>
      <c r="K24" s="460"/>
      <c r="L24" s="61"/>
      <c r="M24" s="416" t="s">
        <v>295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313</v>
      </c>
      <c r="F25" s="515" t="s">
        <v>292</v>
      </c>
      <c r="G25" s="452" t="s">
        <v>309</v>
      </c>
      <c r="H25" s="515" t="s">
        <v>57</v>
      </c>
      <c r="I25" s="452" t="s">
        <v>243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313</v>
      </c>
      <c r="F26" s="515" t="s">
        <v>292</v>
      </c>
      <c r="G26" s="452" t="s">
        <v>314</v>
      </c>
      <c r="H26" s="515" t="s">
        <v>57</v>
      </c>
      <c r="I26" s="452" t="s">
        <v>243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315</v>
      </c>
      <c r="F27" s="515" t="s">
        <v>316</v>
      </c>
      <c r="G27" s="452" t="s">
        <v>314</v>
      </c>
      <c r="H27" s="515" t="s">
        <v>57</v>
      </c>
      <c r="I27" s="452" t="s">
        <v>243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317</v>
      </c>
      <c r="F28" s="515" t="s">
        <v>316</v>
      </c>
      <c r="G28" s="452" t="s">
        <v>318</v>
      </c>
      <c r="H28" s="515" t="s">
        <v>57</v>
      </c>
      <c r="I28" s="306" t="s">
        <v>243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317</v>
      </c>
      <c r="F29" s="515" t="s">
        <v>316</v>
      </c>
      <c r="G29" s="452" t="s">
        <v>318</v>
      </c>
      <c r="H29" s="261" t="s">
        <v>243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317</v>
      </c>
      <c r="F30" s="515" t="s">
        <v>65</v>
      </c>
      <c r="G30" s="452" t="s">
        <v>319</v>
      </c>
      <c r="H30" s="261" t="s">
        <v>243</v>
      </c>
      <c r="I30" s="261" t="s">
        <v>163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320</v>
      </c>
      <c r="F31" s="515" t="s">
        <v>314</v>
      </c>
      <c r="G31" s="452" t="s">
        <v>321</v>
      </c>
      <c r="H31" s="261" t="s">
        <v>243</v>
      </c>
      <c r="I31" s="306" t="s">
        <v>322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320</v>
      </c>
      <c r="F32" s="515" t="s">
        <v>314</v>
      </c>
      <c r="G32" s="452" t="s">
        <v>321</v>
      </c>
      <c r="H32" s="261" t="s">
        <v>243</v>
      </c>
      <c r="I32" s="306" t="s">
        <v>322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320</v>
      </c>
      <c r="F33" s="515" t="s">
        <v>314</v>
      </c>
      <c r="G33" s="452" t="s">
        <v>323</v>
      </c>
      <c r="H33" s="261" t="s">
        <v>243</v>
      </c>
      <c r="I33" s="306" t="s">
        <v>322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209</v>
      </c>
      <c r="D47" t="s">
        <v>211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132</v>
      </c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212</v>
      </c>
    </row>
    <row r="56" spans="2:15" x14ac:dyDescent="0.2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56" priority="1">
      <formula>AND(ISNUMBER(N6), N6&gt;=5, NOT(ISBLANK(O6)))</formula>
    </cfRule>
    <cfRule type="expression" dxfId="455" priority="2">
      <formula>AND(ISNUMBER(N6), N6&gt;=5)</formula>
    </cfRule>
    <cfRule type="expression" dxfId="454" priority="3">
      <formula>AND(ISNUMBER(N6), N6&lt;5, NOT(ISBLANK(O6)))</formula>
    </cfRule>
    <cfRule type="expression" dxfId="453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324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325</v>
      </c>
      <c r="F6" s="282" t="s">
        <v>326</v>
      </c>
      <c r="G6" s="282" t="s">
        <v>326</v>
      </c>
      <c r="H6" s="282" t="s">
        <v>326</v>
      </c>
      <c r="I6" s="282" t="s">
        <v>326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229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229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327</v>
      </c>
      <c r="F12" s="515" t="s">
        <v>328</v>
      </c>
      <c r="G12" s="515" t="s">
        <v>328</v>
      </c>
      <c r="H12" s="515" t="s">
        <v>328</v>
      </c>
      <c r="I12" s="515" t="s">
        <v>328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327</v>
      </c>
      <c r="F13" s="515" t="s">
        <v>328</v>
      </c>
      <c r="G13" s="515" t="s">
        <v>328</v>
      </c>
      <c r="H13" s="515" t="s">
        <v>328</v>
      </c>
      <c r="I13" s="515" t="s">
        <v>328</v>
      </c>
      <c r="J13" s="458"/>
      <c r="K13" s="459" t="s">
        <v>193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57</v>
      </c>
      <c r="F14" s="515" t="s">
        <v>329</v>
      </c>
      <c r="G14" s="515" t="s">
        <v>330</v>
      </c>
      <c r="H14" s="261" t="s">
        <v>328</v>
      </c>
      <c r="I14" s="452" t="s">
        <v>330</v>
      </c>
      <c r="J14" s="458"/>
      <c r="K14" s="460" t="s">
        <v>193</v>
      </c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331</v>
      </c>
      <c r="F15" s="515" t="s">
        <v>329</v>
      </c>
      <c r="G15" s="515" t="s">
        <v>330</v>
      </c>
      <c r="H15" s="261" t="s">
        <v>328</v>
      </c>
      <c r="I15" s="452" t="s">
        <v>330</v>
      </c>
      <c r="J15" s="458"/>
      <c r="K15" s="460" t="s">
        <v>193</v>
      </c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331</v>
      </c>
      <c r="F16" s="515" t="s">
        <v>329</v>
      </c>
      <c r="G16" s="515" t="s">
        <v>330</v>
      </c>
      <c r="H16" s="261" t="s">
        <v>328</v>
      </c>
      <c r="I16" s="452" t="s">
        <v>330</v>
      </c>
      <c r="J16" s="458" t="s">
        <v>332</v>
      </c>
      <c r="K16" s="460" t="s">
        <v>193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333</v>
      </c>
      <c r="F17" s="515" t="s">
        <v>329</v>
      </c>
      <c r="G17" s="515" t="s">
        <v>330</v>
      </c>
      <c r="H17" s="261" t="s">
        <v>328</v>
      </c>
      <c r="I17" s="452" t="s">
        <v>330</v>
      </c>
      <c r="J17" s="458" t="s">
        <v>332</v>
      </c>
      <c r="K17" s="460" t="s">
        <v>193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333</v>
      </c>
      <c r="F18" s="515" t="s">
        <v>57</v>
      </c>
      <c r="G18" s="452" t="s">
        <v>67</v>
      </c>
      <c r="H18" s="261" t="s">
        <v>328</v>
      </c>
      <c r="I18" s="452" t="s">
        <v>330</v>
      </c>
      <c r="J18" s="458" t="s">
        <v>334</v>
      </c>
      <c r="K18" s="460" t="s">
        <v>193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333</v>
      </c>
      <c r="F19" s="515" t="s">
        <v>329</v>
      </c>
      <c r="G19" s="452" t="s">
        <v>333</v>
      </c>
      <c r="H19" s="261" t="s">
        <v>328</v>
      </c>
      <c r="I19" s="452" t="s">
        <v>335</v>
      </c>
      <c r="J19" s="458" t="s">
        <v>334</v>
      </c>
      <c r="K19" s="460" t="s">
        <v>193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336</v>
      </c>
      <c r="F20" s="515" t="s">
        <v>330</v>
      </c>
      <c r="G20" s="452" t="s">
        <v>337</v>
      </c>
      <c r="H20" s="261" t="s">
        <v>68</v>
      </c>
      <c r="I20" s="452" t="s">
        <v>57</v>
      </c>
      <c r="J20" s="458" t="s">
        <v>334</v>
      </c>
      <c r="K20" s="460" t="s">
        <v>193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336</v>
      </c>
      <c r="F21" s="515" t="s">
        <v>328</v>
      </c>
      <c r="G21" s="452" t="s">
        <v>337</v>
      </c>
      <c r="H21" s="261" t="s">
        <v>68</v>
      </c>
      <c r="I21" s="452" t="s">
        <v>338</v>
      </c>
      <c r="J21" s="458" t="s">
        <v>339</v>
      </c>
      <c r="K21" s="460" t="s">
        <v>193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336</v>
      </c>
      <c r="F22" s="515" t="s">
        <v>328</v>
      </c>
      <c r="G22" s="452" t="s">
        <v>337</v>
      </c>
      <c r="H22" s="561" t="s">
        <v>70</v>
      </c>
      <c r="I22" s="452" t="s">
        <v>338</v>
      </c>
      <c r="J22" s="458" t="s">
        <v>339</v>
      </c>
      <c r="K22" s="460" t="s">
        <v>193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336</v>
      </c>
      <c r="F23" s="515" t="s">
        <v>328</v>
      </c>
      <c r="G23" s="452" t="s">
        <v>340</v>
      </c>
      <c r="H23" s="561" t="s">
        <v>70</v>
      </c>
      <c r="I23" s="452" t="s">
        <v>341</v>
      </c>
      <c r="J23" s="458" t="s">
        <v>339</v>
      </c>
      <c r="K23" s="460" t="s">
        <v>193</v>
      </c>
      <c r="L23" s="61"/>
      <c r="M23" s="414" t="s">
        <v>110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342</v>
      </c>
      <c r="F24" s="515" t="s">
        <v>328</v>
      </c>
      <c r="G24" s="452" t="s">
        <v>343</v>
      </c>
      <c r="H24" s="561" t="s">
        <v>70</v>
      </c>
      <c r="I24" s="452" t="s">
        <v>341</v>
      </c>
      <c r="J24" s="458" t="s">
        <v>344</v>
      </c>
      <c r="K24" s="460" t="s">
        <v>193</v>
      </c>
      <c r="L24" s="61"/>
      <c r="M24" s="416" t="s">
        <v>163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293</v>
      </c>
      <c r="F25" s="515" t="s">
        <v>328</v>
      </c>
      <c r="G25" s="452" t="s">
        <v>70</v>
      </c>
      <c r="H25" s="561" t="s">
        <v>70</v>
      </c>
      <c r="I25" s="452" t="s">
        <v>341</v>
      </c>
      <c r="J25" s="458" t="s">
        <v>345</v>
      </c>
      <c r="K25" s="460" t="s">
        <v>193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65</v>
      </c>
      <c r="F26" s="515" t="s">
        <v>328</v>
      </c>
      <c r="G26" s="452" t="s">
        <v>57</v>
      </c>
      <c r="H26" s="561" t="s">
        <v>70</v>
      </c>
      <c r="I26" s="452" t="s">
        <v>57</v>
      </c>
      <c r="J26" s="458" t="s">
        <v>345</v>
      </c>
      <c r="K26" s="460" t="s">
        <v>193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346</v>
      </c>
      <c r="F27" s="515" t="s">
        <v>328</v>
      </c>
      <c r="G27" s="452" t="s">
        <v>57</v>
      </c>
      <c r="H27" s="561" t="s">
        <v>70</v>
      </c>
      <c r="I27" s="452" t="s">
        <v>347</v>
      </c>
      <c r="J27" s="458" t="s">
        <v>345</v>
      </c>
      <c r="K27" s="460" t="s">
        <v>193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346</v>
      </c>
      <c r="F28" s="452" t="s">
        <v>348</v>
      </c>
      <c r="G28" s="452" t="s">
        <v>333</v>
      </c>
      <c r="H28" s="561" t="s">
        <v>67</v>
      </c>
      <c r="I28" s="452" t="s">
        <v>67</v>
      </c>
      <c r="J28" s="458" t="s">
        <v>345</v>
      </c>
      <c r="K28" s="460" t="s">
        <v>193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346</v>
      </c>
      <c r="F29" s="452" t="s">
        <v>348</v>
      </c>
      <c r="G29" s="452" t="s">
        <v>333</v>
      </c>
      <c r="H29" s="561" t="s">
        <v>328</v>
      </c>
      <c r="I29" s="452" t="s">
        <v>328</v>
      </c>
      <c r="J29" s="458" t="s">
        <v>345</v>
      </c>
      <c r="K29" s="460" t="s">
        <v>193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346</v>
      </c>
      <c r="F30" s="452" t="s">
        <v>348</v>
      </c>
      <c r="G30" s="452" t="s">
        <v>333</v>
      </c>
      <c r="H30" s="561" t="s">
        <v>349</v>
      </c>
      <c r="I30" s="452" t="s">
        <v>70</v>
      </c>
      <c r="J30" s="458" t="s">
        <v>345</v>
      </c>
      <c r="K30" s="460" t="s">
        <v>193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348</v>
      </c>
      <c r="F31" s="452" t="s">
        <v>348</v>
      </c>
      <c r="G31" s="452" t="s">
        <v>70</v>
      </c>
      <c r="H31" s="561" t="s">
        <v>349</v>
      </c>
      <c r="I31" s="452" t="s">
        <v>350</v>
      </c>
      <c r="J31" s="458" t="s">
        <v>345</v>
      </c>
      <c r="K31" s="460" t="s">
        <v>193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348</v>
      </c>
      <c r="F32" s="452" t="s">
        <v>348</v>
      </c>
      <c r="G32" s="452" t="s">
        <v>70</v>
      </c>
      <c r="H32" s="561" t="s">
        <v>349</v>
      </c>
      <c r="I32" s="452" t="s">
        <v>350</v>
      </c>
      <c r="J32" s="458" t="s">
        <v>345</v>
      </c>
      <c r="K32" s="460" t="s">
        <v>193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348</v>
      </c>
      <c r="F33" s="452" t="s">
        <v>348</v>
      </c>
      <c r="G33" s="452" t="s">
        <v>70</v>
      </c>
      <c r="H33" s="561" t="s">
        <v>349</v>
      </c>
      <c r="I33" s="452" t="s">
        <v>351</v>
      </c>
      <c r="J33" s="458" t="s">
        <v>345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348</v>
      </c>
      <c r="J34" s="458" t="s">
        <v>345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44"/>
      <c r="F35" s="353"/>
      <c r="G35" s="350"/>
      <c r="H35" s="538"/>
      <c r="I35" s="537" t="s">
        <v>348</v>
      </c>
      <c r="J35" s="458" t="s">
        <v>345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348</v>
      </c>
      <c r="J36" s="458" t="s">
        <v>345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 t="s">
        <v>345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 t="s">
        <v>345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458" t="s">
        <v>345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458" t="s">
        <v>345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458" t="s">
        <v>344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458" t="s">
        <v>344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458" t="s">
        <v>344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458" t="s">
        <v>344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6"/>
      <c r="D47" s="836"/>
      <c r="E47" s="836"/>
      <c r="F47" s="83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212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2" priority="1">
      <formula>AND(ISNUMBER(N6), N6&gt;=5, NOT(ISBLANK(O6)))</formula>
    </cfRule>
    <cfRule type="expression" dxfId="451" priority="2">
      <formula>AND(ISNUMBER(N6), N6&gt;=5)</formula>
    </cfRule>
    <cfRule type="expression" dxfId="450" priority="3">
      <formula>AND(ISNUMBER(N6), N6&lt;5, NOT(ISBLANK(O6)))</formula>
    </cfRule>
    <cfRule type="expression" dxfId="449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352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 t="s">
        <v>353</v>
      </c>
      <c r="F7" s="515" t="s">
        <v>353</v>
      </c>
      <c r="G7" s="515" t="s">
        <v>353</v>
      </c>
      <c r="H7" s="515" t="s">
        <v>353</v>
      </c>
      <c r="I7" s="515" t="s">
        <v>353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/>
      <c r="F24" s="515"/>
      <c r="G24" s="452"/>
      <c r="H24" s="282"/>
      <c r="I24" s="452"/>
      <c r="J24" s="458"/>
      <c r="K24" s="460"/>
      <c r="L24" s="61"/>
      <c r="M24" s="416" t="s">
        <v>295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6"/>
      <c r="D47" s="836"/>
      <c r="E47" s="836"/>
      <c r="F47" s="83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212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8" priority="1">
      <formula>AND(ISNUMBER(N6), N6&gt;=5, NOT(ISBLANK(O6)))</formula>
    </cfRule>
    <cfRule type="expression" dxfId="447" priority="2">
      <formula>AND(ISNUMBER(N6), N6&gt;=5)</formula>
    </cfRule>
    <cfRule type="expression" dxfId="446" priority="3">
      <formula>AND(ISNUMBER(N6), N6&lt;5, NOT(ISBLANK(O6)))</formula>
    </cfRule>
    <cfRule type="expression" dxfId="445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354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355</v>
      </c>
      <c r="F6" s="282" t="s">
        <v>355</v>
      </c>
      <c r="G6" s="282" t="s">
        <v>355</v>
      </c>
      <c r="H6" s="282" t="s">
        <v>355</v>
      </c>
      <c r="I6" s="282" t="s">
        <v>355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218</v>
      </c>
      <c r="F12" s="515" t="s">
        <v>66</v>
      </c>
      <c r="G12" s="515" t="s">
        <v>218</v>
      </c>
      <c r="H12" s="515" t="s">
        <v>218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218</v>
      </c>
      <c r="F13" s="515" t="s">
        <v>66</v>
      </c>
      <c r="G13" s="515" t="s">
        <v>218</v>
      </c>
      <c r="H13" s="515" t="s">
        <v>218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54</v>
      </c>
      <c r="F14" s="515" t="s">
        <v>356</v>
      </c>
      <c r="G14" s="515" t="s">
        <v>357</v>
      </c>
      <c r="H14" s="561" t="s">
        <v>357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232</v>
      </c>
      <c r="F15" s="515" t="s">
        <v>356</v>
      </c>
      <c r="G15" s="515" t="s">
        <v>358</v>
      </c>
      <c r="H15" s="561" t="s">
        <v>357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232</v>
      </c>
      <c r="F16" s="515" t="s">
        <v>356</v>
      </c>
      <c r="G16" s="515" t="s">
        <v>358</v>
      </c>
      <c r="H16" s="561" t="s">
        <v>357</v>
      </c>
      <c r="I16" s="452" t="s">
        <v>343</v>
      </c>
      <c r="J16" s="458" t="s">
        <v>359</v>
      </c>
      <c r="K16" s="460" t="s">
        <v>360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361</v>
      </c>
      <c r="F17" s="515" t="s">
        <v>356</v>
      </c>
      <c r="G17" s="515" t="s">
        <v>358</v>
      </c>
      <c r="H17" s="561" t="s">
        <v>362</v>
      </c>
      <c r="I17" s="452" t="s">
        <v>343</v>
      </c>
      <c r="J17" s="458" t="s">
        <v>359</v>
      </c>
      <c r="K17" s="460" t="s">
        <v>360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223</v>
      </c>
      <c r="F18" s="515" t="s">
        <v>356</v>
      </c>
      <c r="G18" s="452" t="s">
        <v>333</v>
      </c>
      <c r="H18" s="561" t="s">
        <v>225</v>
      </c>
      <c r="I18" s="452" t="s">
        <v>343</v>
      </c>
      <c r="J18" s="458" t="s">
        <v>359</v>
      </c>
      <c r="K18" s="460" t="s">
        <v>360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223</v>
      </c>
      <c r="F19" s="515" t="s">
        <v>363</v>
      </c>
      <c r="G19" s="452" t="s">
        <v>67</v>
      </c>
      <c r="H19" s="561" t="s">
        <v>316</v>
      </c>
      <c r="I19" s="452" t="s">
        <v>348</v>
      </c>
      <c r="J19" s="458" t="s">
        <v>359</v>
      </c>
      <c r="K19" s="460" t="s">
        <v>364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223</v>
      </c>
      <c r="F20" s="515" t="s">
        <v>363</v>
      </c>
      <c r="G20" s="452" t="s">
        <v>67</v>
      </c>
      <c r="H20" s="561" t="s">
        <v>365</v>
      </c>
      <c r="I20" s="452" t="s">
        <v>348</v>
      </c>
      <c r="J20" s="458" t="s">
        <v>359</v>
      </c>
      <c r="K20" s="460" t="s">
        <v>364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66</v>
      </c>
      <c r="F21" s="515" t="s">
        <v>66</v>
      </c>
      <c r="G21" s="452" t="s">
        <v>67</v>
      </c>
      <c r="H21" s="561" t="s">
        <v>357</v>
      </c>
      <c r="I21" s="452" t="s">
        <v>348</v>
      </c>
      <c r="J21" s="458" t="s">
        <v>359</v>
      </c>
      <c r="K21" s="460" t="s">
        <v>364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223</v>
      </c>
      <c r="F22" s="515" t="s">
        <v>66</v>
      </c>
      <c r="G22" s="452" t="s">
        <v>67</v>
      </c>
      <c r="H22" s="561" t="s">
        <v>366</v>
      </c>
      <c r="I22" s="452" t="s">
        <v>348</v>
      </c>
      <c r="J22" s="458" t="s">
        <v>359</v>
      </c>
      <c r="K22" s="460" t="s">
        <v>364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223</v>
      </c>
      <c r="F23" s="515" t="s">
        <v>66</v>
      </c>
      <c r="G23" s="452" t="s">
        <v>343</v>
      </c>
      <c r="H23" s="452" t="s">
        <v>357</v>
      </c>
      <c r="I23" s="452" t="s">
        <v>348</v>
      </c>
      <c r="J23" s="458" t="s">
        <v>359</v>
      </c>
      <c r="K23" s="460" t="s">
        <v>364</v>
      </c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361</v>
      </c>
      <c r="F24" s="515" t="s">
        <v>66</v>
      </c>
      <c r="G24" s="452" t="s">
        <v>343</v>
      </c>
      <c r="H24" s="452" t="s">
        <v>367</v>
      </c>
      <c r="I24" s="452" t="s">
        <v>348</v>
      </c>
      <c r="J24" s="458" t="s">
        <v>359</v>
      </c>
      <c r="K24" s="460" t="s">
        <v>364</v>
      </c>
      <c r="L24" s="61"/>
      <c r="M24" s="416" t="s">
        <v>295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361</v>
      </c>
      <c r="F25" s="515" t="s">
        <v>59</v>
      </c>
      <c r="G25" s="452" t="s">
        <v>343</v>
      </c>
      <c r="H25" s="452" t="s">
        <v>367</v>
      </c>
      <c r="I25" s="452" t="s">
        <v>348</v>
      </c>
      <c r="J25" s="458" t="s">
        <v>359</v>
      </c>
      <c r="K25" s="460" t="s">
        <v>364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232</v>
      </c>
      <c r="F26" s="515" t="s">
        <v>59</v>
      </c>
      <c r="G26" s="452" t="s">
        <v>368</v>
      </c>
      <c r="H26" s="452" t="s">
        <v>367</v>
      </c>
      <c r="I26" s="452" t="s">
        <v>61</v>
      </c>
      <c r="J26" s="458" t="s">
        <v>359</v>
      </c>
      <c r="K26" s="460" t="s">
        <v>364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232</v>
      </c>
      <c r="F27" s="515" t="s">
        <v>369</v>
      </c>
      <c r="G27" s="452" t="s">
        <v>370</v>
      </c>
      <c r="H27" s="452" t="s">
        <v>371</v>
      </c>
      <c r="I27" s="452" t="s">
        <v>61</v>
      </c>
      <c r="J27" s="458" t="s">
        <v>359</v>
      </c>
      <c r="K27" s="460" t="s">
        <v>364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372</v>
      </c>
      <c r="F28" s="515" t="s">
        <v>369</v>
      </c>
      <c r="G28" s="452" t="s">
        <v>370</v>
      </c>
      <c r="H28" s="561" t="s">
        <v>373</v>
      </c>
      <c r="I28" s="452" t="s">
        <v>70</v>
      </c>
      <c r="J28" s="458" t="s">
        <v>359</v>
      </c>
      <c r="K28" s="460" t="s">
        <v>364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370</v>
      </c>
      <c r="F29" s="515" t="s">
        <v>369</v>
      </c>
      <c r="G29" s="452" t="s">
        <v>370</v>
      </c>
      <c r="H29" s="561" t="s">
        <v>373</v>
      </c>
      <c r="I29" s="452" t="s">
        <v>70</v>
      </c>
      <c r="J29" s="458" t="s">
        <v>359</v>
      </c>
      <c r="K29" s="460" t="s">
        <v>364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370</v>
      </c>
      <c r="F30" s="515" t="s">
        <v>369</v>
      </c>
      <c r="G30" s="452" t="s">
        <v>370</v>
      </c>
      <c r="H30" s="561" t="s">
        <v>373</v>
      </c>
      <c r="I30" s="452" t="s">
        <v>373</v>
      </c>
      <c r="J30" s="458" t="s">
        <v>359</v>
      </c>
      <c r="K30" s="460" t="s">
        <v>364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370</v>
      </c>
      <c r="F31" s="515" t="s">
        <v>369</v>
      </c>
      <c r="G31" s="452" t="s">
        <v>370</v>
      </c>
      <c r="H31" s="561" t="s">
        <v>343</v>
      </c>
      <c r="I31" s="452" t="s">
        <v>373</v>
      </c>
      <c r="J31" s="458" t="s">
        <v>359</v>
      </c>
      <c r="K31" s="460" t="s">
        <v>364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370</v>
      </c>
      <c r="F32" s="515" t="s">
        <v>369</v>
      </c>
      <c r="G32" s="452" t="s">
        <v>370</v>
      </c>
      <c r="H32" s="561" t="s">
        <v>343</v>
      </c>
      <c r="I32" s="452" t="s">
        <v>373</v>
      </c>
      <c r="J32" s="458"/>
      <c r="K32" s="460" t="s">
        <v>364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370</v>
      </c>
      <c r="F33" s="515" t="s">
        <v>369</v>
      </c>
      <c r="G33" s="452" t="s">
        <v>370</v>
      </c>
      <c r="H33" s="561" t="s">
        <v>343</v>
      </c>
      <c r="I33" s="452" t="s">
        <v>373</v>
      </c>
      <c r="J33" s="458"/>
      <c r="K33" s="460" t="s">
        <v>364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 t="s">
        <v>374</v>
      </c>
      <c r="F34" s="538"/>
      <c r="G34" s="538"/>
      <c r="H34" s="538"/>
      <c r="I34" s="537" t="s">
        <v>373</v>
      </c>
      <c r="J34" s="458"/>
      <c r="K34" s="460" t="s">
        <v>364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44" t="s">
        <v>374</v>
      </c>
      <c r="F35" s="353"/>
      <c r="G35" s="350"/>
      <c r="H35" s="538"/>
      <c r="I35" s="537"/>
      <c r="J35" s="458"/>
      <c r="K35" s="460" t="s">
        <v>364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44" t="s">
        <v>374</v>
      </c>
      <c r="F36" s="353"/>
      <c r="G36" s="350"/>
      <c r="H36" s="538"/>
      <c r="I36" s="537"/>
      <c r="J36" s="458"/>
      <c r="K36" s="460" t="s">
        <v>364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44" t="s">
        <v>374</v>
      </c>
      <c r="F37" s="353"/>
      <c r="G37" s="337"/>
      <c r="H37" s="538"/>
      <c r="I37" s="273"/>
      <c r="J37" s="458"/>
      <c r="K37" s="460" t="s">
        <v>360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44" t="s">
        <v>374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44" t="s">
        <v>374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44" t="s">
        <v>374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6"/>
      <c r="D47" s="836"/>
      <c r="E47" s="836"/>
      <c r="F47" s="83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212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4" priority="1">
      <formula>AND(ISNUMBER(N6), N6&gt;=5, NOT(ISBLANK(O6)))</formula>
    </cfRule>
    <cfRule type="expression" dxfId="443" priority="2">
      <formula>AND(ISNUMBER(N6), N6&gt;=5)</formula>
    </cfRule>
    <cfRule type="expression" dxfId="442" priority="3">
      <formula>AND(ISNUMBER(N6), N6&lt;5, NOT(ISBLANK(O6)))</formula>
    </cfRule>
    <cfRule type="expression" dxfId="441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375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290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376</v>
      </c>
      <c r="F5" s="223" t="s">
        <v>377</v>
      </c>
      <c r="G5" s="223" t="s">
        <v>378</v>
      </c>
      <c r="H5" s="223" t="s">
        <v>379</v>
      </c>
      <c r="I5" s="223" t="s">
        <v>380</v>
      </c>
      <c r="J5" s="223" t="s">
        <v>381</v>
      </c>
      <c r="K5" s="223" t="s">
        <v>382</v>
      </c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 x14ac:dyDescent="0.25">
      <c r="B6" s="263" t="s">
        <v>85</v>
      </c>
      <c r="C6" s="271"/>
      <c r="D6" s="272"/>
      <c r="E6" s="282" t="s">
        <v>383</v>
      </c>
      <c r="F6" s="282" t="s">
        <v>384</v>
      </c>
      <c r="G6" s="282" t="s">
        <v>383</v>
      </c>
      <c r="H6" s="282" t="s">
        <v>385</v>
      </c>
      <c r="I6" s="282" t="s">
        <v>383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93</v>
      </c>
      <c r="C7" s="245" t="s">
        <v>87</v>
      </c>
      <c r="D7" s="265" t="s">
        <v>94</v>
      </c>
      <c r="E7" s="515" t="s">
        <v>386</v>
      </c>
      <c r="F7" s="515" t="s">
        <v>343</v>
      </c>
      <c r="G7" s="515" t="s">
        <v>386</v>
      </c>
      <c r="H7" s="560"/>
      <c r="I7" s="452" t="s">
        <v>386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94</v>
      </c>
      <c r="C8" s="217" t="s">
        <v>87</v>
      </c>
      <c r="D8" s="267" t="s">
        <v>96</v>
      </c>
      <c r="E8" s="515" t="s">
        <v>386</v>
      </c>
      <c r="F8" s="515" t="s">
        <v>343</v>
      </c>
      <c r="G8" s="515" t="s">
        <v>386</v>
      </c>
      <c r="H8" s="560"/>
      <c r="I8" s="452" t="s">
        <v>386</v>
      </c>
      <c r="J8" s="458" t="s">
        <v>332</v>
      </c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90</v>
      </c>
      <c r="T8" s="63"/>
    </row>
    <row r="9" spans="2:20" ht="15.75" thickBot="1" x14ac:dyDescent="0.25">
      <c r="B9" s="266" t="s">
        <v>96</v>
      </c>
      <c r="C9" s="217" t="s">
        <v>87</v>
      </c>
      <c r="D9" s="267" t="s">
        <v>97</v>
      </c>
      <c r="E9" s="515" t="s">
        <v>387</v>
      </c>
      <c r="F9" s="515" t="s">
        <v>368</v>
      </c>
      <c r="G9" s="515" t="s">
        <v>386</v>
      </c>
      <c r="H9" s="308"/>
      <c r="I9" s="452" t="s">
        <v>386</v>
      </c>
      <c r="J9" s="458" t="s">
        <v>332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90</v>
      </c>
      <c r="T9" s="63"/>
    </row>
    <row r="10" spans="2:20" ht="15.75" thickBot="1" x14ac:dyDescent="0.25">
      <c r="B10" s="266" t="s">
        <v>97</v>
      </c>
      <c r="C10" s="217" t="s">
        <v>87</v>
      </c>
      <c r="D10" s="267" t="s">
        <v>98</v>
      </c>
      <c r="E10" s="515" t="s">
        <v>361</v>
      </c>
      <c r="F10" s="515" t="s">
        <v>368</v>
      </c>
      <c r="G10" s="515" t="s">
        <v>386</v>
      </c>
      <c r="H10" s="308"/>
      <c r="I10" s="452" t="s">
        <v>368</v>
      </c>
      <c r="J10" s="458" t="s">
        <v>332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98</v>
      </c>
      <c r="C11" s="217" t="s">
        <v>87</v>
      </c>
      <c r="D11" s="267" t="s">
        <v>99</v>
      </c>
      <c r="E11" s="515" t="s">
        <v>361</v>
      </c>
      <c r="F11" s="452" t="s">
        <v>388</v>
      </c>
      <c r="G11" s="515" t="s">
        <v>386</v>
      </c>
      <c r="H11" s="308"/>
      <c r="I11" s="452" t="s">
        <v>368</v>
      </c>
      <c r="J11" s="458" t="s">
        <v>332</v>
      </c>
      <c r="K11" s="460"/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90</v>
      </c>
      <c r="T11" s="63"/>
    </row>
    <row r="12" spans="2:20" ht="15" customHeight="1" thickBot="1" x14ac:dyDescent="0.25">
      <c r="B12" s="266" t="s">
        <v>99</v>
      </c>
      <c r="C12" s="217" t="s">
        <v>87</v>
      </c>
      <c r="D12" s="267" t="s">
        <v>101</v>
      </c>
      <c r="E12" s="515" t="s">
        <v>361</v>
      </c>
      <c r="F12" s="515" t="s">
        <v>389</v>
      </c>
      <c r="G12" s="515" t="s">
        <v>386</v>
      </c>
      <c r="H12" s="308"/>
      <c r="I12" s="452" t="s">
        <v>368</v>
      </c>
      <c r="J12" s="458" t="s">
        <v>332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95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95</v>
      </c>
      <c r="T12" s="63"/>
    </row>
    <row r="13" spans="2:20" ht="15" customHeight="1" thickBot="1" x14ac:dyDescent="0.25">
      <c r="B13" s="266" t="s">
        <v>101</v>
      </c>
      <c r="C13" s="217" t="s">
        <v>87</v>
      </c>
      <c r="D13" s="267" t="s">
        <v>102</v>
      </c>
      <c r="E13" s="515" t="s">
        <v>250</v>
      </c>
      <c r="F13" s="515" t="s">
        <v>389</v>
      </c>
      <c r="G13" s="452" t="s">
        <v>363</v>
      </c>
      <c r="H13" s="308"/>
      <c r="I13" s="452" t="s">
        <v>368</v>
      </c>
      <c r="J13" s="458" t="s">
        <v>332</v>
      </c>
      <c r="K13" s="460"/>
      <c r="L13" s="61"/>
      <c r="M13" s="414" t="s">
        <v>61</v>
      </c>
      <c r="N13" s="326">
        <f>COUNTIF(E7:K39, "*Tai Wei*")/2</f>
        <v>7.5</v>
      </c>
      <c r="O13" s="547" t="s">
        <v>90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90</v>
      </c>
      <c r="T13" s="63"/>
    </row>
    <row r="14" spans="2:20" ht="15" customHeight="1" thickBot="1" x14ac:dyDescent="0.25">
      <c r="B14" s="266" t="s">
        <v>102</v>
      </c>
      <c r="C14" s="217" t="s">
        <v>87</v>
      </c>
      <c r="D14" s="267" t="s">
        <v>103</v>
      </c>
      <c r="E14" s="515" t="s">
        <v>250</v>
      </c>
      <c r="F14" s="515" t="s">
        <v>389</v>
      </c>
      <c r="G14" s="452" t="s">
        <v>389</v>
      </c>
      <c r="H14" s="308"/>
      <c r="I14" s="452" t="s">
        <v>368</v>
      </c>
      <c r="J14" s="458" t="s">
        <v>332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90</v>
      </c>
      <c r="T14" s="63"/>
    </row>
    <row r="15" spans="2:20" ht="15" customHeight="1" thickBot="1" x14ac:dyDescent="0.25">
      <c r="B15" s="266" t="s">
        <v>103</v>
      </c>
      <c r="C15" s="217" t="s">
        <v>87</v>
      </c>
      <c r="D15" s="267" t="s">
        <v>104</v>
      </c>
      <c r="E15" s="515" t="s">
        <v>250</v>
      </c>
      <c r="F15" s="515" t="s">
        <v>389</v>
      </c>
      <c r="G15" s="452" t="s">
        <v>389</v>
      </c>
      <c r="H15" s="308"/>
      <c r="I15" s="452" t="s">
        <v>368</v>
      </c>
      <c r="J15" s="458" t="s">
        <v>332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90</v>
      </c>
      <c r="T15" s="63"/>
    </row>
    <row r="16" spans="2:20" ht="15" customHeight="1" thickBot="1" x14ac:dyDescent="0.25">
      <c r="B16" s="266" t="s">
        <v>104</v>
      </c>
      <c r="C16" s="217" t="s">
        <v>87</v>
      </c>
      <c r="D16" s="267" t="s">
        <v>105</v>
      </c>
      <c r="E16" s="515" t="s">
        <v>390</v>
      </c>
      <c r="F16" s="515" t="s">
        <v>389</v>
      </c>
      <c r="G16" s="452" t="s">
        <v>389</v>
      </c>
      <c r="H16" s="308"/>
      <c r="I16" s="452" t="s">
        <v>368</v>
      </c>
      <c r="J16" s="458" t="s">
        <v>332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100</v>
      </c>
      <c r="T16" s="63"/>
    </row>
    <row r="17" spans="2:20" ht="15" customHeight="1" thickBot="1" x14ac:dyDescent="0.25">
      <c r="B17" s="266" t="s">
        <v>105</v>
      </c>
      <c r="C17" s="217" t="s">
        <v>87</v>
      </c>
      <c r="D17" s="267" t="s">
        <v>108</v>
      </c>
      <c r="E17" s="515" t="s">
        <v>390</v>
      </c>
      <c r="F17" s="515" t="s">
        <v>391</v>
      </c>
      <c r="G17" s="452" t="s">
        <v>389</v>
      </c>
      <c r="H17" s="308"/>
      <c r="I17" s="452" t="s">
        <v>392</v>
      </c>
      <c r="J17" s="458" t="s">
        <v>332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108</v>
      </c>
      <c r="C18" s="217" t="s">
        <v>87</v>
      </c>
      <c r="D18" s="267" t="s">
        <v>109</v>
      </c>
      <c r="E18" s="515" t="s">
        <v>390</v>
      </c>
      <c r="F18" s="515" t="s">
        <v>393</v>
      </c>
      <c r="G18" s="452" t="s">
        <v>389</v>
      </c>
      <c r="H18" s="308"/>
      <c r="I18" s="452" t="s">
        <v>392</v>
      </c>
      <c r="J18" s="458" t="s">
        <v>332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109</v>
      </c>
      <c r="C19" s="217" t="s">
        <v>87</v>
      </c>
      <c r="D19" s="267" t="s">
        <v>111</v>
      </c>
      <c r="E19" s="515" t="s">
        <v>390</v>
      </c>
      <c r="F19" s="515" t="s">
        <v>393</v>
      </c>
      <c r="G19" s="452" t="s">
        <v>394</v>
      </c>
      <c r="H19" s="308"/>
      <c r="I19" s="452" t="s">
        <v>389</v>
      </c>
      <c r="J19" s="458" t="s">
        <v>332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111</v>
      </c>
      <c r="C20" s="217" t="s">
        <v>87</v>
      </c>
      <c r="D20" s="267" t="s">
        <v>112</v>
      </c>
      <c r="E20" s="515" t="s">
        <v>390</v>
      </c>
      <c r="F20" s="515" t="s">
        <v>391</v>
      </c>
      <c r="G20" s="452" t="s">
        <v>343</v>
      </c>
      <c r="H20" s="308" t="s">
        <v>68</v>
      </c>
      <c r="I20" s="452" t="s">
        <v>392</v>
      </c>
      <c r="J20" s="458" t="s">
        <v>332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112</v>
      </c>
      <c r="C21" s="217" t="s">
        <v>87</v>
      </c>
      <c r="D21" s="267" t="s">
        <v>113</v>
      </c>
      <c r="E21" s="515" t="s">
        <v>390</v>
      </c>
      <c r="F21" s="515" t="s">
        <v>391</v>
      </c>
      <c r="G21" s="452" t="s">
        <v>370</v>
      </c>
      <c r="H21" s="308" t="s">
        <v>244</v>
      </c>
      <c r="I21" s="452" t="s">
        <v>368</v>
      </c>
      <c r="J21" s="458" t="s">
        <v>332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414" t="s">
        <v>106</v>
      </c>
      <c r="R21" s="325">
        <f>'26 Feb 2024 (2)'!N21+'4 Mar 2024'!N21+'11 Mar 2024'!N21+'18 Mar 2024'!N21+'25 Mar 2024'!N21</f>
        <v>33.5</v>
      </c>
      <c r="S21" s="547" t="s">
        <v>107</v>
      </c>
      <c r="T21" s="63"/>
    </row>
    <row r="22" spans="2:20" ht="15" customHeight="1" thickBot="1" x14ac:dyDescent="0.25">
      <c r="B22" s="266" t="s">
        <v>113</v>
      </c>
      <c r="C22" s="217" t="s">
        <v>87</v>
      </c>
      <c r="D22" s="267" t="s">
        <v>114</v>
      </c>
      <c r="E22" s="515" t="s">
        <v>232</v>
      </c>
      <c r="F22" s="452" t="s">
        <v>395</v>
      </c>
      <c r="G22" s="452" t="s">
        <v>370</v>
      </c>
      <c r="H22" s="308" t="s">
        <v>272</v>
      </c>
      <c r="I22" s="452" t="s">
        <v>368</v>
      </c>
      <c r="J22" s="458" t="s">
        <v>332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396</v>
      </c>
      <c r="F23" s="452" t="s">
        <v>395</v>
      </c>
      <c r="G23" s="452" t="s">
        <v>397</v>
      </c>
      <c r="H23" s="308" t="s">
        <v>272</v>
      </c>
      <c r="I23" s="452" t="s">
        <v>368</v>
      </c>
      <c r="J23" s="458" t="s">
        <v>332</v>
      </c>
      <c r="K23" s="460"/>
      <c r="L23" s="61"/>
      <c r="M23" s="414" t="s">
        <v>110</v>
      </c>
      <c r="N23" s="326">
        <f>COUNTIF(E7:K39, "*QiAn*")/2</f>
        <v>9</v>
      </c>
      <c r="O23" s="547"/>
      <c r="P23" s="199"/>
      <c r="Q23" s="414" t="s">
        <v>110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115</v>
      </c>
      <c r="C24" s="217" t="s">
        <v>87</v>
      </c>
      <c r="D24" s="267" t="s">
        <v>116</v>
      </c>
      <c r="E24" s="515" t="s">
        <v>372</v>
      </c>
      <c r="F24" s="452" t="s">
        <v>395</v>
      </c>
      <c r="G24" s="452" t="s">
        <v>397</v>
      </c>
      <c r="H24" s="308" t="s">
        <v>272</v>
      </c>
      <c r="I24" s="452" t="s">
        <v>368</v>
      </c>
      <c r="J24" s="458" t="s">
        <v>332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372</v>
      </c>
      <c r="F25" s="452" t="s">
        <v>391</v>
      </c>
      <c r="G25" s="452" t="s">
        <v>373</v>
      </c>
      <c r="H25" s="308" t="s">
        <v>272</v>
      </c>
      <c r="I25" s="306" t="s">
        <v>398</v>
      </c>
      <c r="J25" s="458" t="s">
        <v>332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372</v>
      </c>
      <c r="F26" s="452" t="s">
        <v>348</v>
      </c>
      <c r="G26" s="452" t="s">
        <v>373</v>
      </c>
      <c r="H26" s="308" t="s">
        <v>272</v>
      </c>
      <c r="I26" s="306" t="s">
        <v>398</v>
      </c>
      <c r="J26" s="458" t="s">
        <v>332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372</v>
      </c>
      <c r="F27" s="452" t="s">
        <v>348</v>
      </c>
      <c r="G27" s="452" t="s">
        <v>368</v>
      </c>
      <c r="H27" s="308" t="s">
        <v>272</v>
      </c>
      <c r="I27" s="306" t="s">
        <v>398</v>
      </c>
      <c r="J27" s="458" t="s">
        <v>332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372</v>
      </c>
      <c r="F28" s="452" t="s">
        <v>343</v>
      </c>
      <c r="G28" s="452" t="s">
        <v>368</v>
      </c>
      <c r="H28" s="308" t="s">
        <v>272</v>
      </c>
      <c r="I28" s="306" t="s">
        <v>398</v>
      </c>
      <c r="J28" s="458" t="s">
        <v>332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368</v>
      </c>
      <c r="H29" s="308" t="s">
        <v>272</v>
      </c>
      <c r="I29" s="537" t="s">
        <v>373</v>
      </c>
      <c r="J29" s="458" t="s">
        <v>332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350"/>
      <c r="H30" s="308" t="s">
        <v>272</v>
      </c>
      <c r="I30" s="537" t="s">
        <v>373</v>
      </c>
      <c r="J30" s="458" t="s">
        <v>332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350"/>
      <c r="H31" s="308" t="s">
        <v>272</v>
      </c>
      <c r="I31" s="537"/>
      <c r="J31" s="458" t="s">
        <v>332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4"/>
      <c r="F32" s="353"/>
      <c r="G32" s="337"/>
      <c r="H32" s="308" t="s">
        <v>272</v>
      </c>
      <c r="I32" s="273"/>
      <c r="J32" s="458" t="s">
        <v>332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/>
      <c r="I33" s="273"/>
      <c r="J33" s="458" t="s">
        <v>332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36"/>
      <c r="D42" s="836"/>
      <c r="E42" s="836"/>
      <c r="F42" s="836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212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40" priority="5">
      <formula>AND(ISNUMBER(N6), N6&gt;=5, NOT(ISBLANK(O6)))</formula>
    </cfRule>
    <cfRule type="expression" dxfId="439" priority="6">
      <formula>AND(ISNUMBER(N6), N6&gt;=5)</formula>
    </cfRule>
    <cfRule type="expression" dxfId="438" priority="7">
      <formula>AND(ISNUMBER(N6), N6&lt;5, NOT(ISBLANK(O6)))</formula>
    </cfRule>
    <cfRule type="expression" dxfId="437" priority="8">
      <formula>AND(ISNUMBER(N6), N6&lt;5, ISBLANK(O6))</formula>
    </cfRule>
  </conditionalFormatting>
  <conditionalFormatting sqref="R6:R24">
    <cfRule type="expression" dxfId="436" priority="1">
      <formula>AND(ISNUMBER(R6), R6&gt;=5, NOT(ISBLANK(S6)))</formula>
    </cfRule>
    <cfRule type="expression" dxfId="435" priority="2">
      <formula>AND(ISNUMBER(R6), R6&gt;=5)</formula>
    </cfRule>
    <cfRule type="expression" dxfId="434" priority="3">
      <formula>AND(ISNUMBER(R6), R6&lt;5, NOT(ISBLANK(S6)))</formula>
    </cfRule>
    <cfRule type="expression" dxfId="433" priority="4">
      <formula>AND(ISNUMBER(R6), R6&lt;5, ISBLANK(S6))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3.35937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375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399</v>
      </c>
      <c r="F5" s="223" t="s">
        <v>400</v>
      </c>
      <c r="G5" s="223" t="s">
        <v>401</v>
      </c>
      <c r="H5" s="223" t="s">
        <v>402</v>
      </c>
      <c r="I5" s="223" t="s">
        <v>403</v>
      </c>
      <c r="J5" s="223" t="s">
        <v>404</v>
      </c>
      <c r="K5" s="223" t="s">
        <v>405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406</v>
      </c>
      <c r="F6" s="282" t="s">
        <v>406</v>
      </c>
      <c r="G6" s="282" t="s">
        <v>406</v>
      </c>
      <c r="H6" s="282" t="s">
        <v>406</v>
      </c>
      <c r="I6" s="282" t="s">
        <v>406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198</v>
      </c>
      <c r="F7" s="515" t="s">
        <v>198</v>
      </c>
      <c r="G7" s="515" t="s">
        <v>198</v>
      </c>
      <c r="H7" s="515" t="s">
        <v>198</v>
      </c>
      <c r="I7" s="452" t="s">
        <v>198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198</v>
      </c>
      <c r="F8" s="515" t="s">
        <v>198</v>
      </c>
      <c r="G8" s="452" t="s">
        <v>198</v>
      </c>
      <c r="H8" s="515" t="s">
        <v>198</v>
      </c>
      <c r="I8" s="452" t="s">
        <v>198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192</v>
      </c>
      <c r="F9" s="515" t="s">
        <v>363</v>
      </c>
      <c r="G9" s="452" t="s">
        <v>348</v>
      </c>
      <c r="H9" s="452" t="s">
        <v>407</v>
      </c>
      <c r="I9" s="452" t="s">
        <v>408</v>
      </c>
      <c r="J9" s="460" t="s">
        <v>409</v>
      </c>
      <c r="K9" s="460" t="s">
        <v>409</v>
      </c>
      <c r="L9" s="61"/>
      <c r="M9" s="414" t="s">
        <v>57</v>
      </c>
      <c r="N9" s="326">
        <f>COUNTIF(E7:K39, "*Rafi*")/2</f>
        <v>7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192</v>
      </c>
      <c r="F10" s="515" t="s">
        <v>363</v>
      </c>
      <c r="G10" s="452" t="s">
        <v>348</v>
      </c>
      <c r="H10" s="452" t="s">
        <v>291</v>
      </c>
      <c r="I10" s="452" t="s">
        <v>348</v>
      </c>
      <c r="J10" s="460" t="s">
        <v>409</v>
      </c>
      <c r="K10" s="460" t="s">
        <v>409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53</v>
      </c>
      <c r="F11" s="515" t="s">
        <v>363</v>
      </c>
      <c r="G11" s="452" t="s">
        <v>348</v>
      </c>
      <c r="H11" s="452" t="s">
        <v>291</v>
      </c>
      <c r="I11" s="452" t="s">
        <v>348</v>
      </c>
      <c r="J11" s="460" t="s">
        <v>409</v>
      </c>
      <c r="K11" s="460" t="s">
        <v>409</v>
      </c>
      <c r="L11" s="61"/>
      <c r="M11" s="414" t="s">
        <v>59</v>
      </c>
      <c r="N11" s="326">
        <f>COUNTIF(E7:K39, "*Nicholas*")/2</f>
        <v>8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192</v>
      </c>
      <c r="F12" s="515" t="s">
        <v>363</v>
      </c>
      <c r="G12" s="452" t="s">
        <v>348</v>
      </c>
      <c r="H12" s="452" t="s">
        <v>192</v>
      </c>
      <c r="I12" s="452" t="s">
        <v>368</v>
      </c>
      <c r="J12" s="460" t="s">
        <v>409</v>
      </c>
      <c r="K12" s="460" t="s">
        <v>409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192</v>
      </c>
      <c r="F13" s="515" t="s">
        <v>363</v>
      </c>
      <c r="G13" s="452" t="s">
        <v>198</v>
      </c>
      <c r="H13" s="306" t="s">
        <v>410</v>
      </c>
      <c r="I13" s="452" t="s">
        <v>411</v>
      </c>
      <c r="J13" s="460" t="s">
        <v>409</v>
      </c>
      <c r="K13" s="460" t="s">
        <v>409</v>
      </c>
      <c r="L13" s="61"/>
      <c r="M13" s="414" t="s">
        <v>61</v>
      </c>
      <c r="N13" s="326">
        <f>COUNTIF(E7:K39, "*Tai Wei*")/2</f>
        <v>10.5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192</v>
      </c>
      <c r="F14" s="515" t="s">
        <v>363</v>
      </c>
      <c r="G14" s="452" t="s">
        <v>412</v>
      </c>
      <c r="H14" s="306" t="s">
        <v>410</v>
      </c>
      <c r="I14" s="452" t="s">
        <v>411</v>
      </c>
      <c r="J14" s="460" t="s">
        <v>409</v>
      </c>
      <c r="K14" s="460" t="s">
        <v>409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192</v>
      </c>
      <c r="F15" s="515" t="s">
        <v>363</v>
      </c>
      <c r="G15" s="452" t="s">
        <v>412</v>
      </c>
      <c r="H15" s="452" t="s">
        <v>413</v>
      </c>
      <c r="I15" s="452" t="s">
        <v>411</v>
      </c>
      <c r="J15" s="460" t="s">
        <v>409</v>
      </c>
      <c r="K15" s="460" t="s">
        <v>409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192</v>
      </c>
      <c r="F16" s="515" t="s">
        <v>363</v>
      </c>
      <c r="G16" s="452" t="s">
        <v>412</v>
      </c>
      <c r="H16" s="452" t="s">
        <v>413</v>
      </c>
      <c r="I16" s="452" t="s">
        <v>411</v>
      </c>
      <c r="J16" s="460" t="s">
        <v>409</v>
      </c>
      <c r="K16" s="460" t="s">
        <v>409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54</v>
      </c>
      <c r="F17" s="452" t="s">
        <v>218</v>
      </c>
      <c r="G17" s="452" t="s">
        <v>412</v>
      </c>
      <c r="H17" s="452" t="s">
        <v>413</v>
      </c>
      <c r="I17" s="452" t="s">
        <v>414</v>
      </c>
      <c r="J17" s="460" t="s">
        <v>409</v>
      </c>
      <c r="K17" s="460" t="s">
        <v>409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192</v>
      </c>
      <c r="F18" s="452" t="s">
        <v>218</v>
      </c>
      <c r="G18" s="452" t="s">
        <v>412</v>
      </c>
      <c r="H18" s="452" t="s">
        <v>392</v>
      </c>
      <c r="I18" s="452" t="s">
        <v>414</v>
      </c>
      <c r="J18" s="460" t="s">
        <v>409</v>
      </c>
      <c r="K18" s="460" t="s">
        <v>415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192</v>
      </c>
      <c r="F19" s="452" t="s">
        <v>218</v>
      </c>
      <c r="G19" s="452" t="s">
        <v>368</v>
      </c>
      <c r="H19" s="452" t="s">
        <v>416</v>
      </c>
      <c r="I19" s="452" t="s">
        <v>414</v>
      </c>
      <c r="J19" s="460" t="s">
        <v>409</v>
      </c>
      <c r="K19" s="460" t="s">
        <v>415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192</v>
      </c>
      <c r="F20" s="452" t="s">
        <v>218</v>
      </c>
      <c r="G20" s="452" t="s">
        <v>368</v>
      </c>
      <c r="H20" s="452" t="s">
        <v>416</v>
      </c>
      <c r="I20" s="452" t="s">
        <v>414</v>
      </c>
      <c r="J20" s="460" t="s">
        <v>409</v>
      </c>
      <c r="K20" s="460" t="s">
        <v>415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192</v>
      </c>
      <c r="F21" s="452" t="s">
        <v>218</v>
      </c>
      <c r="G21" s="452" t="s">
        <v>368</v>
      </c>
      <c r="H21" s="452" t="s">
        <v>416</v>
      </c>
      <c r="I21" s="306" t="s">
        <v>390</v>
      </c>
      <c r="J21" s="460" t="s">
        <v>409</v>
      </c>
      <c r="K21" s="460" t="s">
        <v>415</v>
      </c>
      <c r="L21" s="61"/>
      <c r="M21" s="414" t="s">
        <v>106</v>
      </c>
      <c r="N21" s="326">
        <f>COUNTIF(E7:K39, "*Angel*")/2</f>
        <v>6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192</v>
      </c>
      <c r="F22" s="452" t="s">
        <v>218</v>
      </c>
      <c r="G22" s="452" t="s">
        <v>368</v>
      </c>
      <c r="H22" s="452" t="s">
        <v>416</v>
      </c>
      <c r="I22" s="306" t="s">
        <v>389</v>
      </c>
      <c r="J22" s="460" t="s">
        <v>409</v>
      </c>
      <c r="K22" s="460" t="s">
        <v>415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192</v>
      </c>
      <c r="F23" s="452" t="s">
        <v>414</v>
      </c>
      <c r="G23" s="452" t="s">
        <v>369</v>
      </c>
      <c r="H23" s="452" t="s">
        <v>368</v>
      </c>
      <c r="I23" s="306" t="s">
        <v>392</v>
      </c>
      <c r="J23" s="460" t="s">
        <v>409</v>
      </c>
      <c r="K23" s="460" t="s">
        <v>415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363</v>
      </c>
      <c r="F24" s="452" t="s">
        <v>414</v>
      </c>
      <c r="G24" s="452" t="s">
        <v>369</v>
      </c>
      <c r="H24" s="452" t="s">
        <v>368</v>
      </c>
      <c r="I24" s="306" t="s">
        <v>392</v>
      </c>
      <c r="J24" s="460" t="s">
        <v>409</v>
      </c>
      <c r="K24" s="460" t="s">
        <v>409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363</v>
      </c>
      <c r="F25" s="452" t="s">
        <v>414</v>
      </c>
      <c r="G25" s="452" t="s">
        <v>369</v>
      </c>
      <c r="H25" s="452" t="s">
        <v>417</v>
      </c>
      <c r="I25" s="306" t="s">
        <v>392</v>
      </c>
      <c r="J25" s="460" t="s">
        <v>409</v>
      </c>
      <c r="K25" s="460" t="s">
        <v>409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363</v>
      </c>
      <c r="F26" s="452" t="s">
        <v>414</v>
      </c>
      <c r="G26" s="452" t="s">
        <v>369</v>
      </c>
      <c r="H26" s="452" t="s">
        <v>418</v>
      </c>
      <c r="I26" s="306" t="s">
        <v>392</v>
      </c>
      <c r="J26" s="460" t="s">
        <v>409</v>
      </c>
      <c r="K26" s="460" t="s">
        <v>409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363</v>
      </c>
      <c r="F27" s="452" t="s">
        <v>414</v>
      </c>
      <c r="G27" s="452" t="s">
        <v>419</v>
      </c>
      <c r="H27" s="213" t="s">
        <v>418</v>
      </c>
      <c r="I27" s="306" t="s">
        <v>392</v>
      </c>
      <c r="J27" s="460" t="s">
        <v>409</v>
      </c>
      <c r="K27" s="460" t="s">
        <v>409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363</v>
      </c>
      <c r="F28" s="452" t="s">
        <v>414</v>
      </c>
      <c r="G28" s="452" t="s">
        <v>420</v>
      </c>
      <c r="H28" s="213" t="s">
        <v>418</v>
      </c>
      <c r="I28" s="306" t="s">
        <v>392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421</v>
      </c>
      <c r="H29" s="539" t="s">
        <v>418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538" t="s">
        <v>421</v>
      </c>
      <c r="H30" s="559" t="s">
        <v>418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538" t="s">
        <v>421</v>
      </c>
      <c r="H31" s="559" t="s">
        <v>418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538" t="s">
        <v>421</v>
      </c>
      <c r="H32" s="559" t="s">
        <v>418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 t="s">
        <v>418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 t="s">
        <v>418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36"/>
      <c r="D42" s="836"/>
      <c r="E42" s="836"/>
      <c r="F42" s="83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212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32" priority="1">
      <formula>AND(ISNUMBER(N6), N6&gt;=5, NOT(ISBLANK(O6)))</formula>
    </cfRule>
    <cfRule type="expression" dxfId="431" priority="2">
      <formula>AND(ISNUMBER(N6), N6&gt;=5)</formula>
    </cfRule>
    <cfRule type="expression" dxfId="430" priority="3">
      <formula>AND(ISNUMBER(N6), N6&lt;5, NOT(ISBLANK(O6)))</formula>
    </cfRule>
    <cfRule type="expression" dxfId="429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422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423</v>
      </c>
      <c r="H5" s="223" t="s">
        <v>424</v>
      </c>
      <c r="I5" s="223" t="s">
        <v>425</v>
      </c>
      <c r="J5" s="223" t="s">
        <v>426</v>
      </c>
      <c r="K5" s="223" t="s">
        <v>427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428</v>
      </c>
      <c r="F6" s="282" t="s">
        <v>428</v>
      </c>
      <c r="G6" s="282" t="s">
        <v>428</v>
      </c>
      <c r="H6" s="282" t="s">
        <v>428</v>
      </c>
      <c r="I6" s="282" t="s">
        <v>428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309</v>
      </c>
      <c r="F7" s="452" t="s">
        <v>309</v>
      </c>
      <c r="G7" s="452" t="s">
        <v>309</v>
      </c>
      <c r="H7" s="452" t="s">
        <v>309</v>
      </c>
      <c r="I7" s="452" t="s">
        <v>309</v>
      </c>
      <c r="J7" s="458" t="s">
        <v>332</v>
      </c>
      <c r="K7" s="459"/>
      <c r="L7" s="61"/>
      <c r="M7" s="414" t="s">
        <v>54</v>
      </c>
      <c r="N7" s="326">
        <f>COUNTIF(E7:K39, "*YZ*")/2</f>
        <v>0</v>
      </c>
      <c r="O7" s="547" t="s">
        <v>429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309</v>
      </c>
      <c r="F8" s="452" t="s">
        <v>309</v>
      </c>
      <c r="G8" s="452" t="s">
        <v>430</v>
      </c>
      <c r="H8" s="452" t="s">
        <v>309</v>
      </c>
      <c r="I8" s="452" t="s">
        <v>309</v>
      </c>
      <c r="J8" s="458" t="s">
        <v>332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452" t="s">
        <v>53</v>
      </c>
      <c r="F9" s="452" t="s">
        <v>412</v>
      </c>
      <c r="G9" s="452" t="s">
        <v>363</v>
      </c>
      <c r="H9" s="452" t="s">
        <v>53</v>
      </c>
      <c r="I9" s="452" t="s">
        <v>368</v>
      </c>
      <c r="J9" s="458" t="s">
        <v>332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452" t="s">
        <v>53</v>
      </c>
      <c r="F10" s="452" t="s">
        <v>53</v>
      </c>
      <c r="G10" s="452" t="s">
        <v>363</v>
      </c>
      <c r="H10" s="452" t="s">
        <v>53</v>
      </c>
      <c r="I10" s="452" t="s">
        <v>368</v>
      </c>
      <c r="J10" s="458" t="s">
        <v>332</v>
      </c>
      <c r="K10" s="460"/>
      <c r="L10" s="61"/>
      <c r="M10" s="414" t="s">
        <v>58</v>
      </c>
      <c r="N10" s="552">
        <f>COUNTIF(E7:K39, "*Wei Yen*")/2</f>
        <v>3.5</v>
      </c>
      <c r="O10" s="547" t="s">
        <v>429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452" t="s">
        <v>53</v>
      </c>
      <c r="F11" s="452" t="s">
        <v>302</v>
      </c>
      <c r="G11" s="452" t="s">
        <v>363</v>
      </c>
      <c r="H11" s="452" t="s">
        <v>412</v>
      </c>
      <c r="I11" s="452" t="s">
        <v>368</v>
      </c>
      <c r="J11" s="458" t="s">
        <v>332</v>
      </c>
      <c r="K11" s="460"/>
      <c r="L11" s="61"/>
      <c r="M11" s="414" t="s">
        <v>59</v>
      </c>
      <c r="N11" s="326">
        <f>COUNTIF(E7:K39, "*Nicholas*")/2</f>
        <v>4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389</v>
      </c>
      <c r="F12" s="452" t="s">
        <v>302</v>
      </c>
      <c r="G12" s="452" t="s">
        <v>363</v>
      </c>
      <c r="H12" s="452" t="s">
        <v>412</v>
      </c>
      <c r="I12" s="452" t="s">
        <v>368</v>
      </c>
      <c r="J12" s="458" t="s">
        <v>332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389</v>
      </c>
      <c r="F13" s="452" t="s">
        <v>302</v>
      </c>
      <c r="G13" s="452" t="s">
        <v>363</v>
      </c>
      <c r="H13" s="306" t="s">
        <v>389</v>
      </c>
      <c r="I13" s="452" t="s">
        <v>368</v>
      </c>
      <c r="J13" s="458" t="s">
        <v>332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412</v>
      </c>
      <c r="F14" s="452" t="s">
        <v>302</v>
      </c>
      <c r="G14" s="452" t="s">
        <v>363</v>
      </c>
      <c r="H14" s="306" t="s">
        <v>389</v>
      </c>
      <c r="I14" s="452" t="s">
        <v>368</v>
      </c>
      <c r="J14" s="458" t="s">
        <v>332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412</v>
      </c>
      <c r="F15" s="452" t="s">
        <v>302</v>
      </c>
      <c r="G15" s="452" t="s">
        <v>363</v>
      </c>
      <c r="H15" s="452" t="s">
        <v>53</v>
      </c>
      <c r="I15" s="452" t="s">
        <v>368</v>
      </c>
      <c r="J15" s="458" t="s">
        <v>332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412</v>
      </c>
      <c r="F16" s="452" t="s">
        <v>302</v>
      </c>
      <c r="G16" s="452" t="s">
        <v>363</v>
      </c>
      <c r="H16" s="452" t="s">
        <v>390</v>
      </c>
      <c r="I16" s="306" t="s">
        <v>368</v>
      </c>
      <c r="J16" s="458" t="s">
        <v>332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412</v>
      </c>
      <c r="F17" s="452" t="s">
        <v>302</v>
      </c>
      <c r="G17" s="452" t="s">
        <v>363</v>
      </c>
      <c r="H17" s="452" t="s">
        <v>390</v>
      </c>
      <c r="I17" s="306" t="s">
        <v>431</v>
      </c>
      <c r="J17" s="458" t="s">
        <v>332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389</v>
      </c>
      <c r="F18" s="452" t="s">
        <v>302</v>
      </c>
      <c r="G18" s="452" t="s">
        <v>363</v>
      </c>
      <c r="H18" s="452" t="s">
        <v>268</v>
      </c>
      <c r="I18" s="306" t="s">
        <v>431</v>
      </c>
      <c r="J18" s="458" t="s">
        <v>332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389</v>
      </c>
      <c r="F19" s="452" t="s">
        <v>432</v>
      </c>
      <c r="G19" s="452" t="s">
        <v>363</v>
      </c>
      <c r="H19" s="452" t="s">
        <v>268</v>
      </c>
      <c r="I19" s="306" t="s">
        <v>431</v>
      </c>
      <c r="J19" s="458" t="s">
        <v>332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389</v>
      </c>
      <c r="F20" s="452" t="s">
        <v>432</v>
      </c>
      <c r="G20" s="452" t="s">
        <v>363</v>
      </c>
      <c r="H20" s="452" t="s">
        <v>268</v>
      </c>
      <c r="I20" s="306" t="s">
        <v>431</v>
      </c>
      <c r="J20" s="458" t="s">
        <v>332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68</v>
      </c>
      <c r="F21" s="452" t="s">
        <v>432</v>
      </c>
      <c r="G21" s="452" t="s">
        <v>433</v>
      </c>
      <c r="H21" s="452" t="s">
        <v>268</v>
      </c>
      <c r="I21" s="452" t="s">
        <v>53</v>
      </c>
      <c r="J21" s="458" t="s">
        <v>332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452" t="s">
        <v>53</v>
      </c>
      <c r="F22" s="452" t="s">
        <v>434</v>
      </c>
      <c r="G22" s="452" t="s">
        <v>433</v>
      </c>
      <c r="H22" s="452" t="s">
        <v>268</v>
      </c>
      <c r="I22" s="452" t="s">
        <v>53</v>
      </c>
      <c r="J22" s="458" t="s">
        <v>332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198</v>
      </c>
      <c r="F23" s="452" t="s">
        <v>434</v>
      </c>
      <c r="G23" s="452" t="s">
        <v>433</v>
      </c>
      <c r="H23" s="452" t="s">
        <v>387</v>
      </c>
      <c r="I23" s="452" t="s">
        <v>53</v>
      </c>
      <c r="J23" s="458" t="s">
        <v>332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198</v>
      </c>
      <c r="F24" s="452" t="s">
        <v>434</v>
      </c>
      <c r="G24" s="452" t="s">
        <v>433</v>
      </c>
      <c r="H24" s="452" t="s">
        <v>368</v>
      </c>
      <c r="I24" s="452" t="s">
        <v>53</v>
      </c>
      <c r="J24" s="458" t="s">
        <v>332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198</v>
      </c>
      <c r="F25" s="452" t="s">
        <v>434</v>
      </c>
      <c r="G25" s="452" t="s">
        <v>53</v>
      </c>
      <c r="H25" s="452" t="s">
        <v>368</v>
      </c>
      <c r="I25" s="452" t="s">
        <v>435</v>
      </c>
      <c r="J25" s="458" t="s">
        <v>332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198</v>
      </c>
      <c r="F26" s="452" t="s">
        <v>434</v>
      </c>
      <c r="G26" s="452" t="s">
        <v>436</v>
      </c>
      <c r="H26" s="452" t="s">
        <v>368</v>
      </c>
      <c r="I26" s="452" t="s">
        <v>435</v>
      </c>
      <c r="J26" s="458" t="s">
        <v>332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198</v>
      </c>
      <c r="F27" s="452" t="s">
        <v>434</v>
      </c>
      <c r="G27" s="452" t="s">
        <v>436</v>
      </c>
      <c r="H27" s="452" t="s">
        <v>53</v>
      </c>
      <c r="I27" s="452" t="s">
        <v>435</v>
      </c>
      <c r="J27" s="458" t="s">
        <v>332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198</v>
      </c>
      <c r="F28" s="452" t="s">
        <v>434</v>
      </c>
      <c r="G28" s="452" t="s">
        <v>436</v>
      </c>
      <c r="H28" s="452" t="s">
        <v>53</v>
      </c>
      <c r="I28" s="306" t="s">
        <v>369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/>
      <c r="I29" s="306" t="s">
        <v>437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353"/>
      <c r="H30" s="353"/>
      <c r="I30" s="306" t="s">
        <v>437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353"/>
      <c r="H31" s="353"/>
      <c r="I31" s="306" t="s">
        <v>437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274"/>
      <c r="I32" s="306" t="s">
        <v>437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36"/>
      <c r="D42" s="836"/>
      <c r="E42" s="836"/>
      <c r="F42" s="83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212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28" priority="1">
      <formula>AND(ISNUMBER(N6), N6&gt;=5, NOT(ISBLANK(O6)))</formula>
    </cfRule>
    <cfRule type="expression" dxfId="427" priority="2">
      <formula>AND(ISNUMBER(N6), N6&gt;=5)</formula>
    </cfRule>
    <cfRule type="expression" dxfId="426" priority="3">
      <formula>AND(ISNUMBER(N6), N6&lt;5, NOT(ISBLANK(O6)))</formula>
    </cfRule>
    <cfRule type="expression" dxfId="425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438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439</v>
      </c>
      <c r="F6" s="282" t="s">
        <v>439</v>
      </c>
      <c r="G6" s="282" t="s">
        <v>439</v>
      </c>
      <c r="H6" s="282" t="s">
        <v>439</v>
      </c>
      <c r="I6" s="282" t="s">
        <v>439</v>
      </c>
      <c r="J6" s="237" t="s">
        <v>440</v>
      </c>
      <c r="K6" s="237" t="s">
        <v>440</v>
      </c>
      <c r="L6" s="61"/>
      <c r="M6" s="546" t="s">
        <v>53</v>
      </c>
      <c r="N6" s="325">
        <f>COUNTIF(E7:K39, "*YB*")/2</f>
        <v>30.5</v>
      </c>
      <c r="O6" s="547" t="s">
        <v>80</v>
      </c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441</v>
      </c>
      <c r="F7" s="452" t="s">
        <v>432</v>
      </c>
      <c r="G7" s="452" t="s">
        <v>441</v>
      </c>
      <c r="H7" s="452" t="s">
        <v>441</v>
      </c>
      <c r="I7" s="452" t="s">
        <v>389</v>
      </c>
      <c r="J7" s="540" t="s">
        <v>442</v>
      </c>
      <c r="K7" s="540" t="s">
        <v>443</v>
      </c>
      <c r="L7" s="61"/>
      <c r="M7" s="414" t="s">
        <v>54</v>
      </c>
      <c r="N7" s="326">
        <f>COUNTIF(E7:K39, "*YZ*")/2</f>
        <v>3.5</v>
      </c>
      <c r="O7" s="547" t="s">
        <v>429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441</v>
      </c>
      <c r="F8" s="452" t="s">
        <v>432</v>
      </c>
      <c r="G8" s="452" t="s">
        <v>441</v>
      </c>
      <c r="H8" s="452" t="s">
        <v>441</v>
      </c>
      <c r="I8" s="452" t="s">
        <v>389</v>
      </c>
      <c r="J8" s="540" t="s">
        <v>442</v>
      </c>
      <c r="K8" s="540" t="s">
        <v>443</v>
      </c>
      <c r="L8" s="61"/>
      <c r="M8" s="414" t="s">
        <v>56</v>
      </c>
      <c r="N8" s="326">
        <f>COUNTIF(E7:K39, "*Alex*")/2</f>
        <v>8.5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389</v>
      </c>
      <c r="F9" s="452" t="s">
        <v>432</v>
      </c>
      <c r="G9" s="452" t="s">
        <v>68</v>
      </c>
      <c r="H9" s="452" t="s">
        <v>68</v>
      </c>
      <c r="I9" s="452" t="s">
        <v>389</v>
      </c>
      <c r="J9" s="540" t="s">
        <v>442</v>
      </c>
      <c r="K9" s="540" t="s">
        <v>443</v>
      </c>
      <c r="L9" s="61"/>
      <c r="M9" s="414" t="s">
        <v>57</v>
      </c>
      <c r="N9" s="326">
        <f>COUNTIF(E7:K39, "*Rafi*")/2</f>
        <v>14.5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363</v>
      </c>
      <c r="F10" s="452" t="s">
        <v>441</v>
      </c>
      <c r="G10" s="452" t="s">
        <v>68</v>
      </c>
      <c r="H10" s="452" t="s">
        <v>68</v>
      </c>
      <c r="I10" s="452" t="s">
        <v>389</v>
      </c>
      <c r="J10" s="540" t="s">
        <v>442</v>
      </c>
      <c r="K10" s="540" t="s">
        <v>443</v>
      </c>
      <c r="L10" s="61"/>
      <c r="M10" s="414" t="s">
        <v>58</v>
      </c>
      <c r="N10" s="552">
        <f>COUNTIF(E7:K39, "*Wei Yen*")/2</f>
        <v>0</v>
      </c>
      <c r="O10" s="547" t="s">
        <v>429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363</v>
      </c>
      <c r="F11" s="452" t="s">
        <v>441</v>
      </c>
      <c r="G11" s="452" t="s">
        <v>68</v>
      </c>
      <c r="H11" s="452" t="s">
        <v>416</v>
      </c>
      <c r="I11" s="452" t="s">
        <v>389</v>
      </c>
      <c r="J11" s="540" t="s">
        <v>442</v>
      </c>
      <c r="K11" s="540" t="s">
        <v>443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363</v>
      </c>
      <c r="F12" s="452" t="s">
        <v>441</v>
      </c>
      <c r="G12" s="452" t="s">
        <v>68</v>
      </c>
      <c r="H12" s="452" t="s">
        <v>416</v>
      </c>
      <c r="I12" s="452" t="s">
        <v>389</v>
      </c>
      <c r="J12" s="540" t="s">
        <v>442</v>
      </c>
      <c r="K12" s="540" t="s">
        <v>443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444</v>
      </c>
      <c r="F13" s="452" t="s">
        <v>441</v>
      </c>
      <c r="G13" s="515" t="s">
        <v>363</v>
      </c>
      <c r="H13" s="306" t="s">
        <v>445</v>
      </c>
      <c r="I13" s="515" t="s">
        <v>363</v>
      </c>
      <c r="J13" s="540" t="s">
        <v>442</v>
      </c>
      <c r="K13" s="540" t="s">
        <v>443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391</v>
      </c>
      <c r="F14" s="452" t="s">
        <v>441</v>
      </c>
      <c r="G14" s="515" t="s">
        <v>363</v>
      </c>
      <c r="H14" s="306" t="s">
        <v>445</v>
      </c>
      <c r="I14" s="515" t="s">
        <v>363</v>
      </c>
      <c r="J14" s="540" t="s">
        <v>442</v>
      </c>
      <c r="K14" s="540" t="s">
        <v>443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391</v>
      </c>
      <c r="F15" s="452" t="s">
        <v>441</v>
      </c>
      <c r="G15" s="515" t="s">
        <v>363</v>
      </c>
      <c r="H15" s="452" t="s">
        <v>54</v>
      </c>
      <c r="I15" s="515" t="s">
        <v>363</v>
      </c>
      <c r="J15" s="540" t="s">
        <v>442</v>
      </c>
      <c r="K15" s="540" t="s">
        <v>443</v>
      </c>
      <c r="L15" s="61"/>
      <c r="M15" s="414" t="s">
        <v>63</v>
      </c>
      <c r="N15" s="326">
        <f>COUNTIF(E7:K39, "*Griselda*")/2</f>
        <v>10.5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446</v>
      </c>
      <c r="F16" s="452" t="s">
        <v>441</v>
      </c>
      <c r="G16" s="452" t="s">
        <v>68</v>
      </c>
      <c r="H16" s="452" t="s">
        <v>416</v>
      </c>
      <c r="I16" s="306" t="s">
        <v>249</v>
      </c>
      <c r="J16" s="540" t="s">
        <v>442</v>
      </c>
      <c r="K16" s="540" t="s">
        <v>443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446</v>
      </c>
      <c r="F17" s="452" t="s">
        <v>447</v>
      </c>
      <c r="G17" s="452" t="s">
        <v>68</v>
      </c>
      <c r="H17" s="452" t="s">
        <v>416</v>
      </c>
      <c r="I17" s="306" t="s">
        <v>249</v>
      </c>
      <c r="J17" s="540" t="s">
        <v>442</v>
      </c>
      <c r="K17" s="540" t="s">
        <v>443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446</v>
      </c>
      <c r="F18" s="452" t="s">
        <v>448</v>
      </c>
      <c r="G18" s="452" t="s">
        <v>68</v>
      </c>
      <c r="H18" s="452" t="s">
        <v>244</v>
      </c>
      <c r="I18" s="306" t="s">
        <v>449</v>
      </c>
      <c r="J18" s="540" t="s">
        <v>450</v>
      </c>
      <c r="K18" s="540" t="s">
        <v>443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446</v>
      </c>
      <c r="F19" s="452" t="s">
        <v>451</v>
      </c>
      <c r="G19" s="452" t="s">
        <v>53</v>
      </c>
      <c r="H19" s="452" t="s">
        <v>452</v>
      </c>
      <c r="I19" s="306" t="s">
        <v>432</v>
      </c>
      <c r="J19" s="540" t="s">
        <v>453</v>
      </c>
      <c r="K19" s="540" t="s">
        <v>454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446</v>
      </c>
      <c r="F20" s="452" t="s">
        <v>451</v>
      </c>
      <c r="G20" s="452" t="s">
        <v>53</v>
      </c>
      <c r="H20" s="452" t="s">
        <v>452</v>
      </c>
      <c r="I20" s="306" t="s">
        <v>449</v>
      </c>
      <c r="J20" s="540" t="s">
        <v>453</v>
      </c>
      <c r="K20" s="540" t="s">
        <v>443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446</v>
      </c>
      <c r="F21" s="452" t="s">
        <v>446</v>
      </c>
      <c r="G21" s="452" t="s">
        <v>68</v>
      </c>
      <c r="H21" s="452" t="s">
        <v>452</v>
      </c>
      <c r="I21" s="306" t="s">
        <v>455</v>
      </c>
      <c r="J21" s="540" t="s">
        <v>453</v>
      </c>
      <c r="K21" s="540" t="s">
        <v>443</v>
      </c>
      <c r="L21" s="61"/>
      <c r="M21" s="414" t="s">
        <v>106</v>
      </c>
      <c r="N21" s="326">
        <f>COUNTIF(E7:K39, "*Angel*")/2</f>
        <v>19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446</v>
      </c>
      <c r="F22" s="452" t="s">
        <v>446</v>
      </c>
      <c r="G22" s="452" t="s">
        <v>456</v>
      </c>
      <c r="H22" s="452" t="s">
        <v>452</v>
      </c>
      <c r="I22" s="306" t="s">
        <v>455</v>
      </c>
      <c r="J22" s="540" t="s">
        <v>453</v>
      </c>
      <c r="K22" s="540" t="s">
        <v>443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407</v>
      </c>
      <c r="F23" s="452" t="s">
        <v>446</v>
      </c>
      <c r="G23" s="452" t="s">
        <v>456</v>
      </c>
      <c r="H23" s="452" t="s">
        <v>452</v>
      </c>
      <c r="I23" s="306" t="s">
        <v>455</v>
      </c>
      <c r="J23" s="540" t="s">
        <v>453</v>
      </c>
      <c r="K23" s="540" t="s">
        <v>443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407</v>
      </c>
      <c r="F24" s="452" t="s">
        <v>446</v>
      </c>
      <c r="G24" s="452" t="s">
        <v>456</v>
      </c>
      <c r="H24" s="452" t="s">
        <v>452</v>
      </c>
      <c r="I24" s="306" t="s">
        <v>457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446</v>
      </c>
      <c r="F25" s="452" t="s">
        <v>446</v>
      </c>
      <c r="G25" s="452" t="s">
        <v>67</v>
      </c>
      <c r="H25" s="452" t="s">
        <v>458</v>
      </c>
      <c r="I25" s="306" t="s">
        <v>457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446</v>
      </c>
      <c r="F26" s="452" t="s">
        <v>459</v>
      </c>
      <c r="G26" s="452" t="s">
        <v>67</v>
      </c>
      <c r="H26" s="452" t="s">
        <v>458</v>
      </c>
      <c r="I26" s="515" t="s">
        <v>363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446</v>
      </c>
      <c r="F27" s="452" t="s">
        <v>459</v>
      </c>
      <c r="G27" s="452" t="s">
        <v>67</v>
      </c>
      <c r="H27" s="452" t="s">
        <v>458</v>
      </c>
      <c r="I27" s="515" t="s">
        <v>363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446</v>
      </c>
      <c r="F28" s="452" t="s">
        <v>459</v>
      </c>
      <c r="G28" s="452" t="s">
        <v>67</v>
      </c>
      <c r="H28" s="452" t="s">
        <v>458</v>
      </c>
      <c r="I28" s="515" t="s">
        <v>363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 t="s">
        <v>460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538"/>
      <c r="G30" s="353"/>
      <c r="H30" s="539" t="s">
        <v>460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538"/>
      <c r="G31" s="353"/>
      <c r="H31" s="539" t="s">
        <v>460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539" t="s">
        <v>460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539" t="s">
        <v>460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539" t="s">
        <v>460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539" t="s">
        <v>460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539" t="s">
        <v>460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539" t="s">
        <v>460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36"/>
      <c r="D42" s="836"/>
      <c r="E42" s="836"/>
      <c r="F42" s="83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</row>
    <row r="47" spans="2:20" x14ac:dyDescent="0.2">
      <c r="B47" s="180"/>
      <c r="D47" t="s">
        <v>134</v>
      </c>
      <c r="M47" s="61"/>
    </row>
    <row r="48" spans="2:20" x14ac:dyDescent="0.2">
      <c r="B48" s="90"/>
      <c r="D48" t="s">
        <v>135</v>
      </c>
      <c r="M48" s="61"/>
    </row>
    <row r="49" spans="2:13" x14ac:dyDescent="0.2">
      <c r="M49" s="61"/>
    </row>
    <row r="50" spans="2:13" x14ac:dyDescent="0.2">
      <c r="B50" s="127" t="s">
        <v>136</v>
      </c>
      <c r="D50" t="s">
        <v>212</v>
      </c>
      <c r="M50" s="61"/>
    </row>
    <row r="51" spans="2:13" x14ac:dyDescent="0.2">
      <c r="B51" s="387" t="s">
        <v>138</v>
      </c>
      <c r="D51" t="s">
        <v>461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424" priority="1">
      <formula>AND(ISNUMBER(N6), N6&gt;=5, NOT(ISBLANK(O6)))</formula>
    </cfRule>
    <cfRule type="expression" dxfId="423" priority="2">
      <formula>AND(ISNUMBER(N6), N6&gt;=5)</formula>
    </cfRule>
    <cfRule type="expression" dxfId="422" priority="3">
      <formula>AND(ISNUMBER(N6), N6&lt;5, NOT(ISBLANK(O6)))</formula>
    </cfRule>
    <cfRule type="expression" dxfId="421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38281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462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463</v>
      </c>
      <c r="F5" s="223" t="s">
        <v>464</v>
      </c>
      <c r="G5" s="223" t="s">
        <v>465</v>
      </c>
      <c r="H5" s="223" t="s">
        <v>466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 t="s">
        <v>467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452"/>
      <c r="I7" s="452" t="s">
        <v>468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429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452"/>
      <c r="I8" s="452" t="s">
        <v>468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452"/>
      <c r="I9" s="452" t="s">
        <v>468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515"/>
      <c r="F10" s="452"/>
      <c r="G10" s="452"/>
      <c r="H10" s="452"/>
      <c r="I10" s="452" t="s">
        <v>469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429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515"/>
      <c r="F11" s="452"/>
      <c r="G11" s="452"/>
      <c r="H11" s="452"/>
      <c r="I11" s="306" t="s">
        <v>470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67" t="s">
        <v>102</v>
      </c>
      <c r="E12" s="515"/>
      <c r="F12" s="452"/>
      <c r="G12" s="452"/>
      <c r="H12" s="306"/>
      <c r="I12" s="306" t="s">
        <v>470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67" t="s">
        <v>103</v>
      </c>
      <c r="E13" s="515"/>
      <c r="F13" s="452"/>
      <c r="G13" s="452"/>
      <c r="H13" s="306"/>
      <c r="I13" s="306" t="s">
        <v>471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67" t="s">
        <v>104</v>
      </c>
      <c r="E14" s="515"/>
      <c r="F14" s="452"/>
      <c r="G14" s="452"/>
      <c r="H14" s="452"/>
      <c r="I14" s="306" t="s">
        <v>471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67" t="s">
        <v>105</v>
      </c>
      <c r="E15" s="515"/>
      <c r="F15" s="452"/>
      <c r="G15" s="452"/>
      <c r="H15" s="452"/>
      <c r="I15" s="306" t="s">
        <v>472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67" t="s">
        <v>108</v>
      </c>
      <c r="E16" s="515"/>
      <c r="F16" s="452"/>
      <c r="G16" s="452"/>
      <c r="H16" s="452"/>
      <c r="I16" s="306" t="s">
        <v>472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67" t="s">
        <v>109</v>
      </c>
      <c r="E17" s="515"/>
      <c r="F17" s="452"/>
      <c r="G17" s="452"/>
      <c r="H17" s="452"/>
      <c r="I17" s="306" t="s">
        <v>473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67" t="s">
        <v>111</v>
      </c>
      <c r="E18" s="515"/>
      <c r="F18" s="452"/>
      <c r="G18" s="452"/>
      <c r="H18" s="452"/>
      <c r="I18" s="306" t="s">
        <v>474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67" t="s">
        <v>112</v>
      </c>
      <c r="E19" s="515"/>
      <c r="F19" s="452"/>
      <c r="G19" s="452"/>
      <c r="H19" s="452"/>
      <c r="I19" s="306" t="s">
        <v>474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67" t="s">
        <v>113</v>
      </c>
      <c r="E20" s="515"/>
      <c r="F20" s="452"/>
      <c r="G20" s="452"/>
      <c r="H20" s="452"/>
      <c r="I20" s="306" t="s">
        <v>407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67" t="s">
        <v>114</v>
      </c>
      <c r="E21" s="515"/>
      <c r="F21" s="452"/>
      <c r="G21" s="452"/>
      <c r="H21" s="452"/>
      <c r="I21" s="306" t="s">
        <v>412</v>
      </c>
      <c r="J21" s="458" t="s">
        <v>53</v>
      </c>
      <c r="K21" s="458" t="s">
        <v>53</v>
      </c>
      <c r="L21" s="61"/>
      <c r="M21" s="414" t="s">
        <v>106</v>
      </c>
      <c r="N21" s="326">
        <f>COUNTIF(E7:K39, "*Angel*")/2</f>
        <v>8.5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67" t="s">
        <v>115</v>
      </c>
      <c r="E22" s="515"/>
      <c r="F22" s="452"/>
      <c r="G22" s="452"/>
      <c r="H22" s="452"/>
      <c r="I22" s="306" t="s">
        <v>412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67" t="s">
        <v>116</v>
      </c>
      <c r="E23" s="515"/>
      <c r="F23" s="452"/>
      <c r="G23" s="452"/>
      <c r="H23" s="452"/>
      <c r="I23" s="306" t="s">
        <v>475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67" t="s">
        <v>117</v>
      </c>
      <c r="E24" s="515"/>
      <c r="F24" s="452"/>
      <c r="G24" s="452"/>
      <c r="H24" s="452"/>
      <c r="I24" s="306" t="s">
        <v>475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67" t="s">
        <v>118</v>
      </c>
      <c r="E25" s="515"/>
      <c r="F25" s="452"/>
      <c r="G25" s="452"/>
      <c r="H25" s="452"/>
      <c r="I25" s="306" t="s">
        <v>476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67" t="s">
        <v>119</v>
      </c>
      <c r="E26" s="515"/>
      <c r="F26" s="452"/>
      <c r="G26" s="452"/>
      <c r="H26" s="452"/>
      <c r="I26" s="306" t="s">
        <v>476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67" t="s">
        <v>120</v>
      </c>
      <c r="E27" s="515"/>
      <c r="F27" s="452"/>
      <c r="G27" s="452"/>
      <c r="H27" s="452"/>
      <c r="I27" s="306" t="s">
        <v>477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535"/>
      <c r="F28" s="538"/>
      <c r="G28" s="353"/>
      <c r="H28" s="539"/>
      <c r="I28" s="439" t="s">
        <v>477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535"/>
      <c r="F29" s="353"/>
      <c r="G29" s="353"/>
      <c r="H29" s="353"/>
      <c r="I29" s="439" t="s">
        <v>477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535"/>
      <c r="F30" s="353"/>
      <c r="G30" s="353"/>
      <c r="H30" s="353"/>
      <c r="I30" s="439" t="s">
        <v>477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535"/>
      <c r="F31" s="353"/>
      <c r="G31" s="274"/>
      <c r="H31" s="274"/>
      <c r="I31" s="439" t="s">
        <v>477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535"/>
      <c r="F32" s="274"/>
      <c r="G32" s="274"/>
      <c r="H32" s="274"/>
      <c r="I32" s="439" t="s">
        <v>477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535"/>
      <c r="F33" s="274"/>
      <c r="G33" s="274"/>
      <c r="H33" s="274"/>
      <c r="I33" s="439" t="s">
        <v>477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 t="s">
        <v>477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 t="s">
        <v>477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 t="s">
        <v>477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 t="s">
        <v>477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 t="s">
        <v>477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36"/>
      <c r="D41" s="836"/>
      <c r="E41" s="836"/>
      <c r="F41" s="83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212</v>
      </c>
      <c r="M49" s="61"/>
      <c r="N49" s="62"/>
      <c r="O49" s="61"/>
    </row>
    <row r="50" spans="2:15" x14ac:dyDescent="0.2">
      <c r="B50" s="387" t="s">
        <v>138</v>
      </c>
      <c r="D50" t="s">
        <v>461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420" priority="1">
      <formula>AND(ISNUMBER(N6), N6&gt;=5, NOT(ISBLANK(O6)))</formula>
    </cfRule>
    <cfRule type="expression" dxfId="419" priority="2">
      <formula>AND(ISNUMBER(N6), N6&gt;=5)</formula>
    </cfRule>
    <cfRule type="expression" dxfId="418" priority="3">
      <formula>AND(ISNUMBER(N6), N6&lt;5, NOT(ISBLANK(O6)))</formula>
    </cfRule>
    <cfRule type="expression" dxfId="417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38.3359375" bestFit="1" customWidth="1"/>
    <col min="6" max="6" width="50.04296875" bestFit="1" customWidth="1"/>
    <col min="7" max="7" width="28.38281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462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463</v>
      </c>
      <c r="F5" s="223" t="s">
        <v>464</v>
      </c>
      <c r="G5" s="223" t="s">
        <v>465</v>
      </c>
      <c r="H5" s="223" t="s">
        <v>466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478</v>
      </c>
      <c r="F6" s="282" t="s">
        <v>478</v>
      </c>
      <c r="G6" s="282" t="s">
        <v>478</v>
      </c>
      <c r="H6" s="282" t="s">
        <v>478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436</v>
      </c>
      <c r="F7" s="452" t="s">
        <v>468</v>
      </c>
      <c r="G7" s="452" t="s">
        <v>479</v>
      </c>
      <c r="H7" s="452" t="s">
        <v>480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481</v>
      </c>
      <c r="F8" s="452" t="s">
        <v>482</v>
      </c>
      <c r="G8" s="452" t="s">
        <v>483</v>
      </c>
      <c r="H8" s="452" t="s">
        <v>480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436</v>
      </c>
      <c r="F9" s="452" t="s">
        <v>482</v>
      </c>
      <c r="G9" s="452" t="s">
        <v>479</v>
      </c>
      <c r="H9" s="452" t="s">
        <v>407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515" t="s">
        <v>484</v>
      </c>
      <c r="F10" s="452" t="s">
        <v>482</v>
      </c>
      <c r="G10" s="452" t="s">
        <v>485</v>
      </c>
      <c r="H10" s="452" t="s">
        <v>407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429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515" t="s">
        <v>486</v>
      </c>
      <c r="F11" s="452" t="s">
        <v>482</v>
      </c>
      <c r="G11" s="452" t="s">
        <v>487</v>
      </c>
      <c r="H11" s="452" t="s">
        <v>407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67" t="s">
        <v>102</v>
      </c>
      <c r="E12" s="515" t="s">
        <v>484</v>
      </c>
      <c r="F12" s="452" t="s">
        <v>488</v>
      </c>
      <c r="G12" s="452" t="s">
        <v>487</v>
      </c>
      <c r="H12" s="306" t="s">
        <v>449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67" t="s">
        <v>103</v>
      </c>
      <c r="E13" s="515" t="s">
        <v>484</v>
      </c>
      <c r="F13" s="452" t="s">
        <v>468</v>
      </c>
      <c r="G13" s="452" t="s">
        <v>487</v>
      </c>
      <c r="H13" s="306" t="s">
        <v>449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67" t="s">
        <v>104</v>
      </c>
      <c r="E14" s="515" t="s">
        <v>484</v>
      </c>
      <c r="F14" s="452" t="s">
        <v>468</v>
      </c>
      <c r="G14" s="452" t="s">
        <v>487</v>
      </c>
      <c r="H14" s="452" t="s">
        <v>407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67" t="s">
        <v>105</v>
      </c>
      <c r="E15" s="515" t="s">
        <v>484</v>
      </c>
      <c r="F15" s="452" t="s">
        <v>489</v>
      </c>
      <c r="G15" s="452" t="s">
        <v>490</v>
      </c>
      <c r="H15" s="452" t="s">
        <v>491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67" t="s">
        <v>108</v>
      </c>
      <c r="E16" s="515" t="s">
        <v>484</v>
      </c>
      <c r="F16" s="452" t="s">
        <v>492</v>
      </c>
      <c r="G16" s="452" t="s">
        <v>493</v>
      </c>
      <c r="H16" s="452" t="s">
        <v>494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67" t="s">
        <v>109</v>
      </c>
      <c r="E17" s="515" t="s">
        <v>486</v>
      </c>
      <c r="F17" s="452" t="s">
        <v>495</v>
      </c>
      <c r="G17" s="452" t="s">
        <v>493</v>
      </c>
      <c r="H17" s="452" t="s">
        <v>496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67" t="s">
        <v>111</v>
      </c>
      <c r="E18" s="515" t="s">
        <v>486</v>
      </c>
      <c r="F18" s="452" t="s">
        <v>495</v>
      </c>
      <c r="G18" s="452" t="s">
        <v>497</v>
      </c>
      <c r="H18" s="452" t="s">
        <v>496</v>
      </c>
      <c r="I18" s="306"/>
      <c r="J18" s="458"/>
      <c r="K18" s="458"/>
      <c r="L18" s="61"/>
      <c r="M18" s="414" t="s">
        <v>451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67" t="s">
        <v>112</v>
      </c>
      <c r="E19" s="515" t="s">
        <v>498</v>
      </c>
      <c r="F19" s="452" t="s">
        <v>495</v>
      </c>
      <c r="G19" s="452" t="s">
        <v>497</v>
      </c>
      <c r="H19" s="452" t="s">
        <v>499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67" t="s">
        <v>113</v>
      </c>
      <c r="E20" s="515" t="s">
        <v>498</v>
      </c>
      <c r="F20" s="452" t="s">
        <v>495</v>
      </c>
      <c r="G20" s="452" t="s">
        <v>497</v>
      </c>
      <c r="H20" s="452" t="s">
        <v>499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67" t="s">
        <v>114</v>
      </c>
      <c r="E21" s="515" t="s">
        <v>498</v>
      </c>
      <c r="F21" s="452" t="s">
        <v>495</v>
      </c>
      <c r="G21" s="452" t="s">
        <v>497</v>
      </c>
      <c r="H21" s="452" t="s">
        <v>500</v>
      </c>
      <c r="I21" s="306"/>
      <c r="J21" s="458"/>
      <c r="K21" s="458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67" t="s">
        <v>115</v>
      </c>
      <c r="E22" s="515" t="s">
        <v>501</v>
      </c>
      <c r="F22" s="452" t="s">
        <v>502</v>
      </c>
      <c r="G22" s="452" t="s">
        <v>503</v>
      </c>
      <c r="H22" s="452" t="s">
        <v>504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67" t="s">
        <v>116</v>
      </c>
      <c r="E23" s="515" t="s">
        <v>501</v>
      </c>
      <c r="F23" s="452" t="s">
        <v>502</v>
      </c>
      <c r="G23" s="452" t="s">
        <v>503</v>
      </c>
      <c r="H23" s="452" t="s">
        <v>504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67" t="s">
        <v>117</v>
      </c>
      <c r="E24" s="515" t="s">
        <v>501</v>
      </c>
      <c r="F24" s="452" t="s">
        <v>502</v>
      </c>
      <c r="G24" s="452" t="s">
        <v>503</v>
      </c>
      <c r="H24" s="452" t="s">
        <v>504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67" t="s">
        <v>118</v>
      </c>
      <c r="E25" s="515" t="s">
        <v>501</v>
      </c>
      <c r="F25" s="452" t="s">
        <v>505</v>
      </c>
      <c r="G25" s="452" t="s">
        <v>503</v>
      </c>
      <c r="H25" s="452" t="s">
        <v>504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67" t="s">
        <v>119</v>
      </c>
      <c r="E26" s="515" t="s">
        <v>501</v>
      </c>
      <c r="F26" s="452" t="s">
        <v>505</v>
      </c>
      <c r="G26" s="452" t="s">
        <v>503</v>
      </c>
      <c r="H26" s="452" t="s">
        <v>504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67" t="s">
        <v>120</v>
      </c>
      <c r="E27" s="515" t="s">
        <v>501</v>
      </c>
      <c r="F27" s="452" t="s">
        <v>506</v>
      </c>
      <c r="G27" s="452" t="s">
        <v>479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535" t="s">
        <v>501</v>
      </c>
      <c r="F28" s="538" t="s">
        <v>57</v>
      </c>
      <c r="G28" s="353" t="s">
        <v>479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535" t="s">
        <v>501</v>
      </c>
      <c r="F29" s="353"/>
      <c r="G29" s="353" t="s">
        <v>479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535" t="s">
        <v>484</v>
      </c>
      <c r="F30" s="353"/>
      <c r="G30" s="353" t="s">
        <v>479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535" t="s">
        <v>484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535" t="s">
        <v>484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535" t="s">
        <v>484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36"/>
      <c r="D41" s="836"/>
      <c r="E41" s="836"/>
      <c r="F41" s="83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507</v>
      </c>
      <c r="M49" s="61"/>
      <c r="N49" s="62"/>
      <c r="O49" s="61"/>
    </row>
    <row r="50" spans="2:15" x14ac:dyDescent="0.2">
      <c r="B50" s="387" t="s">
        <v>138</v>
      </c>
      <c r="D50" t="s">
        <v>461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416" priority="1">
      <formula>AND(ISNUMBER(N6), N6&gt;=5, NOT(ISBLANK(O6)))</formula>
    </cfRule>
    <cfRule type="expression" dxfId="415" priority="2">
      <formula>AND(ISNUMBER(N6), N6&gt;=5)</formula>
    </cfRule>
    <cfRule type="expression" dxfId="414" priority="3">
      <formula>AND(ISNUMBER(N6), N6&lt;5, NOT(ISBLANK(O6)))</formula>
    </cfRule>
    <cfRule type="expression" dxfId="413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508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509</v>
      </c>
      <c r="F5" s="223" t="s">
        <v>510</v>
      </c>
      <c r="G5" s="223" t="s">
        <v>511</v>
      </c>
      <c r="H5" s="223" t="s">
        <v>512</v>
      </c>
      <c r="I5" s="223" t="s">
        <v>513</v>
      </c>
      <c r="J5" s="223" t="s">
        <v>514</v>
      </c>
      <c r="K5" s="223" t="s">
        <v>515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516</v>
      </c>
      <c r="F6" s="282" t="s">
        <v>516</v>
      </c>
      <c r="G6" s="282" t="s">
        <v>516</v>
      </c>
      <c r="H6" s="282" t="s">
        <v>516</v>
      </c>
      <c r="I6" s="282" t="s">
        <v>516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391</v>
      </c>
      <c r="F7" s="452" t="s">
        <v>391</v>
      </c>
      <c r="G7" s="452" t="s">
        <v>391</v>
      </c>
      <c r="H7" s="306" t="s">
        <v>432</v>
      </c>
      <c r="I7" s="306" t="s">
        <v>391</v>
      </c>
      <c r="J7" s="458" t="s">
        <v>517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391</v>
      </c>
      <c r="F8" s="452" t="s">
        <v>391</v>
      </c>
      <c r="G8" s="452" t="s">
        <v>518</v>
      </c>
      <c r="H8" s="306" t="s">
        <v>432</v>
      </c>
      <c r="I8" s="306" t="s">
        <v>391</v>
      </c>
      <c r="J8" s="458" t="s">
        <v>519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451</v>
      </c>
      <c r="F9" s="452" t="s">
        <v>391</v>
      </c>
      <c r="G9" s="452" t="s">
        <v>520</v>
      </c>
      <c r="H9" s="306" t="s">
        <v>520</v>
      </c>
      <c r="I9" s="306" t="s">
        <v>391</v>
      </c>
      <c r="J9" s="458" t="s">
        <v>519</v>
      </c>
      <c r="K9" s="460"/>
      <c r="L9" s="61"/>
      <c r="M9" s="414" t="s">
        <v>57</v>
      </c>
      <c r="N9" s="326">
        <f>COUNTIF(E7:K39, "*Rafi*")/2</f>
        <v>33</v>
      </c>
      <c r="O9" s="419" t="s">
        <v>521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518</v>
      </c>
      <c r="F10" s="452" t="s">
        <v>522</v>
      </c>
      <c r="G10" s="452" t="s">
        <v>523</v>
      </c>
      <c r="H10" s="306" t="s">
        <v>524</v>
      </c>
      <c r="I10" s="306" t="s">
        <v>522</v>
      </c>
      <c r="J10" s="458" t="s">
        <v>519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521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518</v>
      </c>
      <c r="F11" s="452" t="s">
        <v>522</v>
      </c>
      <c r="G11" s="452" t="s">
        <v>523</v>
      </c>
      <c r="H11" s="306" t="s">
        <v>524</v>
      </c>
      <c r="I11" s="306" t="s">
        <v>522</v>
      </c>
      <c r="J11" s="458" t="s">
        <v>525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518</v>
      </c>
      <c r="F12" s="452" t="s">
        <v>522</v>
      </c>
      <c r="G12" s="452" t="s">
        <v>523</v>
      </c>
      <c r="H12" s="306" t="s">
        <v>524</v>
      </c>
      <c r="I12" s="306" t="s">
        <v>522</v>
      </c>
      <c r="J12" s="458" t="s">
        <v>525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526</v>
      </c>
      <c r="F13" s="452" t="s">
        <v>522</v>
      </c>
      <c r="G13" s="452" t="s">
        <v>523</v>
      </c>
      <c r="H13" s="306" t="s">
        <v>524</v>
      </c>
      <c r="I13" s="306" t="s">
        <v>522</v>
      </c>
      <c r="J13" s="458" t="s">
        <v>525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526</v>
      </c>
      <c r="F14" s="452" t="s">
        <v>522</v>
      </c>
      <c r="G14" s="452" t="s">
        <v>523</v>
      </c>
      <c r="H14" s="306" t="s">
        <v>524</v>
      </c>
      <c r="I14" s="306" t="s">
        <v>522</v>
      </c>
      <c r="J14" s="458" t="s">
        <v>525</v>
      </c>
      <c r="K14" s="460" t="s">
        <v>527</v>
      </c>
      <c r="L14" s="61"/>
      <c r="M14" s="414" t="s">
        <v>62</v>
      </c>
      <c r="N14" s="326">
        <f>COUNTIF(E7:K39, "*Vijay*")/2</f>
        <v>36</v>
      </c>
      <c r="O14" s="419" t="s">
        <v>429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526</v>
      </c>
      <c r="F15" s="452" t="s">
        <v>522</v>
      </c>
      <c r="G15" s="452" t="s">
        <v>523</v>
      </c>
      <c r="H15" s="306" t="s">
        <v>524</v>
      </c>
      <c r="I15" s="306" t="s">
        <v>522</v>
      </c>
      <c r="J15" s="458" t="s">
        <v>525</v>
      </c>
      <c r="K15" s="460" t="s">
        <v>527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526</v>
      </c>
      <c r="F16" s="452" t="s">
        <v>522</v>
      </c>
      <c r="G16" s="452" t="s">
        <v>528</v>
      </c>
      <c r="H16" s="306" t="s">
        <v>524</v>
      </c>
      <c r="I16" s="306" t="s">
        <v>522</v>
      </c>
      <c r="J16" s="458" t="s">
        <v>525</v>
      </c>
      <c r="K16" s="460" t="s">
        <v>529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522</v>
      </c>
      <c r="F17" s="452" t="s">
        <v>522</v>
      </c>
      <c r="G17" s="452" t="s">
        <v>528</v>
      </c>
      <c r="H17" s="306" t="s">
        <v>449</v>
      </c>
      <c r="I17" s="306" t="s">
        <v>522</v>
      </c>
      <c r="J17" s="458" t="s">
        <v>525</v>
      </c>
      <c r="K17" s="460" t="s">
        <v>530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526</v>
      </c>
      <c r="F18" s="452" t="s">
        <v>522</v>
      </c>
      <c r="G18" s="452" t="s">
        <v>531</v>
      </c>
      <c r="H18" s="452" t="s">
        <v>532</v>
      </c>
      <c r="I18" s="306" t="s">
        <v>522</v>
      </c>
      <c r="J18" s="458" t="s">
        <v>525</v>
      </c>
      <c r="K18" s="460" t="s">
        <v>530</v>
      </c>
      <c r="L18" s="61"/>
      <c r="M18" s="414" t="s">
        <v>451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526</v>
      </c>
      <c r="F19" s="452" t="s">
        <v>249</v>
      </c>
      <c r="G19" s="452" t="s">
        <v>533</v>
      </c>
      <c r="H19" s="452" t="s">
        <v>534</v>
      </c>
      <c r="I19" s="306" t="s">
        <v>535</v>
      </c>
      <c r="J19" s="458" t="s">
        <v>525</v>
      </c>
      <c r="K19" s="460" t="s">
        <v>530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526</v>
      </c>
      <c r="F20" s="452" t="s">
        <v>526</v>
      </c>
      <c r="G20" s="452" t="s">
        <v>536</v>
      </c>
      <c r="H20" s="452" t="s">
        <v>537</v>
      </c>
      <c r="I20" s="306" t="s">
        <v>538</v>
      </c>
      <c r="J20" s="458" t="s">
        <v>525</v>
      </c>
      <c r="K20" s="460" t="s">
        <v>530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526</v>
      </c>
      <c r="F21" s="452" t="s">
        <v>526</v>
      </c>
      <c r="G21" s="452" t="s">
        <v>536</v>
      </c>
      <c r="H21" s="452" t="s">
        <v>537</v>
      </c>
      <c r="I21" s="306" t="s">
        <v>539</v>
      </c>
      <c r="J21" s="458" t="s">
        <v>525</v>
      </c>
      <c r="K21" s="460" t="s">
        <v>530</v>
      </c>
      <c r="L21" s="61"/>
      <c r="M21" s="414" t="s">
        <v>106</v>
      </c>
      <c r="N21" s="326">
        <f>COUNTIF(E7:K39, "*Angel*")/2</f>
        <v>27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526</v>
      </c>
      <c r="F22" s="452" t="s">
        <v>526</v>
      </c>
      <c r="G22" s="452" t="s">
        <v>540</v>
      </c>
      <c r="H22" s="452" t="s">
        <v>541</v>
      </c>
      <c r="I22" s="306" t="s">
        <v>542</v>
      </c>
      <c r="J22" s="458" t="s">
        <v>525</v>
      </c>
      <c r="K22" s="460" t="s">
        <v>543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526</v>
      </c>
      <c r="F23" s="452" t="s">
        <v>526</v>
      </c>
      <c r="G23" s="452" t="s">
        <v>540</v>
      </c>
      <c r="H23" s="452" t="s">
        <v>541</v>
      </c>
      <c r="I23" s="306" t="s">
        <v>544</v>
      </c>
      <c r="J23" s="458" t="s">
        <v>525</v>
      </c>
      <c r="K23" s="460" t="s">
        <v>543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526</v>
      </c>
      <c r="F24" s="452" t="s">
        <v>526</v>
      </c>
      <c r="G24" s="452" t="s">
        <v>545</v>
      </c>
      <c r="H24" s="452" t="s">
        <v>541</v>
      </c>
      <c r="I24" s="306" t="s">
        <v>544</v>
      </c>
      <c r="J24" s="458" t="s">
        <v>525</v>
      </c>
      <c r="K24" s="460" t="s">
        <v>543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546</v>
      </c>
      <c r="F25" s="452" t="s">
        <v>526</v>
      </c>
      <c r="G25" s="452" t="s">
        <v>545</v>
      </c>
      <c r="H25" s="452" t="s">
        <v>541</v>
      </c>
      <c r="I25" s="306" t="s">
        <v>544</v>
      </c>
      <c r="J25" s="458" t="s">
        <v>525</v>
      </c>
      <c r="K25" s="460" t="s">
        <v>543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546</v>
      </c>
      <c r="F26" s="452" t="s">
        <v>526</v>
      </c>
      <c r="G26" s="452" t="s">
        <v>547</v>
      </c>
      <c r="H26" s="452" t="s">
        <v>548</v>
      </c>
      <c r="I26" s="306" t="s">
        <v>544</v>
      </c>
      <c r="J26" s="458" t="s">
        <v>549</v>
      </c>
      <c r="K26" s="460" t="s">
        <v>550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546</v>
      </c>
      <c r="F27" s="452" t="s">
        <v>526</v>
      </c>
      <c r="G27" s="452" t="s">
        <v>547</v>
      </c>
      <c r="H27" s="452" t="s">
        <v>551</v>
      </c>
      <c r="I27" s="306" t="s">
        <v>544</v>
      </c>
      <c r="J27" s="458" t="s">
        <v>549</v>
      </c>
      <c r="K27" s="460" t="s">
        <v>550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546</v>
      </c>
      <c r="F28" s="452" t="s">
        <v>526</v>
      </c>
      <c r="G28" s="452" t="s">
        <v>552</v>
      </c>
      <c r="H28" s="452" t="s">
        <v>553</v>
      </c>
      <c r="I28" s="306" t="s">
        <v>554</v>
      </c>
      <c r="J28" s="458" t="s">
        <v>549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350" t="s">
        <v>555</v>
      </c>
      <c r="G29" s="438" t="s">
        <v>556</v>
      </c>
      <c r="H29" s="438" t="s">
        <v>557</v>
      </c>
      <c r="I29" s="439" t="s">
        <v>558</v>
      </c>
      <c r="J29" s="458" t="s">
        <v>549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 t="s">
        <v>559</v>
      </c>
      <c r="G30" s="438" t="s">
        <v>556</v>
      </c>
      <c r="H30" s="438" t="s">
        <v>557</v>
      </c>
      <c r="I30" s="439" t="s">
        <v>560</v>
      </c>
      <c r="J30" s="458" t="s">
        <v>549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 t="s">
        <v>559</v>
      </c>
      <c r="G31" s="438" t="s">
        <v>556</v>
      </c>
      <c r="H31" s="438" t="s">
        <v>561</v>
      </c>
      <c r="I31" s="439" t="s">
        <v>560</v>
      </c>
      <c r="J31" s="458" t="s">
        <v>549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 t="s">
        <v>562</v>
      </c>
      <c r="G32" s="438" t="s">
        <v>556</v>
      </c>
      <c r="H32" s="438" t="s">
        <v>563</v>
      </c>
      <c r="I32" s="439" t="s">
        <v>560</v>
      </c>
      <c r="J32" s="458" t="s">
        <v>549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350" t="s">
        <v>562</v>
      </c>
      <c r="G33" s="438" t="s">
        <v>556</v>
      </c>
      <c r="H33" s="438" t="s">
        <v>563</v>
      </c>
      <c r="I33" s="439" t="s">
        <v>560</v>
      </c>
      <c r="J33" s="458" t="s">
        <v>549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350" t="s">
        <v>559</v>
      </c>
      <c r="G34" s="438" t="s">
        <v>564</v>
      </c>
      <c r="H34" s="438" t="s">
        <v>565</v>
      </c>
      <c r="I34" s="439" t="s">
        <v>560</v>
      </c>
      <c r="J34" s="458" t="s">
        <v>549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350" t="s">
        <v>559</v>
      </c>
      <c r="G35" s="438" t="s">
        <v>564</v>
      </c>
      <c r="H35" s="438" t="s">
        <v>565</v>
      </c>
      <c r="I35" s="439" t="s">
        <v>560</v>
      </c>
      <c r="J35" s="458" t="s">
        <v>549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350" t="s">
        <v>559</v>
      </c>
      <c r="G36" s="438" t="s">
        <v>564</v>
      </c>
      <c r="H36" s="438" t="s">
        <v>565</v>
      </c>
      <c r="I36" s="439" t="s">
        <v>560</v>
      </c>
      <c r="J36" s="458" t="s">
        <v>549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350" t="s">
        <v>559</v>
      </c>
      <c r="G37" s="438" t="s">
        <v>566</v>
      </c>
      <c r="H37" s="438" t="s">
        <v>565</v>
      </c>
      <c r="I37" s="439" t="s">
        <v>560</v>
      </c>
      <c r="J37" s="458" t="s">
        <v>549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350" t="s">
        <v>559</v>
      </c>
      <c r="G38" s="438" t="s">
        <v>566</v>
      </c>
      <c r="H38" s="438" t="s">
        <v>565</v>
      </c>
      <c r="I38" s="439" t="s">
        <v>560</v>
      </c>
      <c r="J38" s="458" t="s">
        <v>525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350" t="s">
        <v>559</v>
      </c>
      <c r="G39" s="350" t="s">
        <v>60</v>
      </c>
      <c r="H39" s="276" t="s">
        <v>60</v>
      </c>
      <c r="I39" s="439" t="s">
        <v>558</v>
      </c>
      <c r="J39" s="458" t="s">
        <v>525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36"/>
      <c r="D42" s="836"/>
      <c r="E42" s="836"/>
      <c r="F42" s="83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</row>
    <row r="48" spans="2:20" x14ac:dyDescent="0.2">
      <c r="B48" s="90"/>
      <c r="D48" t="s">
        <v>135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136</v>
      </c>
      <c r="D50" t="s">
        <v>507</v>
      </c>
      <c r="M50" s="61"/>
      <c r="N50" s="62"/>
    </row>
    <row r="51" spans="2:14" x14ac:dyDescent="0.2">
      <c r="B51" s="387" t="s">
        <v>138</v>
      </c>
      <c r="D51" t="s">
        <v>461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412" priority="1">
      <formula>AND(ISNUMBER(N6), N6&gt;=5, NOT(ISBLANK(O6)))</formula>
    </cfRule>
    <cfRule type="expression" dxfId="411" priority="2">
      <formula>AND(ISNUMBER(N6), N6&gt;=5)</formula>
    </cfRule>
    <cfRule type="expression" dxfId="410" priority="3">
      <formula>AND(ISNUMBER(N6), N6&lt;5, NOT(ISBLANK(O6)))</formula>
    </cfRule>
    <cfRule type="expression" dxfId="409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35937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567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568</v>
      </c>
      <c r="F5" s="223" t="s">
        <v>569</v>
      </c>
      <c r="G5" s="223" t="s">
        <v>570</v>
      </c>
      <c r="H5" s="223" t="s">
        <v>571</v>
      </c>
      <c r="I5" s="223" t="s">
        <v>572</v>
      </c>
      <c r="J5" s="223" t="s">
        <v>573</v>
      </c>
      <c r="K5" s="223" t="s">
        <v>574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308"/>
      <c r="F7" s="308"/>
      <c r="G7" s="452"/>
      <c r="H7" s="306" t="s">
        <v>575</v>
      </c>
      <c r="I7" s="306" t="s">
        <v>576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8"/>
      <c r="G8" s="452" t="s">
        <v>577</v>
      </c>
      <c r="H8" s="306" t="s">
        <v>578</v>
      </c>
      <c r="I8" s="306" t="s">
        <v>577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8"/>
      <c r="G9" s="452" t="s">
        <v>577</v>
      </c>
      <c r="H9" s="306" t="s">
        <v>578</v>
      </c>
      <c r="I9" s="306" t="s">
        <v>577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8"/>
      <c r="F10" s="308"/>
      <c r="G10" s="452" t="s">
        <v>577</v>
      </c>
      <c r="H10" s="306" t="s">
        <v>578</v>
      </c>
      <c r="I10" s="306" t="s">
        <v>579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308"/>
      <c r="F11" s="308"/>
      <c r="G11" s="452" t="s">
        <v>577</v>
      </c>
      <c r="H11" s="306" t="s">
        <v>578</v>
      </c>
      <c r="I11" s="306" t="s">
        <v>579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308"/>
      <c r="F12" s="308"/>
      <c r="G12" s="452" t="s">
        <v>577</v>
      </c>
      <c r="H12" s="306" t="s">
        <v>578</v>
      </c>
      <c r="I12" s="306" t="s">
        <v>579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08"/>
      <c r="F13" s="308"/>
      <c r="G13" s="452" t="s">
        <v>577</v>
      </c>
      <c r="H13" s="306" t="s">
        <v>578</v>
      </c>
      <c r="I13" s="306" t="s">
        <v>579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08"/>
      <c r="F14" s="308"/>
      <c r="G14" s="452" t="s">
        <v>577</v>
      </c>
      <c r="H14" s="306" t="s">
        <v>578</v>
      </c>
      <c r="I14" s="306" t="s">
        <v>580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08"/>
      <c r="F15" s="308"/>
      <c r="G15" s="452" t="s">
        <v>577</v>
      </c>
      <c r="H15" s="306" t="s">
        <v>578</v>
      </c>
      <c r="I15" s="306" t="s">
        <v>580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8"/>
      <c r="F16" s="308"/>
      <c r="G16" s="452" t="s">
        <v>56</v>
      </c>
      <c r="H16" s="306" t="s">
        <v>581</v>
      </c>
      <c r="I16" s="306" t="s">
        <v>582</v>
      </c>
      <c r="J16" s="458" t="s">
        <v>61</v>
      </c>
      <c r="K16" s="459" t="s">
        <v>583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8"/>
      <c r="F17" s="308"/>
      <c r="G17" s="452" t="s">
        <v>584</v>
      </c>
      <c r="H17" s="306" t="s">
        <v>585</v>
      </c>
      <c r="I17" s="452" t="s">
        <v>586</v>
      </c>
      <c r="J17" s="458" t="s">
        <v>61</v>
      </c>
      <c r="K17" s="459" t="s">
        <v>583</v>
      </c>
      <c r="L17" s="61"/>
      <c r="M17" s="414" t="s">
        <v>65</v>
      </c>
      <c r="N17" s="326">
        <f>COUNTIF(E7:K39, "*Michael*")/2</f>
        <v>15</v>
      </c>
      <c r="O17" s="547" t="s">
        <v>587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8"/>
      <c r="F18" s="308"/>
      <c r="G18" s="452" t="s">
        <v>584</v>
      </c>
      <c r="H18" s="306" t="s">
        <v>588</v>
      </c>
      <c r="I18" s="452" t="s">
        <v>586</v>
      </c>
      <c r="J18" s="458" t="s">
        <v>61</v>
      </c>
      <c r="K18" s="459" t="s">
        <v>583</v>
      </c>
      <c r="L18" s="61"/>
      <c r="M18" s="414" t="s">
        <v>451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8"/>
      <c r="F19" s="308"/>
      <c r="G19" s="452" t="s">
        <v>584</v>
      </c>
      <c r="H19" s="306" t="s">
        <v>588</v>
      </c>
      <c r="I19" s="452" t="s">
        <v>586</v>
      </c>
      <c r="J19" s="458" t="s">
        <v>61</v>
      </c>
      <c r="K19" s="459" t="s">
        <v>583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8"/>
      <c r="F20" s="308"/>
      <c r="G20" s="452" t="s">
        <v>589</v>
      </c>
      <c r="H20" s="306" t="s">
        <v>590</v>
      </c>
      <c r="I20" s="452" t="s">
        <v>591</v>
      </c>
      <c r="J20" s="458" t="s">
        <v>61</v>
      </c>
      <c r="K20" s="459" t="s">
        <v>583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8"/>
      <c r="F21" s="308"/>
      <c r="G21" s="452" t="s">
        <v>592</v>
      </c>
      <c r="H21" s="306" t="s">
        <v>588</v>
      </c>
      <c r="I21" s="452" t="s">
        <v>586</v>
      </c>
      <c r="J21" s="458" t="s">
        <v>61</v>
      </c>
      <c r="K21" s="459" t="s">
        <v>583</v>
      </c>
      <c r="L21" s="61"/>
      <c r="M21" s="414" t="s">
        <v>106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08"/>
      <c r="F22" s="308"/>
      <c r="G22" s="452" t="s">
        <v>589</v>
      </c>
      <c r="H22" s="306" t="s">
        <v>588</v>
      </c>
      <c r="I22" s="452" t="s">
        <v>586</v>
      </c>
      <c r="J22" s="458" t="s">
        <v>61</v>
      </c>
      <c r="K22" s="459" t="s">
        <v>583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08"/>
      <c r="F23" s="308"/>
      <c r="G23" s="452" t="s">
        <v>593</v>
      </c>
      <c r="H23" s="306" t="s">
        <v>588</v>
      </c>
      <c r="I23" s="452" t="s">
        <v>586</v>
      </c>
      <c r="J23" s="458" t="s">
        <v>61</v>
      </c>
      <c r="K23" s="459" t="s">
        <v>583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08"/>
      <c r="F24" s="308"/>
      <c r="G24" s="452" t="s">
        <v>593</v>
      </c>
      <c r="H24" s="306" t="s">
        <v>585</v>
      </c>
      <c r="I24" s="452" t="s">
        <v>594</v>
      </c>
      <c r="J24" s="458" t="s">
        <v>61</v>
      </c>
      <c r="K24" s="459" t="s">
        <v>583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08"/>
      <c r="F25" s="308"/>
      <c r="G25" s="452" t="s">
        <v>593</v>
      </c>
      <c r="H25" s="452" t="s">
        <v>595</v>
      </c>
      <c r="I25" s="452" t="s">
        <v>595</v>
      </c>
      <c r="J25" s="458" t="s">
        <v>61</v>
      </c>
      <c r="K25" s="459" t="s">
        <v>583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08"/>
      <c r="F26" s="308"/>
      <c r="G26" s="452" t="s">
        <v>593</v>
      </c>
      <c r="H26" s="452" t="s">
        <v>595</v>
      </c>
      <c r="I26" s="452" t="s">
        <v>596</v>
      </c>
      <c r="J26" s="458"/>
      <c r="K26" s="459" t="s">
        <v>583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08"/>
      <c r="F27" s="308"/>
      <c r="G27" s="452" t="s">
        <v>452</v>
      </c>
      <c r="H27" s="452" t="s">
        <v>452</v>
      </c>
      <c r="I27" s="452" t="s">
        <v>451</v>
      </c>
      <c r="J27" s="458"/>
      <c r="K27" s="459" t="s">
        <v>583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08"/>
      <c r="F28" s="308"/>
      <c r="G28" s="452" t="s">
        <v>451</v>
      </c>
      <c r="H28" s="452" t="s">
        <v>452</v>
      </c>
      <c r="I28" s="452" t="s">
        <v>451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132</v>
      </c>
      <c r="C42" s="836"/>
      <c r="D42" s="836"/>
      <c r="E42" s="836"/>
      <c r="F42" s="836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597</v>
      </c>
      <c r="M50" s="61"/>
      <c r="N50" s="62"/>
      <c r="O50" s="61"/>
    </row>
    <row r="51" spans="2:15" x14ac:dyDescent="0.2">
      <c r="B51" s="387" t="s">
        <v>138</v>
      </c>
      <c r="D51" t="s">
        <v>461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08" priority="1">
      <formula>AND(ISNUMBER(N6), N6&gt;=5, NOT(ISBLANK(O6)))</formula>
    </cfRule>
    <cfRule type="expression" dxfId="407" priority="2">
      <formula>AND(ISNUMBER(N6), N6&gt;=5)</formula>
    </cfRule>
    <cfRule type="expression" dxfId="406" priority="3">
      <formula>AND(ISNUMBER(N6), N6&lt;5, NOT(ISBLANK(O6)))</formula>
    </cfRule>
    <cfRule type="expression" dxfId="405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598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599</v>
      </c>
      <c r="K5" s="223" t="s">
        <v>600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601</v>
      </c>
      <c r="F6" s="282" t="s">
        <v>601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602</v>
      </c>
      <c r="F7" s="452" t="s">
        <v>603</v>
      </c>
      <c r="G7" s="452" t="s">
        <v>603</v>
      </c>
      <c r="H7" s="306" t="s">
        <v>249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94</v>
      </c>
      <c r="C8" s="245" t="s">
        <v>87</v>
      </c>
      <c r="D8" s="265" t="s">
        <v>96</v>
      </c>
      <c r="E8" s="515" t="s">
        <v>602</v>
      </c>
      <c r="F8" s="452" t="s">
        <v>603</v>
      </c>
      <c r="G8" s="452" t="s">
        <v>604</v>
      </c>
      <c r="H8" s="306" t="s">
        <v>605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602</v>
      </c>
      <c r="F9" s="452" t="s">
        <v>603</v>
      </c>
      <c r="G9" s="452" t="s">
        <v>604</v>
      </c>
      <c r="H9" s="306" t="s">
        <v>606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602</v>
      </c>
      <c r="F10" s="452" t="s">
        <v>603</v>
      </c>
      <c r="G10" s="452" t="s">
        <v>604</v>
      </c>
      <c r="H10" s="306" t="s">
        <v>606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602</v>
      </c>
      <c r="F11" s="452" t="s">
        <v>603</v>
      </c>
      <c r="G11" s="452" t="s">
        <v>604</v>
      </c>
      <c r="H11" s="306" t="s">
        <v>606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602</v>
      </c>
      <c r="F12" s="452" t="s">
        <v>603</v>
      </c>
      <c r="G12" s="452" t="s">
        <v>604</v>
      </c>
      <c r="H12" s="306" t="s">
        <v>606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602</v>
      </c>
      <c r="F13" s="452" t="s">
        <v>607</v>
      </c>
      <c r="G13" s="452" t="s">
        <v>604</v>
      </c>
      <c r="H13" s="306" t="s">
        <v>606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608</v>
      </c>
      <c r="F14" s="452" t="s">
        <v>607</v>
      </c>
      <c r="G14" s="452" t="s">
        <v>604</v>
      </c>
      <c r="H14" s="306" t="s">
        <v>606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608</v>
      </c>
      <c r="F15" s="452" t="s">
        <v>607</v>
      </c>
      <c r="G15" s="452" t="s">
        <v>604</v>
      </c>
      <c r="H15" s="306" t="s">
        <v>606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608</v>
      </c>
      <c r="F16" s="452" t="s">
        <v>607</v>
      </c>
      <c r="G16" s="452" t="s">
        <v>604</v>
      </c>
      <c r="H16" s="452" t="s">
        <v>609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610</v>
      </c>
      <c r="F17" s="452" t="s">
        <v>607</v>
      </c>
      <c r="G17" s="306" t="s">
        <v>611</v>
      </c>
      <c r="H17" s="452" t="s">
        <v>609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612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608</v>
      </c>
      <c r="F18" s="452" t="s">
        <v>603</v>
      </c>
      <c r="G18" s="306" t="s">
        <v>611</v>
      </c>
      <c r="H18" s="452" t="s">
        <v>609</v>
      </c>
      <c r="I18" s="308"/>
      <c r="J18" s="458"/>
      <c r="K18" s="460" t="s">
        <v>57</v>
      </c>
      <c r="L18" s="61"/>
      <c r="M18" s="414" t="s">
        <v>451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272</v>
      </c>
      <c r="F19" s="452" t="s">
        <v>447</v>
      </c>
      <c r="G19" s="452" t="s">
        <v>613</v>
      </c>
      <c r="H19" s="452" t="s">
        <v>614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615</v>
      </c>
      <c r="F20" s="452" t="s">
        <v>447</v>
      </c>
      <c r="G20" s="452" t="s">
        <v>616</v>
      </c>
      <c r="H20" s="452" t="s">
        <v>617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615</v>
      </c>
      <c r="F21" s="452" t="s">
        <v>447</v>
      </c>
      <c r="G21" s="452" t="s">
        <v>618</v>
      </c>
      <c r="H21" s="452" t="s">
        <v>619</v>
      </c>
      <c r="I21" s="308"/>
      <c r="J21" s="458"/>
      <c r="K21" s="460" t="s">
        <v>57</v>
      </c>
      <c r="L21" s="61"/>
      <c r="M21" s="414" t="s">
        <v>106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620</v>
      </c>
      <c r="F22" s="452" t="s">
        <v>621</v>
      </c>
      <c r="G22" s="452" t="s">
        <v>618</v>
      </c>
      <c r="H22" s="452" t="s">
        <v>622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620</v>
      </c>
      <c r="F23" s="452" t="s">
        <v>621</v>
      </c>
      <c r="G23" s="452" t="s">
        <v>618</v>
      </c>
      <c r="H23" s="452" t="s">
        <v>623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620</v>
      </c>
      <c r="F24" s="452" t="s">
        <v>624</v>
      </c>
      <c r="G24" s="452" t="s">
        <v>618</v>
      </c>
      <c r="H24" s="452" t="s">
        <v>623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620</v>
      </c>
      <c r="F25" s="452" t="s">
        <v>624</v>
      </c>
      <c r="G25" s="452" t="s">
        <v>618</v>
      </c>
      <c r="H25" s="452" t="s">
        <v>625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620</v>
      </c>
      <c r="F26" s="452" t="s">
        <v>626</v>
      </c>
      <c r="G26" s="452" t="s">
        <v>618</v>
      </c>
      <c r="H26" s="452" t="s">
        <v>625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436</v>
      </c>
      <c r="F27" s="452" t="s">
        <v>626</v>
      </c>
      <c r="G27" s="452" t="s">
        <v>618</v>
      </c>
      <c r="H27" s="452" t="s">
        <v>625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436</v>
      </c>
      <c r="F28" s="452" t="s">
        <v>626</v>
      </c>
      <c r="G28" s="452" t="s">
        <v>433</v>
      </c>
      <c r="H28" s="452" t="s">
        <v>625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438"/>
      <c r="H29" s="274" t="s">
        <v>627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 t="s">
        <v>627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 t="s">
        <v>627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 t="s">
        <v>627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132</v>
      </c>
      <c r="C42" s="836"/>
      <c r="D42" s="836"/>
      <c r="E42" s="836"/>
      <c r="F42" s="836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597</v>
      </c>
      <c r="M50" s="61"/>
      <c r="N50" s="62"/>
      <c r="O50" s="61"/>
    </row>
    <row r="51" spans="2:15" x14ac:dyDescent="0.2">
      <c r="B51" s="387" t="s">
        <v>138</v>
      </c>
      <c r="D51" t="s">
        <v>461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04" priority="1">
      <formula>AND(ISNUMBER(N6), N6&gt;=5, NOT(ISBLANK(O6)))</formula>
    </cfRule>
    <cfRule type="expression" dxfId="403" priority="2">
      <formula>AND(ISNUMBER(N6), N6&gt;=5)</formula>
    </cfRule>
    <cfRule type="expression" dxfId="402" priority="3">
      <formula>AND(ISNUMBER(N6), N6&lt;5, NOT(ISBLANK(O6)))</formula>
    </cfRule>
    <cfRule type="expression" dxfId="401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628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629</v>
      </c>
      <c r="F5" s="223" t="s">
        <v>630</v>
      </c>
      <c r="G5" s="223" t="s">
        <v>631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 t="s">
        <v>632</v>
      </c>
      <c r="I6" s="282" t="s">
        <v>633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308"/>
      <c r="I7" s="452" t="s">
        <v>634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308"/>
      <c r="I8" s="452" t="s">
        <v>635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308"/>
      <c r="I9" s="452" t="s">
        <v>635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/>
      <c r="F10" s="452"/>
      <c r="G10" s="452"/>
      <c r="H10" s="308"/>
      <c r="I10" s="452" t="s">
        <v>635</v>
      </c>
      <c r="J10" s="458"/>
      <c r="K10" s="459" t="s">
        <v>636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/>
      <c r="F11" s="452"/>
      <c r="G11" s="452"/>
      <c r="H11" s="308"/>
      <c r="I11" s="452" t="s">
        <v>635</v>
      </c>
      <c r="J11" s="458"/>
      <c r="K11" s="459" t="s">
        <v>636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/>
      <c r="F12" s="452"/>
      <c r="G12" s="452"/>
      <c r="H12" s="308" t="s">
        <v>57</v>
      </c>
      <c r="I12" s="452" t="s">
        <v>637</v>
      </c>
      <c r="J12" s="458"/>
      <c r="K12" s="459" t="s">
        <v>636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/>
      <c r="F13" s="452"/>
      <c r="G13" s="306"/>
      <c r="H13" s="308" t="s">
        <v>57</v>
      </c>
      <c r="I13" s="306" t="s">
        <v>638</v>
      </c>
      <c r="J13" s="458"/>
      <c r="K13" s="459" t="s">
        <v>636</v>
      </c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/>
      <c r="F14" s="452"/>
      <c r="G14" s="452"/>
      <c r="H14" s="308" t="s">
        <v>57</v>
      </c>
      <c r="I14" s="306" t="s">
        <v>639</v>
      </c>
      <c r="J14" s="458"/>
      <c r="K14" s="459" t="s">
        <v>636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/>
      <c r="F15" s="452"/>
      <c r="G15" s="452"/>
      <c r="H15" s="308" t="s">
        <v>57</v>
      </c>
      <c r="I15" s="306" t="s">
        <v>639</v>
      </c>
      <c r="J15" s="458"/>
      <c r="K15" s="459" t="s">
        <v>636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/>
      <c r="F16" s="452"/>
      <c r="G16" s="452"/>
      <c r="H16" s="308" t="s">
        <v>57</v>
      </c>
      <c r="I16" s="306" t="s">
        <v>639</v>
      </c>
      <c r="J16" s="458" t="s">
        <v>566</v>
      </c>
      <c r="K16" s="459" t="s">
        <v>636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/>
      <c r="F17" s="452"/>
      <c r="G17" s="452"/>
      <c r="H17" s="308" t="s">
        <v>57</v>
      </c>
      <c r="I17" s="306" t="s">
        <v>639</v>
      </c>
      <c r="J17" s="458" t="s">
        <v>566</v>
      </c>
      <c r="K17" s="459" t="s">
        <v>636</v>
      </c>
      <c r="L17" s="61"/>
      <c r="M17" s="414" t="s">
        <v>65</v>
      </c>
      <c r="N17" s="326">
        <f>COUNTIF(E7:K39, "*Michael*")/2</f>
        <v>4.5</v>
      </c>
      <c r="O17" s="547" t="s">
        <v>612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/>
      <c r="F18" s="452"/>
      <c r="G18" s="452"/>
      <c r="H18" s="308" t="s">
        <v>57</v>
      </c>
      <c r="I18" s="306" t="s">
        <v>639</v>
      </c>
      <c r="J18" s="458" t="s">
        <v>566</v>
      </c>
      <c r="K18" s="459" t="s">
        <v>636</v>
      </c>
      <c r="L18" s="61"/>
      <c r="M18" s="414" t="s">
        <v>451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/>
      <c r="F19" s="452"/>
      <c r="G19" s="452"/>
      <c r="H19" s="308" t="s">
        <v>57</v>
      </c>
      <c r="I19" s="306" t="s">
        <v>640</v>
      </c>
      <c r="J19" s="458" t="s">
        <v>566</v>
      </c>
      <c r="K19" s="459" t="s">
        <v>636</v>
      </c>
      <c r="L19" s="61"/>
      <c r="M19" s="545" t="s">
        <v>67</v>
      </c>
      <c r="N19" s="551">
        <f>COUNTIF(E7:K39, "*Jia Leong*")/2</f>
        <v>0</v>
      </c>
      <c r="O19" s="547" t="s">
        <v>229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/>
      <c r="F20" s="452"/>
      <c r="G20" s="452"/>
      <c r="H20" s="308" t="s">
        <v>57</v>
      </c>
      <c r="I20" s="452" t="s">
        <v>641</v>
      </c>
      <c r="J20" s="458" t="s">
        <v>566</v>
      </c>
      <c r="K20" s="459" t="s">
        <v>636</v>
      </c>
      <c r="L20" s="61"/>
      <c r="M20" s="414" t="s">
        <v>68</v>
      </c>
      <c r="N20" s="326">
        <f>COUNTIF(E7:K39, "*Shaun*")/2</f>
        <v>4</v>
      </c>
      <c r="O20" s="547" t="s">
        <v>229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/>
      <c r="F21" s="452"/>
      <c r="G21" s="452"/>
      <c r="H21" s="308" t="s">
        <v>57</v>
      </c>
      <c r="I21" s="452" t="s">
        <v>642</v>
      </c>
      <c r="J21" s="458" t="s">
        <v>566</v>
      </c>
      <c r="K21" s="459" t="s">
        <v>636</v>
      </c>
      <c r="L21" s="61"/>
      <c r="M21" s="414" t="s">
        <v>106</v>
      </c>
      <c r="N21" s="326">
        <f>COUNTIF(E7:K39, "*Angel*")/2</f>
        <v>0</v>
      </c>
      <c r="O21" s="547" t="s">
        <v>229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/>
      <c r="F22" s="452"/>
      <c r="G22" s="452"/>
      <c r="H22" s="308" t="s">
        <v>57</v>
      </c>
      <c r="I22" s="452" t="s">
        <v>642</v>
      </c>
      <c r="J22" s="458" t="s">
        <v>566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/>
      <c r="F23" s="452"/>
      <c r="G23" s="452"/>
      <c r="H23" s="308" t="s">
        <v>57</v>
      </c>
      <c r="I23" s="452" t="s">
        <v>642</v>
      </c>
      <c r="J23" s="458" t="s">
        <v>566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/>
      <c r="F24" s="452"/>
      <c r="G24" s="452"/>
      <c r="H24" s="308" t="s">
        <v>57</v>
      </c>
      <c r="I24" s="452" t="s">
        <v>642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/>
      <c r="F25" s="452"/>
      <c r="G25" s="452"/>
      <c r="H25" s="308" t="s">
        <v>57</v>
      </c>
      <c r="I25" s="452" t="s">
        <v>642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/>
      <c r="F26" s="452"/>
      <c r="G26" s="452"/>
      <c r="H26" s="308" t="s">
        <v>57</v>
      </c>
      <c r="I26" s="452" t="s">
        <v>642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/>
      <c r="F27" s="452"/>
      <c r="G27" s="452"/>
      <c r="H27" s="308" t="s">
        <v>57</v>
      </c>
      <c r="I27" s="452" t="s">
        <v>642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/>
      <c r="F28" s="452"/>
      <c r="G28" s="452"/>
      <c r="H28" s="308" t="s">
        <v>57</v>
      </c>
      <c r="I28" s="452" t="s">
        <v>642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132</v>
      </c>
      <c r="C42" s="836"/>
      <c r="D42" s="836"/>
      <c r="E42" s="836"/>
      <c r="F42" s="836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597</v>
      </c>
      <c r="M50" s="61"/>
      <c r="N50" s="62"/>
      <c r="O50" s="61"/>
    </row>
    <row r="51" spans="2:15" x14ac:dyDescent="0.2">
      <c r="B51" s="387" t="s">
        <v>138</v>
      </c>
      <c r="D51" t="s">
        <v>461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00" priority="1">
      <formula>AND(ISNUMBER(N6), N6&gt;=5, NOT(ISBLANK(O6)))</formula>
    </cfRule>
    <cfRule type="expression" dxfId="399" priority="2">
      <formula>AND(ISNUMBER(N6), N6&gt;=5)</formula>
    </cfRule>
    <cfRule type="expression" dxfId="398" priority="3">
      <formula>AND(ISNUMBER(N6), N6&lt;5, NOT(ISBLANK(O6)))</formula>
    </cfRule>
    <cfRule type="expression" dxfId="397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3828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628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629</v>
      </c>
      <c r="F5" s="223" t="s">
        <v>630</v>
      </c>
      <c r="G5" s="223" t="s">
        <v>631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643</v>
      </c>
      <c r="F6" s="282" t="s">
        <v>633</v>
      </c>
      <c r="G6" s="282" t="s">
        <v>633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644</v>
      </c>
      <c r="F7" s="452" t="s">
        <v>645</v>
      </c>
      <c r="G7" s="452" t="s">
        <v>645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429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644</v>
      </c>
      <c r="F8" s="452" t="s">
        <v>645</v>
      </c>
      <c r="G8" s="452" t="s">
        <v>645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429</v>
      </c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644</v>
      </c>
      <c r="F9" s="452" t="s">
        <v>645</v>
      </c>
      <c r="G9" s="452" t="s">
        <v>645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644</v>
      </c>
      <c r="F10" s="452" t="s">
        <v>645</v>
      </c>
      <c r="G10" s="452" t="s">
        <v>645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644</v>
      </c>
      <c r="F11" s="452" t="s">
        <v>645</v>
      </c>
      <c r="G11" s="452" t="s">
        <v>645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429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644</v>
      </c>
      <c r="F12" s="452" t="s">
        <v>63</v>
      </c>
      <c r="G12" s="452" t="s">
        <v>645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644</v>
      </c>
      <c r="F13" s="452" t="s">
        <v>68</v>
      </c>
      <c r="G13" s="306" t="s">
        <v>646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647</v>
      </c>
      <c r="F14" s="452" t="s">
        <v>68</v>
      </c>
      <c r="G14" s="452" t="s">
        <v>646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429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647</v>
      </c>
      <c r="F15" s="452" t="s">
        <v>648</v>
      </c>
      <c r="G15" s="452" t="s">
        <v>646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647</v>
      </c>
      <c r="F16" s="452" t="s">
        <v>649</v>
      </c>
      <c r="G16" s="452" t="s">
        <v>646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647</v>
      </c>
      <c r="F17" s="452" t="s">
        <v>649</v>
      </c>
      <c r="G17" s="452" t="s">
        <v>646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612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650</v>
      </c>
      <c r="F18" s="452" t="s">
        <v>651</v>
      </c>
      <c r="G18" s="452" t="s">
        <v>321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652</v>
      </c>
      <c r="F19" s="452" t="s">
        <v>219</v>
      </c>
      <c r="G19" s="452" t="s">
        <v>321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229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65</v>
      </c>
      <c r="F20" s="452" t="s">
        <v>653</v>
      </c>
      <c r="G20" s="452" t="s">
        <v>321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229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654</v>
      </c>
      <c r="F21" s="452" t="s">
        <v>653</v>
      </c>
      <c r="G21" s="452" t="s">
        <v>321</v>
      </c>
      <c r="H21" s="308"/>
      <c r="I21" s="452"/>
      <c r="J21" s="458"/>
      <c r="K21" s="460"/>
      <c r="L21" s="61"/>
      <c r="M21" s="414" t="s">
        <v>106</v>
      </c>
      <c r="N21" s="326">
        <f>COUNTIF(E7:K39, "*Angel*")/2</f>
        <v>0</v>
      </c>
      <c r="O21" s="547" t="s">
        <v>229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654</v>
      </c>
      <c r="F22" s="452" t="s">
        <v>653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654</v>
      </c>
      <c r="F23" s="452" t="s">
        <v>655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654</v>
      </c>
      <c r="F24" s="452" t="s">
        <v>655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197</v>
      </c>
      <c r="F25" s="452" t="s">
        <v>655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197</v>
      </c>
      <c r="F26" s="452" t="s">
        <v>655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197</v>
      </c>
      <c r="F27" s="452" t="s">
        <v>656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197</v>
      </c>
      <c r="F28" s="452" t="s">
        <v>656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132</v>
      </c>
      <c r="C42" s="836"/>
      <c r="D42" s="836"/>
      <c r="E42" s="836"/>
      <c r="F42" s="836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657</v>
      </c>
      <c r="M50" s="61"/>
      <c r="N50" s="62"/>
      <c r="O50" s="61"/>
    </row>
    <row r="51" spans="2:15" x14ac:dyDescent="0.2">
      <c r="B51" s="387" t="s">
        <v>138</v>
      </c>
      <c r="D51" t="s">
        <v>461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96" priority="1">
      <formula>AND(ISNUMBER(N6), N6&gt;=5, NOT(ISBLANK(O6)))</formula>
    </cfRule>
    <cfRule type="expression" dxfId="395" priority="2">
      <formula>AND(ISNUMBER(N6), N6&gt;=5)</formula>
    </cfRule>
    <cfRule type="expression" dxfId="394" priority="3">
      <formula>AND(ISNUMBER(N6), N6&lt;5, NOT(ISBLANK(O6)))</formula>
    </cfRule>
    <cfRule type="expression" dxfId="393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658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659</v>
      </c>
      <c r="F5" s="223" t="s">
        <v>660</v>
      </c>
      <c r="G5" s="223" t="s">
        <v>661</v>
      </c>
      <c r="H5" s="223" t="s">
        <v>662</v>
      </c>
      <c r="I5" s="223" t="s">
        <v>663</v>
      </c>
      <c r="J5" s="223" t="s">
        <v>664</v>
      </c>
      <c r="K5" s="223" t="s">
        <v>665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53</v>
      </c>
      <c r="F6" s="282" t="s">
        <v>53</v>
      </c>
      <c r="G6" s="282" t="s">
        <v>53</v>
      </c>
      <c r="H6" s="837" t="s">
        <v>133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666</v>
      </c>
      <c r="F7" s="452" t="s">
        <v>667</v>
      </c>
      <c r="G7" s="452" t="s">
        <v>666</v>
      </c>
      <c r="H7" s="838"/>
      <c r="I7" s="306" t="s">
        <v>668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429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666</v>
      </c>
      <c r="F8" s="452" t="s">
        <v>667</v>
      </c>
      <c r="G8" s="452" t="s">
        <v>666</v>
      </c>
      <c r="H8" s="838"/>
      <c r="I8" s="306" t="s">
        <v>668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429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452" t="s">
        <v>666</v>
      </c>
      <c r="F9" s="452" t="s">
        <v>667</v>
      </c>
      <c r="G9" s="452" t="s">
        <v>666</v>
      </c>
      <c r="H9" s="838"/>
      <c r="I9" s="306" t="s">
        <v>668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 t="s">
        <v>666</v>
      </c>
      <c r="F10" s="452" t="s">
        <v>667</v>
      </c>
      <c r="G10" s="452" t="s">
        <v>666</v>
      </c>
      <c r="H10" s="838"/>
      <c r="I10" s="306" t="s">
        <v>668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452" t="s">
        <v>666</v>
      </c>
      <c r="F11" s="452" t="s">
        <v>667</v>
      </c>
      <c r="G11" s="452" t="s">
        <v>666</v>
      </c>
      <c r="H11" s="838"/>
      <c r="I11" s="306" t="s">
        <v>668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429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666</v>
      </c>
      <c r="F12" s="452" t="s">
        <v>669</v>
      </c>
      <c r="G12" s="306" t="s">
        <v>666</v>
      </c>
      <c r="H12" s="838"/>
      <c r="I12" s="306" t="s">
        <v>668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321</v>
      </c>
      <c r="F13" s="452" t="s">
        <v>648</v>
      </c>
      <c r="G13" s="452" t="s">
        <v>666</v>
      </c>
      <c r="H13" s="838"/>
      <c r="I13" s="306" t="s">
        <v>668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321</v>
      </c>
      <c r="F14" s="452" t="s">
        <v>649</v>
      </c>
      <c r="G14" s="452" t="s">
        <v>666</v>
      </c>
      <c r="H14" s="838"/>
      <c r="I14" s="306" t="s">
        <v>668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429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321</v>
      </c>
      <c r="F15" s="452" t="s">
        <v>649</v>
      </c>
      <c r="G15" s="452" t="s">
        <v>56</v>
      </c>
      <c r="H15" s="838"/>
      <c r="I15" s="306" t="s">
        <v>214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670</v>
      </c>
      <c r="F16" s="452" t="s">
        <v>649</v>
      </c>
      <c r="G16" s="452" t="s">
        <v>56</v>
      </c>
      <c r="H16" s="838"/>
      <c r="I16" s="306" t="s">
        <v>214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671</v>
      </c>
      <c r="F17" s="452" t="s">
        <v>311</v>
      </c>
      <c r="G17" s="452" t="s">
        <v>297</v>
      </c>
      <c r="H17" s="838"/>
      <c r="I17" s="306" t="s">
        <v>672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385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 t="s">
        <v>311</v>
      </c>
      <c r="F18" s="452" t="s">
        <v>667</v>
      </c>
      <c r="G18" s="452" t="s">
        <v>297</v>
      </c>
      <c r="H18" s="838"/>
      <c r="I18" s="306" t="s">
        <v>672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 t="s">
        <v>311</v>
      </c>
      <c r="F19" s="452" t="s">
        <v>667</v>
      </c>
      <c r="G19" s="452" t="s">
        <v>297</v>
      </c>
      <c r="H19" s="838"/>
      <c r="I19" s="306" t="s">
        <v>672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 t="s">
        <v>311</v>
      </c>
      <c r="F20" s="452" t="s">
        <v>673</v>
      </c>
      <c r="G20" s="452" t="s">
        <v>297</v>
      </c>
      <c r="H20" s="838"/>
      <c r="I20" s="306" t="s">
        <v>672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229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311</v>
      </c>
      <c r="F21" s="452" t="s">
        <v>673</v>
      </c>
      <c r="G21" s="452" t="s">
        <v>297</v>
      </c>
      <c r="H21" s="838"/>
      <c r="I21" s="306" t="s">
        <v>672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52" t="s">
        <v>667</v>
      </c>
      <c r="F22" s="452" t="s">
        <v>674</v>
      </c>
      <c r="G22" s="452" t="s">
        <v>297</v>
      </c>
      <c r="H22" s="838"/>
      <c r="I22" s="306" t="s">
        <v>672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667</v>
      </c>
      <c r="F23" s="452" t="s">
        <v>674</v>
      </c>
      <c r="G23" s="452" t="s">
        <v>675</v>
      </c>
      <c r="H23" s="838"/>
      <c r="I23" s="306" t="s">
        <v>672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219</v>
      </c>
      <c r="F24" s="452" t="s">
        <v>674</v>
      </c>
      <c r="G24" s="452" t="s">
        <v>676</v>
      </c>
      <c r="H24" s="838"/>
      <c r="I24" s="306" t="s">
        <v>677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219</v>
      </c>
      <c r="F25" s="452" t="s">
        <v>678</v>
      </c>
      <c r="G25" s="452" t="s">
        <v>679</v>
      </c>
      <c r="H25" s="838"/>
      <c r="I25" s="306" t="s">
        <v>677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219</v>
      </c>
      <c r="F26" s="452" t="s">
        <v>680</v>
      </c>
      <c r="G26" s="452" t="s">
        <v>679</v>
      </c>
      <c r="H26" s="838"/>
      <c r="I26" s="306" t="s">
        <v>677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 t="s">
        <v>219</v>
      </c>
      <c r="F27" s="452" t="s">
        <v>680</v>
      </c>
      <c r="G27" s="452" t="s">
        <v>679</v>
      </c>
      <c r="H27" s="839"/>
      <c r="I27" s="306" t="s">
        <v>677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36"/>
      <c r="D41" s="836"/>
      <c r="E41" s="836"/>
      <c r="F41" s="83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681</v>
      </c>
      <c r="M49" s="61"/>
      <c r="N49" s="62"/>
      <c r="O49" s="61"/>
    </row>
    <row r="50" spans="2:15" x14ac:dyDescent="0.2">
      <c r="B50" s="387" t="s">
        <v>138</v>
      </c>
      <c r="D50" t="s">
        <v>461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92" priority="1">
      <formula>AND(ISNUMBER(N6), N6&gt;=5, NOT(ISBLANK(O6)))</formula>
    </cfRule>
    <cfRule type="expression" dxfId="391" priority="2">
      <formula>AND(ISNUMBER(N6), N6&gt;=5)</formula>
    </cfRule>
    <cfRule type="expression" dxfId="390" priority="3">
      <formula>AND(ISNUMBER(N6), N6&lt;5, NOT(ISBLANK(O6)))</formula>
    </cfRule>
    <cfRule type="expression" dxfId="389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682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683</v>
      </c>
      <c r="F5" s="223" t="s">
        <v>684</v>
      </c>
      <c r="G5" s="223" t="s">
        <v>685</v>
      </c>
      <c r="H5" s="223" t="s">
        <v>686</v>
      </c>
      <c r="I5" s="223" t="s">
        <v>687</v>
      </c>
      <c r="J5" s="223" t="s">
        <v>688</v>
      </c>
      <c r="K5" s="223" t="s">
        <v>689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428</v>
      </c>
      <c r="F6" s="282" t="s">
        <v>428</v>
      </c>
      <c r="G6" s="282" t="s">
        <v>428</v>
      </c>
      <c r="H6" s="282" t="s">
        <v>428</v>
      </c>
      <c r="I6" s="282" t="s">
        <v>428</v>
      </c>
      <c r="J6" s="456"/>
      <c r="K6" s="457"/>
      <c r="L6" s="61"/>
      <c r="M6" s="424" t="s">
        <v>690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323</v>
      </c>
      <c r="F7" s="452" t="s">
        <v>691</v>
      </c>
      <c r="G7" s="452" t="s">
        <v>309</v>
      </c>
      <c r="H7" s="306" t="s">
        <v>692</v>
      </c>
      <c r="I7" s="452" t="s">
        <v>693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323</v>
      </c>
      <c r="F8" s="452" t="s">
        <v>412</v>
      </c>
      <c r="G8" s="452" t="s">
        <v>694</v>
      </c>
      <c r="H8" s="306" t="s">
        <v>690</v>
      </c>
      <c r="I8" s="452" t="s">
        <v>693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429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452" t="s">
        <v>56</v>
      </c>
      <c r="F9" s="452" t="s">
        <v>695</v>
      </c>
      <c r="G9" s="452" t="s">
        <v>694</v>
      </c>
      <c r="H9" s="306" t="s">
        <v>690</v>
      </c>
      <c r="I9" s="452" t="s">
        <v>693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429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 t="s">
        <v>56</v>
      </c>
      <c r="F10" s="452" t="s">
        <v>695</v>
      </c>
      <c r="G10" s="452" t="s">
        <v>694</v>
      </c>
      <c r="H10" s="306" t="s">
        <v>690</v>
      </c>
      <c r="I10" s="452" t="s">
        <v>693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229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452" t="s">
        <v>56</v>
      </c>
      <c r="F11" s="452" t="s">
        <v>695</v>
      </c>
      <c r="G11" s="452" t="s">
        <v>694</v>
      </c>
      <c r="H11" s="306" t="s">
        <v>690</v>
      </c>
      <c r="I11" s="452" t="s">
        <v>433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56</v>
      </c>
      <c r="F12" s="452" t="s">
        <v>412</v>
      </c>
      <c r="G12" s="452" t="s">
        <v>666</v>
      </c>
      <c r="H12" s="452" t="s">
        <v>690</v>
      </c>
      <c r="I12" s="452" t="s">
        <v>433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576</v>
      </c>
      <c r="F13" s="452" t="s">
        <v>412</v>
      </c>
      <c r="G13" s="452" t="s">
        <v>666</v>
      </c>
      <c r="H13" s="452" t="s">
        <v>690</v>
      </c>
      <c r="I13" s="452" t="s">
        <v>433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576</v>
      </c>
      <c r="F14" s="452" t="s">
        <v>412</v>
      </c>
      <c r="G14" s="452" t="s">
        <v>666</v>
      </c>
      <c r="H14" s="452"/>
      <c r="I14" s="452" t="s">
        <v>433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576</v>
      </c>
      <c r="F15" s="452" t="s">
        <v>412</v>
      </c>
      <c r="G15" s="452" t="s">
        <v>666</v>
      </c>
      <c r="H15" s="452" t="s">
        <v>576</v>
      </c>
      <c r="I15" s="452" t="s">
        <v>433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576</v>
      </c>
      <c r="F16" s="452" t="s">
        <v>618</v>
      </c>
      <c r="G16" s="452" t="s">
        <v>666</v>
      </c>
      <c r="H16" s="452" t="s">
        <v>576</v>
      </c>
      <c r="I16" s="452" t="s">
        <v>696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576</v>
      </c>
      <c r="F17" s="452" t="s">
        <v>694</v>
      </c>
      <c r="G17" s="452" t="s">
        <v>697</v>
      </c>
      <c r="H17" s="452" t="s">
        <v>576</v>
      </c>
      <c r="I17" s="452" t="s">
        <v>696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/>
      <c r="F18" s="452" t="s">
        <v>694</v>
      </c>
      <c r="G18" s="452" t="s">
        <v>698</v>
      </c>
      <c r="H18" s="452" t="s">
        <v>576</v>
      </c>
      <c r="I18" s="452" t="s">
        <v>696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385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/>
      <c r="F19" s="452" t="s">
        <v>699</v>
      </c>
      <c r="G19" s="452" t="s">
        <v>700</v>
      </c>
      <c r="H19" s="452" t="s">
        <v>576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229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/>
      <c r="F20" s="452" t="s">
        <v>699</v>
      </c>
      <c r="G20" s="452" t="s">
        <v>700</v>
      </c>
      <c r="H20" s="452" t="s">
        <v>576</v>
      </c>
      <c r="I20" s="452" t="s">
        <v>690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229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68</v>
      </c>
      <c r="F21" s="452" t="s">
        <v>701</v>
      </c>
      <c r="G21" s="452" t="s">
        <v>700</v>
      </c>
      <c r="H21" s="452"/>
      <c r="I21" s="452" t="s">
        <v>690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306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18" t="s">
        <v>115</v>
      </c>
      <c r="E22" s="452" t="s">
        <v>702</v>
      </c>
      <c r="F22" s="452" t="s">
        <v>274</v>
      </c>
      <c r="G22" s="452" t="s">
        <v>603</v>
      </c>
      <c r="H22" s="452"/>
      <c r="I22" s="452" t="s">
        <v>690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229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702</v>
      </c>
      <c r="F23" s="452" t="s">
        <v>703</v>
      </c>
      <c r="G23" s="452" t="s">
        <v>63</v>
      </c>
      <c r="H23" s="452"/>
      <c r="I23" s="452" t="s">
        <v>690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702</v>
      </c>
      <c r="F24" s="452" t="s">
        <v>703</v>
      </c>
      <c r="G24" s="452" t="s">
        <v>63</v>
      </c>
      <c r="H24" s="452"/>
      <c r="I24" s="452" t="s">
        <v>690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702</v>
      </c>
      <c r="F25" s="452" t="s">
        <v>703</v>
      </c>
      <c r="G25" s="452" t="s">
        <v>63</v>
      </c>
      <c r="H25" s="452"/>
      <c r="I25" s="452" t="s">
        <v>690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702</v>
      </c>
      <c r="F26" s="452" t="s">
        <v>703</v>
      </c>
      <c r="G26" s="452" t="s">
        <v>63</v>
      </c>
      <c r="H26" s="452" t="s">
        <v>690</v>
      </c>
      <c r="I26" s="452" t="s">
        <v>690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 t="s">
        <v>702</v>
      </c>
      <c r="F27" s="452" t="s">
        <v>703</v>
      </c>
      <c r="G27" s="452" t="s">
        <v>63</v>
      </c>
      <c r="H27" s="452" t="s">
        <v>690</v>
      </c>
      <c r="I27" s="452" t="s">
        <v>690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 t="s">
        <v>690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 t="s">
        <v>690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 t="s">
        <v>690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36"/>
      <c r="D41" s="836"/>
      <c r="E41" s="836"/>
      <c r="F41" s="83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681</v>
      </c>
      <c r="M49" s="61"/>
      <c r="N49" s="62"/>
      <c r="O49" s="61"/>
    </row>
    <row r="50" spans="2:15" x14ac:dyDescent="0.2">
      <c r="B50" s="387" t="s">
        <v>138</v>
      </c>
      <c r="D50" t="s">
        <v>461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88" priority="1">
      <formula>AND(ISNUMBER(N6), N6&gt;=5, NOT(ISBLANK(O6)))</formula>
    </cfRule>
    <cfRule type="expression" dxfId="387" priority="2">
      <formula>AND(ISNUMBER(N6), N6&gt;=5)</formula>
    </cfRule>
    <cfRule type="expression" dxfId="386" priority="3">
      <formula>AND(ISNUMBER(N6), N6&lt;5, NOT(ISBLANK(O6)))</formula>
    </cfRule>
    <cfRule type="expression" dxfId="385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704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705</v>
      </c>
      <c r="K5" s="223" t="s">
        <v>706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690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543"/>
      <c r="F7" s="543" t="s">
        <v>53</v>
      </c>
      <c r="G7" s="543"/>
      <c r="H7" s="358" t="s">
        <v>690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/>
      <c r="F8" s="452" t="s">
        <v>53</v>
      </c>
      <c r="G8" s="452"/>
      <c r="H8" s="306" t="s">
        <v>707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429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515"/>
      <c r="F9" s="452" t="s">
        <v>53</v>
      </c>
      <c r="G9" s="452"/>
      <c r="H9" s="306" t="s">
        <v>707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429</v>
      </c>
      <c r="P9" s="199"/>
      <c r="Q9" s="240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/>
      <c r="F10" s="452" t="s">
        <v>53</v>
      </c>
      <c r="G10" s="306"/>
      <c r="H10" s="306" t="s">
        <v>707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452" t="s">
        <v>690</v>
      </c>
      <c r="F11" s="452" t="s">
        <v>53</v>
      </c>
      <c r="G11" s="306"/>
      <c r="H11" s="306" t="s">
        <v>707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708</v>
      </c>
      <c r="F12" s="452" t="s">
        <v>53</v>
      </c>
      <c r="G12" s="306"/>
      <c r="H12" s="306" t="s">
        <v>690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709</v>
      </c>
      <c r="F13" s="452" t="s">
        <v>53</v>
      </c>
      <c r="G13" s="452"/>
      <c r="H13" s="306" t="s">
        <v>690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710</v>
      </c>
      <c r="F14" s="452" t="s">
        <v>53</v>
      </c>
      <c r="G14" s="452"/>
      <c r="H14" s="306" t="s">
        <v>690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710</v>
      </c>
      <c r="F15" s="452" t="s">
        <v>711</v>
      </c>
      <c r="G15" s="452"/>
      <c r="H15" s="306" t="s">
        <v>690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710</v>
      </c>
      <c r="F16" s="452" t="s">
        <v>711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712</v>
      </c>
      <c r="F17" s="452" t="s">
        <v>711</v>
      </c>
      <c r="G17" s="452" t="s">
        <v>433</v>
      </c>
      <c r="H17" s="452" t="s">
        <v>713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 t="s">
        <v>690</v>
      </c>
      <c r="F18" s="452" t="s">
        <v>433</v>
      </c>
      <c r="G18" s="452" t="s">
        <v>433</v>
      </c>
      <c r="H18" s="452" t="s">
        <v>713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 t="s">
        <v>690</v>
      </c>
      <c r="F19" s="452" t="s">
        <v>433</v>
      </c>
      <c r="G19" s="452" t="s">
        <v>433</v>
      </c>
      <c r="H19" s="452" t="s">
        <v>713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229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 t="s">
        <v>690</v>
      </c>
      <c r="F20" s="452" t="s">
        <v>714</v>
      </c>
      <c r="G20" s="452" t="s">
        <v>433</v>
      </c>
      <c r="H20" s="452" t="s">
        <v>713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229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715</v>
      </c>
      <c r="F21" s="452" t="s">
        <v>714</v>
      </c>
      <c r="G21" s="452" t="s">
        <v>433</v>
      </c>
      <c r="H21" s="452" t="s">
        <v>713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306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52" t="s">
        <v>715</v>
      </c>
      <c r="F22" s="452" t="s">
        <v>716</v>
      </c>
      <c r="G22" s="452" t="s">
        <v>433</v>
      </c>
      <c r="H22" s="452" t="s">
        <v>713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229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63</v>
      </c>
      <c r="F23" s="452" t="s">
        <v>649</v>
      </c>
      <c r="G23" s="452" t="s">
        <v>717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63</v>
      </c>
      <c r="F24" s="452" t="s">
        <v>649</v>
      </c>
      <c r="G24" s="452" t="s">
        <v>717</v>
      </c>
      <c r="H24" s="452" t="s">
        <v>690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63</v>
      </c>
      <c r="F25" s="452" t="s">
        <v>649</v>
      </c>
      <c r="G25" s="452" t="s">
        <v>718</v>
      </c>
      <c r="H25" s="452" t="s">
        <v>690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63</v>
      </c>
      <c r="F26" s="452" t="s">
        <v>649</v>
      </c>
      <c r="G26" s="452" t="s">
        <v>679</v>
      </c>
      <c r="H26" s="452" t="s">
        <v>690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/>
      <c r="F27" s="452" t="s">
        <v>649</v>
      </c>
      <c r="G27" s="452" t="s">
        <v>718</v>
      </c>
      <c r="H27" s="452" t="s">
        <v>690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36"/>
      <c r="D41" s="836"/>
      <c r="E41" s="836"/>
      <c r="F41" s="83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681</v>
      </c>
      <c r="M49" s="61"/>
      <c r="N49" s="62"/>
      <c r="O49" s="61"/>
    </row>
    <row r="50" spans="2:15" x14ac:dyDescent="0.2">
      <c r="B50" s="387" t="s">
        <v>138</v>
      </c>
      <c r="D50" t="s">
        <v>461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84" priority="1">
      <formula>AND(ISNUMBER(N6), N6&gt;=5, NOT(ISBLANK(O6)))</formula>
    </cfRule>
    <cfRule type="expression" dxfId="383" priority="2">
      <formula>AND(ISNUMBER(N6), N6&gt;=5)</formula>
    </cfRule>
    <cfRule type="expression" dxfId="382" priority="3">
      <formula>AND(ISNUMBER(N6), N6&lt;5, NOT(ISBLANK(O6)))</formula>
    </cfRule>
    <cfRule type="expression" dxfId="381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719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720</v>
      </c>
      <c r="F5" s="223" t="s">
        <v>721</v>
      </c>
      <c r="G5" s="223" t="s">
        <v>722</v>
      </c>
      <c r="H5" s="223" t="s">
        <v>723</v>
      </c>
      <c r="I5" s="223" t="s">
        <v>724</v>
      </c>
      <c r="J5" s="223" t="s">
        <v>725</v>
      </c>
      <c r="K5" s="223" t="s">
        <v>726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727</v>
      </c>
      <c r="F6" s="282" t="s">
        <v>727</v>
      </c>
      <c r="G6" s="282" t="s">
        <v>727</v>
      </c>
      <c r="H6" s="282" t="s">
        <v>727</v>
      </c>
      <c r="I6" s="282" t="s">
        <v>727</v>
      </c>
      <c r="J6" s="456"/>
      <c r="K6" s="457"/>
      <c r="L6" s="61"/>
      <c r="M6" s="424" t="s">
        <v>690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218</v>
      </c>
      <c r="F7" s="452" t="s">
        <v>690</v>
      </c>
      <c r="G7" s="306" t="s">
        <v>218</v>
      </c>
      <c r="H7" s="306" t="s">
        <v>218</v>
      </c>
      <c r="I7" s="306" t="s">
        <v>728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218</v>
      </c>
      <c r="F8" s="452" t="s">
        <v>690</v>
      </c>
      <c r="G8" s="306" t="s">
        <v>218</v>
      </c>
      <c r="H8" s="306" t="s">
        <v>218</v>
      </c>
      <c r="I8" s="306" t="s">
        <v>728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729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218</v>
      </c>
      <c r="F9" s="452" t="s">
        <v>690</v>
      </c>
      <c r="G9" s="306" t="s">
        <v>218</v>
      </c>
      <c r="H9" s="306" t="s">
        <v>218</v>
      </c>
      <c r="I9" s="306" t="s">
        <v>728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218</v>
      </c>
      <c r="F10" s="452" t="s">
        <v>690</v>
      </c>
      <c r="G10" s="306" t="s">
        <v>218</v>
      </c>
      <c r="H10" s="306" t="s">
        <v>218</v>
      </c>
      <c r="I10" s="306" t="s">
        <v>730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306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218</v>
      </c>
      <c r="F11" s="452" t="s">
        <v>690</v>
      </c>
      <c r="G11" s="306" t="s">
        <v>389</v>
      </c>
      <c r="H11" s="452" t="s">
        <v>218</v>
      </c>
      <c r="I11" s="306" t="s">
        <v>731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218</v>
      </c>
      <c r="F12" s="452" t="s">
        <v>690</v>
      </c>
      <c r="G12" s="306" t="s">
        <v>389</v>
      </c>
      <c r="H12" s="452" t="s">
        <v>218</v>
      </c>
      <c r="I12" s="306" t="s">
        <v>732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218</v>
      </c>
      <c r="F13" s="452"/>
      <c r="G13" s="306" t="s">
        <v>389</v>
      </c>
      <c r="H13" s="452" t="s">
        <v>218</v>
      </c>
      <c r="I13" s="306" t="s">
        <v>732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733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218</v>
      </c>
      <c r="F14" s="452"/>
      <c r="G14" s="306" t="s">
        <v>734</v>
      </c>
      <c r="H14" s="452" t="s">
        <v>735</v>
      </c>
      <c r="I14" s="306" t="s">
        <v>736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218</v>
      </c>
      <c r="F15" s="452"/>
      <c r="G15" s="306" t="s">
        <v>734</v>
      </c>
      <c r="H15" s="452" t="s">
        <v>737</v>
      </c>
      <c r="I15" s="452" t="s">
        <v>347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347</v>
      </c>
      <c r="F16" s="452" t="s">
        <v>67</v>
      </c>
      <c r="G16" s="306" t="s">
        <v>734</v>
      </c>
      <c r="H16" s="452" t="s">
        <v>737</v>
      </c>
      <c r="I16" s="452" t="s">
        <v>347</v>
      </c>
      <c r="J16" s="458"/>
      <c r="K16" s="460"/>
      <c r="L16" s="61"/>
      <c r="M16" s="414" t="s">
        <v>738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347</v>
      </c>
      <c r="F17" s="452" t="s">
        <v>67</v>
      </c>
      <c r="G17" s="452" t="s">
        <v>226</v>
      </c>
      <c r="H17" s="452" t="s">
        <v>737</v>
      </c>
      <c r="I17" s="452" t="s">
        <v>347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739</v>
      </c>
      <c r="F18" s="452"/>
      <c r="G18" s="452" t="s">
        <v>226</v>
      </c>
      <c r="H18" s="452" t="s">
        <v>740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741</v>
      </c>
      <c r="F19" s="452" t="s">
        <v>67</v>
      </c>
      <c r="G19" s="306" t="s">
        <v>742</v>
      </c>
      <c r="H19" s="452" t="s">
        <v>347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741</v>
      </c>
      <c r="F20" s="452" t="s">
        <v>67</v>
      </c>
      <c r="G20" s="306" t="s">
        <v>742</v>
      </c>
      <c r="H20" s="452" t="s">
        <v>347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741</v>
      </c>
      <c r="F21" s="452" t="s">
        <v>67</v>
      </c>
      <c r="G21" s="306" t="s">
        <v>742</v>
      </c>
      <c r="H21" s="452" t="s">
        <v>743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744</v>
      </c>
      <c r="F22" s="452"/>
      <c r="G22" s="452" t="s">
        <v>745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744</v>
      </c>
      <c r="F23" s="452"/>
      <c r="G23" s="452" t="s">
        <v>746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744</v>
      </c>
      <c r="F24" s="452"/>
      <c r="G24" s="452" t="s">
        <v>746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/>
      <c r="F25" s="452"/>
      <c r="G25" s="452" t="s">
        <v>746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/>
      <c r="F26" s="452"/>
      <c r="G26" s="452" t="s">
        <v>746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6"/>
      <c r="D40" s="836"/>
      <c r="E40" s="836"/>
      <c r="F40" s="83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747</v>
      </c>
    </row>
    <row r="49" spans="2:15" x14ac:dyDescent="0.2">
      <c r="B49" s="387" t="s">
        <v>138</v>
      </c>
      <c r="D49" t="s">
        <v>748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80" priority="1">
      <formula>AND(ISNUMBER(N6), N6&gt;=5, NOT(ISBLANK(O6)))</formula>
    </cfRule>
    <cfRule type="expression" dxfId="379" priority="2">
      <formula>AND(ISNUMBER(N6), N6&gt;=5)</formula>
    </cfRule>
    <cfRule type="expression" dxfId="378" priority="3">
      <formula>AND(ISNUMBER(N6), N6&lt;5, NOT(ISBLANK(O6)))</formula>
    </cfRule>
    <cfRule type="expression" dxfId="377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749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738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750</v>
      </c>
      <c r="H5" s="452" t="s">
        <v>738</v>
      </c>
      <c r="I5" s="223" t="s">
        <v>751</v>
      </c>
      <c r="J5" s="223" t="s">
        <v>752</v>
      </c>
      <c r="K5" s="223" t="s">
        <v>753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754</v>
      </c>
      <c r="F6" s="282" t="s">
        <v>754</v>
      </c>
      <c r="G6" s="282" t="s">
        <v>754</v>
      </c>
      <c r="H6" s="452" t="s">
        <v>738</v>
      </c>
      <c r="I6" s="282" t="s">
        <v>754</v>
      </c>
      <c r="J6" s="456"/>
      <c r="K6" s="457"/>
      <c r="L6" s="61"/>
      <c r="M6" s="424" t="s">
        <v>690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690</v>
      </c>
      <c r="F7" s="452" t="s">
        <v>690</v>
      </c>
      <c r="G7" s="306" t="s">
        <v>755</v>
      </c>
      <c r="H7" s="452" t="s">
        <v>738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690</v>
      </c>
      <c r="F8" s="452" t="s">
        <v>690</v>
      </c>
      <c r="G8" s="306" t="s">
        <v>755</v>
      </c>
      <c r="H8" s="452" t="s">
        <v>738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729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690</v>
      </c>
      <c r="F9" s="452" t="s">
        <v>53</v>
      </c>
      <c r="G9" s="306" t="s">
        <v>756</v>
      </c>
      <c r="H9" s="452" t="s">
        <v>738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690</v>
      </c>
      <c r="F10" s="452" t="s">
        <v>53</v>
      </c>
      <c r="G10" s="306" t="s">
        <v>756</v>
      </c>
      <c r="H10" s="452" t="s">
        <v>738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690</v>
      </c>
      <c r="F11" s="452" t="s">
        <v>53</v>
      </c>
      <c r="G11" s="306" t="s">
        <v>756</v>
      </c>
      <c r="H11" s="452" t="s">
        <v>738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53</v>
      </c>
      <c r="F12" s="452" t="s">
        <v>53</v>
      </c>
      <c r="G12" s="452" t="s">
        <v>757</v>
      </c>
      <c r="H12" s="452" t="s">
        <v>738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53</v>
      </c>
      <c r="F13" s="452" t="s">
        <v>53</v>
      </c>
      <c r="G13" s="452" t="s">
        <v>757</v>
      </c>
      <c r="H13" s="452" t="s">
        <v>738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53</v>
      </c>
      <c r="F14" s="452" t="s">
        <v>758</v>
      </c>
      <c r="G14" s="452" t="s">
        <v>755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53</v>
      </c>
      <c r="F15" s="452" t="s">
        <v>759</v>
      </c>
      <c r="G15" s="452" t="s">
        <v>755</v>
      </c>
      <c r="H15" s="452" t="s">
        <v>62</v>
      </c>
      <c r="I15" s="452" t="s">
        <v>347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53</v>
      </c>
      <c r="F16" s="452" t="s">
        <v>759</v>
      </c>
      <c r="G16" s="452" t="s">
        <v>760</v>
      </c>
      <c r="H16" s="452" t="s">
        <v>735</v>
      </c>
      <c r="I16" s="452" t="s">
        <v>347</v>
      </c>
      <c r="J16" s="458"/>
      <c r="K16" s="460"/>
      <c r="L16" s="61"/>
      <c r="M16" s="414" t="s">
        <v>738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761</v>
      </c>
      <c r="F17" s="452" t="s">
        <v>759</v>
      </c>
      <c r="G17" s="452" t="s">
        <v>762</v>
      </c>
      <c r="H17" s="452" t="s">
        <v>763</v>
      </c>
      <c r="I17" s="452" t="s">
        <v>347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764</v>
      </c>
      <c r="F18" s="452" t="s">
        <v>765</v>
      </c>
      <c r="G18" s="452" t="s">
        <v>766</v>
      </c>
      <c r="H18" s="452" t="s">
        <v>763</v>
      </c>
      <c r="I18" s="452" t="s">
        <v>347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764</v>
      </c>
      <c r="F19" s="452" t="s">
        <v>765</v>
      </c>
      <c r="G19" s="452" t="s">
        <v>302</v>
      </c>
      <c r="H19" s="452" t="s">
        <v>763</v>
      </c>
      <c r="I19" s="452" t="s">
        <v>347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764</v>
      </c>
      <c r="F20" s="452" t="s">
        <v>767</v>
      </c>
      <c r="G20" s="452" t="s">
        <v>302</v>
      </c>
      <c r="H20" s="452" t="s">
        <v>768</v>
      </c>
      <c r="I20" s="452" t="s">
        <v>769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770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771</v>
      </c>
      <c r="F21" s="452" t="s">
        <v>767</v>
      </c>
      <c r="G21" s="452" t="s">
        <v>68</v>
      </c>
      <c r="H21" s="452" t="s">
        <v>768</v>
      </c>
      <c r="I21" s="452" t="s">
        <v>772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770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773</v>
      </c>
      <c r="F22" s="452" t="s">
        <v>774</v>
      </c>
      <c r="G22" s="452" t="s">
        <v>279</v>
      </c>
      <c r="H22" s="452" t="s">
        <v>456</v>
      </c>
      <c r="I22" s="452" t="s">
        <v>347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773</v>
      </c>
      <c r="F23" s="452" t="s">
        <v>775</v>
      </c>
      <c r="G23" s="452" t="s">
        <v>279</v>
      </c>
      <c r="H23" s="452" t="s">
        <v>456</v>
      </c>
      <c r="I23" s="452" t="s">
        <v>347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62</v>
      </c>
      <c r="F24" s="452" t="s">
        <v>775</v>
      </c>
      <c r="G24" s="452" t="s">
        <v>57</v>
      </c>
      <c r="H24" s="452" t="s">
        <v>456</v>
      </c>
      <c r="I24" s="452" t="s">
        <v>347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62</v>
      </c>
      <c r="F25" s="452" t="s">
        <v>775</v>
      </c>
      <c r="G25" s="452" t="s">
        <v>57</v>
      </c>
      <c r="H25" s="452" t="s">
        <v>776</v>
      </c>
      <c r="I25" s="452" t="s">
        <v>347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62</v>
      </c>
      <c r="F26" s="452" t="s">
        <v>775</v>
      </c>
      <c r="G26" s="452"/>
      <c r="H26" s="452" t="s">
        <v>776</v>
      </c>
      <c r="I26" s="452" t="s">
        <v>347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6"/>
      <c r="D40" s="836"/>
      <c r="E40" s="836"/>
      <c r="F40" s="83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747</v>
      </c>
    </row>
    <row r="49" spans="2:15" x14ac:dyDescent="0.2">
      <c r="B49" s="387" t="s">
        <v>138</v>
      </c>
      <c r="D49" t="s">
        <v>748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76" priority="1">
      <formula>AND(ISNUMBER(N6), N6&gt;=5, NOT(ISBLANK(O6)))</formula>
    </cfRule>
    <cfRule type="expression" dxfId="375" priority="2">
      <formula>AND(ISNUMBER(N6), N6&gt;=5)</formula>
    </cfRule>
    <cfRule type="expression" dxfId="374" priority="3">
      <formula>AND(ISNUMBER(N6), N6&lt;5, NOT(ISBLANK(O6)))</formula>
    </cfRule>
    <cfRule type="expression" dxfId="373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777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779</v>
      </c>
      <c r="F6" s="282" t="s">
        <v>779</v>
      </c>
      <c r="G6" s="282" t="s">
        <v>779</v>
      </c>
      <c r="H6" s="282" t="s">
        <v>779</v>
      </c>
      <c r="I6" s="282" t="s">
        <v>779</v>
      </c>
      <c r="J6" s="456"/>
      <c r="K6" s="457"/>
      <c r="L6" s="61"/>
      <c r="M6" s="424" t="s">
        <v>690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645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780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645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729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690</v>
      </c>
      <c r="F9" s="452" t="s">
        <v>347</v>
      </c>
      <c r="G9" s="306" t="s">
        <v>781</v>
      </c>
      <c r="H9" s="306" t="s">
        <v>57</v>
      </c>
      <c r="I9" s="306" t="s">
        <v>645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690</v>
      </c>
      <c r="F10" s="452" t="s">
        <v>782</v>
      </c>
      <c r="G10" s="306" t="s">
        <v>781</v>
      </c>
      <c r="H10" s="306" t="s">
        <v>783</v>
      </c>
      <c r="I10" s="306" t="s">
        <v>645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690</v>
      </c>
      <c r="F11" s="452" t="s">
        <v>56</v>
      </c>
      <c r="G11" s="306" t="s">
        <v>225</v>
      </c>
      <c r="H11" s="452" t="s">
        <v>690</v>
      </c>
      <c r="I11" s="306" t="s">
        <v>645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690</v>
      </c>
      <c r="F12" s="452" t="s">
        <v>784</v>
      </c>
      <c r="G12" s="452" t="s">
        <v>56</v>
      </c>
      <c r="H12" s="452" t="s">
        <v>785</v>
      </c>
      <c r="I12" s="306" t="s">
        <v>645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690</v>
      </c>
      <c r="F13" s="452" t="s">
        <v>784</v>
      </c>
      <c r="G13" s="452" t="s">
        <v>56</v>
      </c>
      <c r="H13" s="452" t="s">
        <v>785</v>
      </c>
      <c r="I13" s="306" t="s">
        <v>645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690</v>
      </c>
      <c r="F14" s="452" t="s">
        <v>784</v>
      </c>
      <c r="G14" s="452" t="s">
        <v>786</v>
      </c>
      <c r="H14" s="452" t="s">
        <v>56</v>
      </c>
      <c r="I14" s="452" t="s">
        <v>787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690</v>
      </c>
      <c r="F15" s="452" t="s">
        <v>784</v>
      </c>
      <c r="G15" s="452" t="s">
        <v>788</v>
      </c>
      <c r="H15" s="452" t="s">
        <v>714</v>
      </c>
      <c r="I15" s="452" t="s">
        <v>787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690</v>
      </c>
      <c r="F16" s="452" t="s">
        <v>784</v>
      </c>
      <c r="G16" s="452" t="s">
        <v>788</v>
      </c>
      <c r="H16" s="452" t="s">
        <v>789</v>
      </c>
      <c r="I16" s="452" t="s">
        <v>790</v>
      </c>
      <c r="J16" s="458"/>
      <c r="K16" s="460"/>
      <c r="L16" s="61"/>
      <c r="M16" s="414" t="s">
        <v>738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791</v>
      </c>
      <c r="F17" s="452" t="s">
        <v>792</v>
      </c>
      <c r="G17" s="452" t="s">
        <v>786</v>
      </c>
      <c r="H17" s="452" t="s">
        <v>793</v>
      </c>
      <c r="I17" s="452" t="s">
        <v>794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738</v>
      </c>
      <c r="F18" s="452" t="s">
        <v>792</v>
      </c>
      <c r="G18" s="452" t="s">
        <v>786</v>
      </c>
      <c r="H18" s="452" t="s">
        <v>793</v>
      </c>
      <c r="I18" s="452" t="s">
        <v>794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738</v>
      </c>
      <c r="F19" s="452" t="s">
        <v>792</v>
      </c>
      <c r="G19" s="452" t="s">
        <v>786</v>
      </c>
      <c r="H19" s="452" t="s">
        <v>793</v>
      </c>
      <c r="I19" s="452" t="s">
        <v>795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796</v>
      </c>
      <c r="F20" s="452" t="s">
        <v>792</v>
      </c>
      <c r="G20" s="452" t="s">
        <v>786</v>
      </c>
      <c r="H20" s="452" t="s">
        <v>793</v>
      </c>
      <c r="I20" s="452" t="s">
        <v>797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796</v>
      </c>
      <c r="F21" s="452" t="s">
        <v>792</v>
      </c>
      <c r="G21" s="452" t="s">
        <v>56</v>
      </c>
      <c r="H21" s="452" t="s">
        <v>347</v>
      </c>
      <c r="I21" s="452" t="s">
        <v>798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65</v>
      </c>
      <c r="F22" s="452" t="s">
        <v>799</v>
      </c>
      <c r="G22" s="452" t="s">
        <v>274</v>
      </c>
      <c r="H22" s="452" t="s">
        <v>347</v>
      </c>
      <c r="I22" s="452" t="s">
        <v>776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65</v>
      </c>
      <c r="F23" s="452" t="s">
        <v>799</v>
      </c>
      <c r="G23" s="452" t="s">
        <v>274</v>
      </c>
      <c r="H23" s="452" t="s">
        <v>800</v>
      </c>
      <c r="I23" s="452" t="s">
        <v>776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801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65</v>
      </c>
      <c r="F24" s="452" t="s">
        <v>799</v>
      </c>
      <c r="G24" s="452" t="s">
        <v>274</v>
      </c>
      <c r="H24" s="452" t="s">
        <v>800</v>
      </c>
      <c r="I24" s="452" t="s">
        <v>776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65</v>
      </c>
      <c r="F25" s="452" t="s">
        <v>799</v>
      </c>
      <c r="G25" s="452" t="s">
        <v>274</v>
      </c>
      <c r="H25" s="452" t="s">
        <v>56</v>
      </c>
      <c r="I25" s="452" t="s">
        <v>776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/>
      <c r="F26" s="452" t="s">
        <v>802</v>
      </c>
      <c r="G26" s="452" t="s">
        <v>274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6"/>
      <c r="D40" s="836"/>
      <c r="E40" s="836"/>
      <c r="F40" s="83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803</v>
      </c>
    </row>
    <row r="49" spans="2:15" x14ac:dyDescent="0.2">
      <c r="B49" s="387" t="s">
        <v>138</v>
      </c>
      <c r="D49" t="s">
        <v>804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72" priority="1">
      <formula>AND(ISNUMBER(N6), N6&gt;=5, NOT(ISBLANK(O6)))</formula>
    </cfRule>
    <cfRule type="expression" dxfId="371" priority="2">
      <formula>AND(ISNUMBER(N6), N6&gt;=5)</formula>
    </cfRule>
    <cfRule type="expression" dxfId="370" priority="3">
      <formula>AND(ISNUMBER(N6), N6&lt;5, NOT(ISBLANK(O6)))</formula>
    </cfRule>
    <cfRule type="expression" dxfId="369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805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806</v>
      </c>
      <c r="F5" s="223" t="s">
        <v>807</v>
      </c>
      <c r="G5" s="223" t="s">
        <v>808</v>
      </c>
      <c r="H5" s="223" t="s">
        <v>809</v>
      </c>
      <c r="I5" s="223">
        <v>44938</v>
      </c>
      <c r="J5" s="223">
        <v>44969</v>
      </c>
      <c r="K5" s="223">
        <v>44997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810</v>
      </c>
      <c r="F6" s="282" t="s">
        <v>811</v>
      </c>
      <c r="G6" s="282" t="s">
        <v>812</v>
      </c>
      <c r="H6" s="282" t="s">
        <v>813</v>
      </c>
      <c r="I6" s="282" t="s">
        <v>814</v>
      </c>
      <c r="J6" s="456" t="s">
        <v>815</v>
      </c>
      <c r="K6" s="457"/>
      <c r="L6" s="61"/>
      <c r="M6" s="424" t="s">
        <v>690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/>
      <c r="F7" s="452" t="s">
        <v>811</v>
      </c>
      <c r="G7" s="306" t="s">
        <v>409</v>
      </c>
      <c r="H7" s="306" t="s">
        <v>816</v>
      </c>
      <c r="I7" s="306" t="s">
        <v>409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/>
      <c r="F8" s="452" t="s">
        <v>811</v>
      </c>
      <c r="G8" s="306" t="s">
        <v>409</v>
      </c>
      <c r="H8" s="306" t="s">
        <v>816</v>
      </c>
      <c r="I8" s="306" t="s">
        <v>409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/>
      <c r="F9" s="452" t="s">
        <v>811</v>
      </c>
      <c r="G9" s="306" t="s">
        <v>409</v>
      </c>
      <c r="H9" s="306" t="s">
        <v>816</v>
      </c>
      <c r="I9" s="306" t="s">
        <v>409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/>
      <c r="F10" s="452" t="s">
        <v>811</v>
      </c>
      <c r="G10" s="306" t="s">
        <v>409</v>
      </c>
      <c r="H10" s="306" t="s">
        <v>67</v>
      </c>
      <c r="I10" s="306" t="s">
        <v>409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62</v>
      </c>
      <c r="F11" s="452" t="s">
        <v>62</v>
      </c>
      <c r="G11" s="452" t="s">
        <v>817</v>
      </c>
      <c r="H11" s="452"/>
      <c r="I11" s="452" t="s">
        <v>818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62</v>
      </c>
      <c r="F12" s="452" t="s">
        <v>62</v>
      </c>
      <c r="G12" s="452" t="s">
        <v>817</v>
      </c>
      <c r="H12" s="452"/>
      <c r="I12" s="452" t="s">
        <v>818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62</v>
      </c>
      <c r="F13" s="452" t="s">
        <v>62</v>
      </c>
      <c r="G13" s="452" t="s">
        <v>817</v>
      </c>
      <c r="H13" s="452"/>
      <c r="I13" s="452" t="s">
        <v>818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62</v>
      </c>
      <c r="F14" s="452" t="s">
        <v>62</v>
      </c>
      <c r="G14" s="452" t="s">
        <v>817</v>
      </c>
      <c r="H14" s="452"/>
      <c r="I14" s="452" t="s">
        <v>819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62</v>
      </c>
      <c r="F15" s="452" t="s">
        <v>62</v>
      </c>
      <c r="G15" s="452" t="s">
        <v>817</v>
      </c>
      <c r="H15" s="452"/>
      <c r="I15" s="452" t="s">
        <v>819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62</v>
      </c>
      <c r="F16" s="452" t="s">
        <v>818</v>
      </c>
      <c r="G16" s="452" t="s">
        <v>817</v>
      </c>
      <c r="H16" s="452" t="s">
        <v>820</v>
      </c>
      <c r="I16" s="452" t="s">
        <v>819</v>
      </c>
      <c r="J16" s="458"/>
      <c r="K16" s="460"/>
      <c r="L16" s="61"/>
      <c r="M16" s="414" t="s">
        <v>738</v>
      </c>
      <c r="N16" s="417">
        <f>COUNTIF(E7:I27, "*Casey*")/2</f>
        <v>1.5</v>
      </c>
      <c r="O16" s="419" t="s">
        <v>429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62</v>
      </c>
      <c r="F17" s="452" t="s">
        <v>821</v>
      </c>
      <c r="G17" s="452" t="s">
        <v>822</v>
      </c>
      <c r="H17" s="452" t="s">
        <v>820</v>
      </c>
      <c r="I17" s="452" t="s">
        <v>821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823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62</v>
      </c>
      <c r="F18" s="452" t="s">
        <v>821</v>
      </c>
      <c r="G18" s="452" t="s">
        <v>822</v>
      </c>
      <c r="H18" s="452" t="s">
        <v>820</v>
      </c>
      <c r="I18" s="452" t="s">
        <v>821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824</v>
      </c>
      <c r="F19" s="452" t="s">
        <v>825</v>
      </c>
      <c r="G19" s="452" t="s">
        <v>822</v>
      </c>
      <c r="H19" s="452" t="s">
        <v>820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824</v>
      </c>
      <c r="F20" s="452" t="s">
        <v>262</v>
      </c>
      <c r="G20" s="452" t="s">
        <v>822</v>
      </c>
      <c r="H20" s="452" t="s">
        <v>820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824</v>
      </c>
      <c r="F21" s="452" t="s">
        <v>262</v>
      </c>
      <c r="G21" s="452" t="s">
        <v>822</v>
      </c>
      <c r="H21" s="452" t="s">
        <v>820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824</v>
      </c>
      <c r="F22" s="452" t="s">
        <v>825</v>
      </c>
      <c r="G22" s="452" t="s">
        <v>826</v>
      </c>
      <c r="H22" s="452" t="s">
        <v>820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824</v>
      </c>
      <c r="F23" s="452" t="s">
        <v>776</v>
      </c>
      <c r="G23" s="452" t="s">
        <v>826</v>
      </c>
      <c r="H23" s="452" t="s">
        <v>820</v>
      </c>
      <c r="I23" s="452" t="s">
        <v>821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824</v>
      </c>
      <c r="F24" s="452" t="s">
        <v>776</v>
      </c>
      <c r="G24" s="452" t="s">
        <v>826</v>
      </c>
      <c r="H24" s="452" t="s">
        <v>820</v>
      </c>
      <c r="I24" s="452" t="s">
        <v>821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262</v>
      </c>
      <c r="F25" s="452" t="s">
        <v>776</v>
      </c>
      <c r="G25" s="452" t="s">
        <v>817</v>
      </c>
      <c r="H25" s="452" t="s">
        <v>820</v>
      </c>
      <c r="I25" s="452" t="s">
        <v>821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262</v>
      </c>
      <c r="F26" s="452" t="s">
        <v>821</v>
      </c>
      <c r="G26" s="452" t="s">
        <v>826</v>
      </c>
      <c r="H26" s="452" t="s">
        <v>820</v>
      </c>
      <c r="I26" s="452" t="s">
        <v>821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6"/>
      <c r="D40" s="836"/>
      <c r="E40" s="836"/>
      <c r="F40" s="83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827</v>
      </c>
    </row>
    <row r="49" spans="2:15" x14ac:dyDescent="0.2">
      <c r="B49" s="387" t="s">
        <v>138</v>
      </c>
      <c r="D49" t="s">
        <v>828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68" priority="1">
      <formula>AND(ISNUMBER(N6), N6&gt;=5, NOT(ISBLANK(O6)))</formula>
    </cfRule>
    <cfRule type="expression" dxfId="367" priority="2">
      <formula>AND(ISNUMBER(N6), N6&gt;=5)</formula>
    </cfRule>
    <cfRule type="expression" dxfId="366" priority="3">
      <formula>AND(ISNUMBER(N6), N6&lt;5, NOT(ISBLANK(O6)))</formula>
    </cfRule>
    <cfRule type="expression" dxfId="365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829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830</v>
      </c>
      <c r="F5" s="223" t="s">
        <v>831</v>
      </c>
      <c r="G5" s="223" t="s">
        <v>832</v>
      </c>
      <c r="H5" s="223" t="s">
        <v>833</v>
      </c>
      <c r="I5" s="223" t="s">
        <v>834</v>
      </c>
      <c r="J5" s="223" t="s">
        <v>835</v>
      </c>
      <c r="K5" s="223" t="s">
        <v>836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837</v>
      </c>
      <c r="F6" s="282" t="s">
        <v>837</v>
      </c>
      <c r="G6" s="282" t="s">
        <v>837</v>
      </c>
      <c r="H6" s="282" t="s">
        <v>837</v>
      </c>
      <c r="I6" s="282" t="s">
        <v>837</v>
      </c>
      <c r="J6" s="392"/>
      <c r="K6" s="276"/>
      <c r="L6" s="61"/>
      <c r="M6" s="424" t="s">
        <v>690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838</v>
      </c>
      <c r="F7" s="452" t="s">
        <v>839</v>
      </c>
      <c r="G7" s="306" t="s">
        <v>225</v>
      </c>
      <c r="H7" s="306" t="s">
        <v>67</v>
      </c>
      <c r="I7" s="372" t="s">
        <v>840</v>
      </c>
      <c r="J7" s="393" t="s">
        <v>841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839</v>
      </c>
      <c r="F8" s="452" t="s">
        <v>842</v>
      </c>
      <c r="G8" s="306" t="s">
        <v>225</v>
      </c>
      <c r="H8" s="306" t="s">
        <v>67</v>
      </c>
      <c r="I8" s="372" t="s">
        <v>840</v>
      </c>
      <c r="J8" s="393" t="s">
        <v>841</v>
      </c>
      <c r="K8" s="300"/>
      <c r="L8" s="61"/>
      <c r="M8" s="414" t="s">
        <v>54</v>
      </c>
      <c r="N8" s="417">
        <f>COUNTIF(E7:I27, "*YZ*")/2</f>
        <v>0</v>
      </c>
      <c r="O8" s="419" t="s">
        <v>229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839</v>
      </c>
      <c r="F9" s="452" t="s">
        <v>842</v>
      </c>
      <c r="G9" s="306" t="s">
        <v>225</v>
      </c>
      <c r="H9" s="306" t="s">
        <v>67</v>
      </c>
      <c r="I9" s="372" t="s">
        <v>840</v>
      </c>
      <c r="J9" s="393" t="s">
        <v>841</v>
      </c>
      <c r="K9" s="300" t="s">
        <v>193</v>
      </c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842</v>
      </c>
      <c r="F10" s="452" t="s">
        <v>842</v>
      </c>
      <c r="G10" s="306" t="s">
        <v>225</v>
      </c>
      <c r="H10" s="306" t="s">
        <v>67</v>
      </c>
      <c r="I10" s="372" t="s">
        <v>840</v>
      </c>
      <c r="J10" s="393" t="s">
        <v>841</v>
      </c>
      <c r="K10" s="300" t="s">
        <v>843</v>
      </c>
      <c r="L10" s="61"/>
      <c r="M10" s="414" t="s">
        <v>56</v>
      </c>
      <c r="N10" s="417">
        <f>COUNTIF(E7:I27, "*Alex*")/2</f>
        <v>0</v>
      </c>
      <c r="O10" s="419" t="s">
        <v>844</v>
      </c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842</v>
      </c>
      <c r="F11" s="452" t="s">
        <v>842</v>
      </c>
      <c r="G11" s="306" t="s">
        <v>302</v>
      </c>
      <c r="H11" s="372" t="s">
        <v>68</v>
      </c>
      <c r="I11" s="306" t="s">
        <v>68</v>
      </c>
      <c r="J11" s="393" t="s">
        <v>841</v>
      </c>
      <c r="K11" s="300" t="s">
        <v>843</v>
      </c>
      <c r="L11" s="61"/>
      <c r="M11" s="414" t="s">
        <v>57</v>
      </c>
      <c r="N11" s="417">
        <f>COUNTIF(E7:I27, "*Rafi*")/2</f>
        <v>0</v>
      </c>
      <c r="O11" s="419" t="s">
        <v>780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842</v>
      </c>
      <c r="F12" s="452" t="s">
        <v>842</v>
      </c>
      <c r="G12" s="306" t="s">
        <v>302</v>
      </c>
      <c r="H12" s="372" t="s">
        <v>68</v>
      </c>
      <c r="I12" s="306" t="s">
        <v>68</v>
      </c>
      <c r="J12" s="393" t="s">
        <v>841</v>
      </c>
      <c r="K12" s="300" t="s">
        <v>843</v>
      </c>
      <c r="L12" s="61"/>
      <c r="M12" s="414" t="s">
        <v>58</v>
      </c>
      <c r="N12" s="417">
        <f>COUNTIF(E7:I27,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842</v>
      </c>
      <c r="F13" s="452" t="s">
        <v>842</v>
      </c>
      <c r="G13" s="306" t="s">
        <v>302</v>
      </c>
      <c r="H13" s="372" t="s">
        <v>68</v>
      </c>
      <c r="I13" s="306" t="s">
        <v>68</v>
      </c>
      <c r="J13" s="393" t="s">
        <v>841</v>
      </c>
      <c r="K13" s="300"/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842</v>
      </c>
      <c r="F14" s="452" t="s">
        <v>845</v>
      </c>
      <c r="G14" s="306" t="s">
        <v>302</v>
      </c>
      <c r="H14" s="372" t="s">
        <v>68</v>
      </c>
      <c r="I14" s="306" t="s">
        <v>68</v>
      </c>
      <c r="J14" s="393" t="s">
        <v>841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846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842</v>
      </c>
      <c r="F15" s="452" t="s">
        <v>847</v>
      </c>
      <c r="G15" s="306" t="s">
        <v>302</v>
      </c>
      <c r="H15" s="372" t="s">
        <v>68</v>
      </c>
      <c r="I15" s="306" t="s">
        <v>68</v>
      </c>
      <c r="J15" s="393" t="s">
        <v>841</v>
      </c>
      <c r="K15" s="300"/>
      <c r="L15" s="61"/>
      <c r="M15" s="414" t="s">
        <v>61</v>
      </c>
      <c r="N15" s="417">
        <f>COUNTIF(E7:I27,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842</v>
      </c>
      <c r="F16" s="452" t="s">
        <v>848</v>
      </c>
      <c r="G16" s="306" t="s">
        <v>67</v>
      </c>
      <c r="H16" s="336" t="s">
        <v>302</v>
      </c>
      <c r="I16" s="306" t="s">
        <v>389</v>
      </c>
      <c r="J16" s="393" t="s">
        <v>841</v>
      </c>
      <c r="K16" s="300"/>
      <c r="L16" s="61"/>
      <c r="M16" s="414" t="s">
        <v>738</v>
      </c>
      <c r="N16" s="417">
        <f>COUNTIF(E7:I27, "*Casey*")/2</f>
        <v>0</v>
      </c>
      <c r="O16" s="419" t="s">
        <v>429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842</v>
      </c>
      <c r="F17" s="466" t="s">
        <v>849</v>
      </c>
      <c r="G17" s="306" t="s">
        <v>225</v>
      </c>
      <c r="H17" s="336" t="s">
        <v>302</v>
      </c>
      <c r="I17" s="306" t="s">
        <v>389</v>
      </c>
      <c r="J17" s="393" t="s">
        <v>841</v>
      </c>
      <c r="K17" s="300"/>
      <c r="L17" s="61"/>
      <c r="M17" s="414" t="s">
        <v>62</v>
      </c>
      <c r="N17" s="417">
        <f>COUNTIF(E7:I27, "*Vijay*")/2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842</v>
      </c>
      <c r="F18" s="466" t="s">
        <v>849</v>
      </c>
      <c r="G18" s="306" t="s">
        <v>225</v>
      </c>
      <c r="H18" s="372" t="s">
        <v>850</v>
      </c>
      <c r="I18" s="306" t="s">
        <v>389</v>
      </c>
      <c r="J18" s="393" t="s">
        <v>841</v>
      </c>
      <c r="K18" s="300"/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842</v>
      </c>
      <c r="F19" s="466" t="s">
        <v>849</v>
      </c>
      <c r="G19" s="306" t="s">
        <v>67</v>
      </c>
      <c r="H19" s="372" t="s">
        <v>850</v>
      </c>
      <c r="I19" s="372" t="s">
        <v>840</v>
      </c>
      <c r="J19" s="393" t="s">
        <v>841</v>
      </c>
      <c r="K19" s="30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842</v>
      </c>
      <c r="F20" s="452" t="s">
        <v>66</v>
      </c>
      <c r="G20" s="306" t="s">
        <v>67</v>
      </c>
      <c r="H20" s="372" t="s">
        <v>850</v>
      </c>
      <c r="I20" s="372" t="s">
        <v>840</v>
      </c>
      <c r="J20" s="393" t="s">
        <v>841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842</v>
      </c>
      <c r="F21" s="452" t="s">
        <v>65</v>
      </c>
      <c r="G21" s="306" t="s">
        <v>67</v>
      </c>
      <c r="H21" s="372" t="s">
        <v>850</v>
      </c>
      <c r="I21" s="306" t="s">
        <v>842</v>
      </c>
      <c r="J21" s="393" t="s">
        <v>841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67</v>
      </c>
      <c r="F22" s="452" t="s">
        <v>65</v>
      </c>
      <c r="G22" s="306" t="s">
        <v>851</v>
      </c>
      <c r="H22" s="372" t="s">
        <v>850</v>
      </c>
      <c r="I22" s="306" t="s">
        <v>842</v>
      </c>
      <c r="J22" s="393" t="s">
        <v>841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67</v>
      </c>
      <c r="F23" s="452" t="s">
        <v>441</v>
      </c>
      <c r="G23" s="306" t="s">
        <v>851</v>
      </c>
      <c r="H23" s="372" t="s">
        <v>850</v>
      </c>
      <c r="I23" s="306" t="s">
        <v>852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67</v>
      </c>
      <c r="F24" s="452" t="s">
        <v>441</v>
      </c>
      <c r="G24" s="306" t="s">
        <v>851</v>
      </c>
      <c r="H24" s="372" t="s">
        <v>840</v>
      </c>
      <c r="I24" s="306" t="s">
        <v>852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842</v>
      </c>
      <c r="F25" s="452" t="s">
        <v>441</v>
      </c>
      <c r="G25" s="306" t="s">
        <v>851</v>
      </c>
      <c r="H25" s="372" t="s">
        <v>840</v>
      </c>
      <c r="I25" s="306" t="s">
        <v>852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842</v>
      </c>
      <c r="F26" s="452" t="s">
        <v>441</v>
      </c>
      <c r="G26" s="306" t="s">
        <v>851</v>
      </c>
      <c r="H26" s="372" t="s">
        <v>840</v>
      </c>
      <c r="I26" s="372" t="s">
        <v>852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6"/>
      <c r="D40" s="836"/>
      <c r="E40" s="836"/>
      <c r="F40" s="83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853</v>
      </c>
    </row>
    <row r="49" spans="2:15" x14ac:dyDescent="0.2">
      <c r="B49" s="387" t="s">
        <v>138</v>
      </c>
      <c r="D49" t="s">
        <v>854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64" priority="1">
      <formula>AND(ISNUMBER(N6), N6&gt;=5, NOT(ISBLANK(O6)))</formula>
    </cfRule>
    <cfRule type="expression" dxfId="363" priority="2">
      <formula>AND(ISNUMBER(N6), N6&gt;=5)</formula>
    </cfRule>
    <cfRule type="expression" dxfId="362" priority="3">
      <formula>AND(ISNUMBER(N6), N6&lt;5, NOT(ISBLANK(O6)))</formula>
    </cfRule>
    <cfRule type="expression" dxfId="361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855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856</v>
      </c>
      <c r="F5" s="223" t="s">
        <v>857</v>
      </c>
      <c r="G5" s="223" t="s">
        <v>858</v>
      </c>
      <c r="H5" s="223" t="s">
        <v>859</v>
      </c>
      <c r="I5" s="223" t="s">
        <v>860</v>
      </c>
      <c r="J5" s="223" t="s">
        <v>861</v>
      </c>
      <c r="K5" s="223" t="s">
        <v>862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385</v>
      </c>
      <c r="F6" s="282" t="s">
        <v>385</v>
      </c>
      <c r="G6" s="282" t="s">
        <v>863</v>
      </c>
      <c r="H6" s="282" t="s">
        <v>863</v>
      </c>
      <c r="I6" s="282" t="s">
        <v>863</v>
      </c>
      <c r="J6" s="392"/>
      <c r="K6" s="276"/>
      <c r="L6" s="61"/>
      <c r="M6" s="424" t="s">
        <v>690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8"/>
      <c r="F7" s="308"/>
      <c r="G7" s="306" t="s">
        <v>248</v>
      </c>
      <c r="H7" s="306" t="s">
        <v>864</v>
      </c>
      <c r="I7" s="306" t="s">
        <v>248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8"/>
      <c r="F8" s="308"/>
      <c r="G8" s="306" t="s">
        <v>409</v>
      </c>
      <c r="H8" s="336" t="s">
        <v>409</v>
      </c>
      <c r="I8" s="306" t="s">
        <v>193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229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8"/>
      <c r="F9" s="308"/>
      <c r="G9" s="306" t="s">
        <v>409</v>
      </c>
      <c r="H9" s="336" t="s">
        <v>193</v>
      </c>
      <c r="I9" s="306" t="s">
        <v>193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8"/>
      <c r="F10" s="308"/>
      <c r="G10" s="306" t="s">
        <v>248</v>
      </c>
      <c r="H10" s="336" t="s">
        <v>409</v>
      </c>
      <c r="I10" s="306" t="s">
        <v>193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8"/>
      <c r="F11" s="308"/>
      <c r="G11" s="306" t="s">
        <v>248</v>
      </c>
      <c r="H11" s="336" t="s">
        <v>865</v>
      </c>
      <c r="I11" s="306" t="s">
        <v>193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8"/>
      <c r="F12" s="308"/>
      <c r="G12" s="306" t="s">
        <v>248</v>
      </c>
      <c r="H12" s="336" t="s">
        <v>866</v>
      </c>
      <c r="I12" s="306" t="s">
        <v>193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8"/>
      <c r="F13" s="308"/>
      <c r="G13" s="306" t="s">
        <v>248</v>
      </c>
      <c r="H13" s="336" t="s">
        <v>866</v>
      </c>
      <c r="I13" s="306" t="s">
        <v>193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8" t="s">
        <v>867</v>
      </c>
      <c r="F14" s="308"/>
      <c r="G14" s="306" t="s">
        <v>248</v>
      </c>
      <c r="H14" s="336" t="s">
        <v>866</v>
      </c>
      <c r="I14" s="306" t="s">
        <v>193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8"/>
      <c r="F15" s="308"/>
      <c r="G15" s="306" t="s">
        <v>248</v>
      </c>
      <c r="H15" s="336" t="s">
        <v>866</v>
      </c>
      <c r="I15" s="306" t="s">
        <v>193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8"/>
      <c r="F16" s="308"/>
      <c r="G16" s="306" t="s">
        <v>868</v>
      </c>
      <c r="H16" s="336" t="s">
        <v>866</v>
      </c>
      <c r="I16" s="306" t="s">
        <v>193</v>
      </c>
      <c r="J16" s="393"/>
      <c r="K16" s="300"/>
      <c r="L16" s="61"/>
      <c r="M16" s="414" t="s">
        <v>738</v>
      </c>
      <c r="N16" s="417">
        <f>COUNTIF(E7:I27, "*Casey*")/2</f>
        <v>0</v>
      </c>
      <c r="O16" s="419" t="s">
        <v>429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8"/>
      <c r="F17" s="308"/>
      <c r="G17" s="306" t="s">
        <v>869</v>
      </c>
      <c r="H17" s="372" t="s">
        <v>870</v>
      </c>
      <c r="I17" s="306" t="s">
        <v>193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8"/>
      <c r="F18" s="308"/>
      <c r="G18" s="306" t="s">
        <v>869</v>
      </c>
      <c r="H18" s="372" t="s">
        <v>870</v>
      </c>
      <c r="I18" s="306" t="s">
        <v>193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8"/>
      <c r="F19" s="308"/>
      <c r="G19" s="306" t="s">
        <v>193</v>
      </c>
      <c r="H19" s="372" t="s">
        <v>871</v>
      </c>
      <c r="I19" s="306" t="s">
        <v>193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8"/>
      <c r="F20" s="308"/>
      <c r="G20" s="306" t="s">
        <v>193</v>
      </c>
      <c r="H20" s="372" t="s">
        <v>871</v>
      </c>
      <c r="I20" s="306" t="s">
        <v>193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8"/>
      <c r="F21" s="308"/>
      <c r="G21" s="306" t="s">
        <v>869</v>
      </c>
      <c r="H21" s="372" t="s">
        <v>871</v>
      </c>
      <c r="I21" s="306" t="s">
        <v>193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8"/>
      <c r="F22" s="308"/>
      <c r="G22" s="306" t="s">
        <v>869</v>
      </c>
      <c r="H22" s="372" t="s">
        <v>871</v>
      </c>
      <c r="I22" s="306" t="s">
        <v>193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872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8"/>
      <c r="F23" s="308"/>
      <c r="G23" s="306" t="s">
        <v>869</v>
      </c>
      <c r="H23" s="372" t="s">
        <v>871</v>
      </c>
      <c r="I23" s="306" t="s">
        <v>193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8"/>
      <c r="F24" s="308"/>
      <c r="G24" s="306" t="s">
        <v>869</v>
      </c>
      <c r="H24" s="372" t="s">
        <v>871</v>
      </c>
      <c r="I24" s="306" t="s">
        <v>193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8"/>
      <c r="F25" s="308"/>
      <c r="G25" s="306" t="s">
        <v>868</v>
      </c>
      <c r="H25" s="372" t="s">
        <v>871</v>
      </c>
      <c r="I25" s="306" t="s">
        <v>193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8"/>
      <c r="F26" s="308"/>
      <c r="G26" s="306" t="s">
        <v>868</v>
      </c>
      <c r="H26" s="372" t="s">
        <v>870</v>
      </c>
      <c r="I26" s="306" t="s">
        <v>193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 t="s">
        <v>873</v>
      </c>
      <c r="I27" s="439" t="s">
        <v>874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439" t="s">
        <v>873</v>
      </c>
      <c r="I28" s="439" t="s">
        <v>874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439" t="s">
        <v>873</v>
      </c>
      <c r="I29" s="439" t="s">
        <v>874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439" t="s">
        <v>873</v>
      </c>
      <c r="I30" s="439" t="s">
        <v>874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439" t="s">
        <v>873</v>
      </c>
      <c r="I31" s="439" t="s">
        <v>874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439" t="s">
        <v>873</v>
      </c>
      <c r="I32" s="439" t="s">
        <v>874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439" t="s">
        <v>873</v>
      </c>
      <c r="I33" s="439" t="s">
        <v>874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439" t="s">
        <v>873</v>
      </c>
      <c r="I34" s="439" t="s">
        <v>874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439" t="s">
        <v>873</v>
      </c>
      <c r="I35" s="439" t="s">
        <v>874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439" t="s">
        <v>873</v>
      </c>
      <c r="I36" s="439" t="s">
        <v>874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439" t="s">
        <v>873</v>
      </c>
      <c r="I37" s="439" t="s">
        <v>874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6"/>
      <c r="D40" s="836"/>
      <c r="E40" s="836"/>
      <c r="F40" s="83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875</v>
      </c>
    </row>
    <row r="49" spans="2:15" x14ac:dyDescent="0.2">
      <c r="B49" s="387" t="s">
        <v>138</v>
      </c>
      <c r="D49" t="s">
        <v>876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360" priority="1">
      <formula>AND(ISNUMBER(N6), N6&gt;=5, NOT(ISBLANK(O6)))</formula>
    </cfRule>
    <cfRule type="expression" dxfId="359" priority="2">
      <formula>AND(ISNUMBER(N6), N6&gt;=5)</formula>
    </cfRule>
    <cfRule type="expression" dxfId="358" priority="3">
      <formula>AND(ISNUMBER(N6), N6&lt;5, NOT(ISBLANK(O6)))</formula>
    </cfRule>
    <cfRule type="expression" dxfId="35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877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878</v>
      </c>
      <c r="F6" s="282" t="s">
        <v>878</v>
      </c>
      <c r="G6" s="282" t="s">
        <v>878</v>
      </c>
      <c r="H6" s="282" t="s">
        <v>878</v>
      </c>
      <c r="I6" s="282" t="s">
        <v>878</v>
      </c>
      <c r="J6" s="392"/>
      <c r="K6" s="276"/>
      <c r="L6" s="61"/>
      <c r="M6" s="424" t="s">
        <v>690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409</v>
      </c>
      <c r="F7" s="306" t="s">
        <v>409</v>
      </c>
      <c r="G7" s="306" t="s">
        <v>193</v>
      </c>
      <c r="H7" s="336" t="s">
        <v>409</v>
      </c>
      <c r="I7" s="306" t="s">
        <v>409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409</v>
      </c>
      <c r="F8" s="306" t="s">
        <v>409</v>
      </c>
      <c r="G8" s="306" t="s">
        <v>409</v>
      </c>
      <c r="H8" s="336" t="s">
        <v>409</v>
      </c>
      <c r="I8" s="306" t="s">
        <v>409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879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409</v>
      </c>
      <c r="F9" s="306" t="s">
        <v>409</v>
      </c>
      <c r="G9" s="306" t="s">
        <v>409</v>
      </c>
      <c r="H9" s="336" t="s">
        <v>880</v>
      </c>
      <c r="I9" s="306" t="s">
        <v>409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409</v>
      </c>
      <c r="F10" s="306" t="s">
        <v>409</v>
      </c>
      <c r="G10" s="306" t="s">
        <v>409</v>
      </c>
      <c r="H10" s="336" t="s">
        <v>880</v>
      </c>
      <c r="I10" s="306" t="s">
        <v>409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409</v>
      </c>
      <c r="F11" s="306" t="s">
        <v>409</v>
      </c>
      <c r="G11" s="306" t="s">
        <v>193</v>
      </c>
      <c r="H11" s="336" t="s">
        <v>881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429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882</v>
      </c>
      <c r="F12" s="306" t="s">
        <v>409</v>
      </c>
      <c r="G12" s="306" t="s">
        <v>193</v>
      </c>
      <c r="H12" s="336" t="s">
        <v>881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883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882</v>
      </c>
      <c r="F13" s="306" t="s">
        <v>409</v>
      </c>
      <c r="G13" s="306" t="s">
        <v>193</v>
      </c>
      <c r="H13" s="336" t="s">
        <v>881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882</v>
      </c>
      <c r="F14" s="306" t="s">
        <v>409</v>
      </c>
      <c r="G14" s="306" t="s">
        <v>409</v>
      </c>
      <c r="H14" s="336" t="s">
        <v>884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882</v>
      </c>
      <c r="F15" s="306" t="s">
        <v>409</v>
      </c>
      <c r="G15" s="306" t="s">
        <v>66</v>
      </c>
      <c r="H15" s="336" t="s">
        <v>885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780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882</v>
      </c>
      <c r="F16" s="306" t="s">
        <v>409</v>
      </c>
      <c r="G16" s="306" t="s">
        <v>66</v>
      </c>
      <c r="H16" s="336" t="s">
        <v>885</v>
      </c>
      <c r="I16" s="306" t="s">
        <v>220</v>
      </c>
      <c r="J16" s="393"/>
      <c r="K16" s="300"/>
      <c r="L16" s="61"/>
      <c r="M16" s="414" t="s">
        <v>738</v>
      </c>
      <c r="N16" s="417">
        <f>COUNTIF(E7:I27, "*Casey*")/2</f>
        <v>0</v>
      </c>
      <c r="O16" s="419" t="s">
        <v>429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882</v>
      </c>
      <c r="F17" s="306" t="s">
        <v>886</v>
      </c>
      <c r="G17" s="306" t="s">
        <v>887</v>
      </c>
      <c r="H17" s="336" t="s">
        <v>885</v>
      </c>
      <c r="I17" s="306" t="s">
        <v>888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882</v>
      </c>
      <c r="F18" s="306" t="s">
        <v>889</v>
      </c>
      <c r="G18" s="306" t="s">
        <v>887</v>
      </c>
      <c r="H18" s="336" t="s">
        <v>885</v>
      </c>
      <c r="I18" s="306" t="s">
        <v>888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882</v>
      </c>
      <c r="F19" s="306" t="s">
        <v>889</v>
      </c>
      <c r="G19" s="306" t="s">
        <v>887</v>
      </c>
      <c r="H19" s="336" t="s">
        <v>885</v>
      </c>
      <c r="I19" s="306" t="s">
        <v>890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53</v>
      </c>
      <c r="F20" s="306" t="s">
        <v>889</v>
      </c>
      <c r="G20" s="306" t="s">
        <v>887</v>
      </c>
      <c r="H20" s="372" t="s">
        <v>891</v>
      </c>
      <c r="I20" s="306" t="s">
        <v>890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114</v>
      </c>
      <c r="C21" s="217" t="s">
        <v>87</v>
      </c>
      <c r="D21" s="218" t="s">
        <v>115</v>
      </c>
      <c r="E21" s="306" t="s">
        <v>53</v>
      </c>
      <c r="F21" s="306" t="s">
        <v>886</v>
      </c>
      <c r="G21" s="306" t="s">
        <v>887</v>
      </c>
      <c r="H21" s="372" t="s">
        <v>891</v>
      </c>
      <c r="I21" s="306" t="s">
        <v>890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53</v>
      </c>
      <c r="F22" s="306" t="s">
        <v>886</v>
      </c>
      <c r="G22" s="306" t="s">
        <v>887</v>
      </c>
      <c r="H22" s="372" t="s">
        <v>891</v>
      </c>
      <c r="I22" s="306" t="s">
        <v>890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53</v>
      </c>
      <c r="F23" s="306" t="s">
        <v>886</v>
      </c>
      <c r="G23" s="306" t="s">
        <v>887</v>
      </c>
      <c r="H23" s="372" t="s">
        <v>891</v>
      </c>
      <c r="I23" s="306" t="s">
        <v>892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53</v>
      </c>
      <c r="F24" s="306" t="s">
        <v>886</v>
      </c>
      <c r="G24" s="306" t="s">
        <v>887</v>
      </c>
      <c r="H24" s="372" t="s">
        <v>891</v>
      </c>
      <c r="I24" s="306" t="s">
        <v>874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53</v>
      </c>
      <c r="F25" s="306" t="s">
        <v>893</v>
      </c>
      <c r="G25" s="306" t="s">
        <v>887</v>
      </c>
      <c r="H25" s="372" t="s">
        <v>891</v>
      </c>
      <c r="I25" s="306" t="s">
        <v>874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 t="s">
        <v>53</v>
      </c>
      <c r="F26" s="306" t="s">
        <v>893</v>
      </c>
      <c r="G26" s="306" t="s">
        <v>887</v>
      </c>
      <c r="H26" s="372" t="s">
        <v>193</v>
      </c>
      <c r="I26" s="306" t="s">
        <v>874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6"/>
      <c r="D40" s="836"/>
      <c r="E40" s="836"/>
      <c r="F40" s="83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875</v>
      </c>
    </row>
    <row r="49" spans="2:15" x14ac:dyDescent="0.2">
      <c r="B49" s="387" t="s">
        <v>138</v>
      </c>
      <c r="D49" t="s">
        <v>876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356" priority="1">
      <formula>AND(ISNUMBER(N6), N6&gt;=5, NOT(ISBLANK(O6)))</formula>
    </cfRule>
    <cfRule type="expression" dxfId="355" priority="2">
      <formula>AND(ISNUMBER(N6), N6&gt;=5)</formula>
    </cfRule>
    <cfRule type="expression" dxfId="354" priority="3">
      <formula>AND(ISNUMBER(N6), N6&lt;5, NOT(ISBLANK(O6)))</formula>
    </cfRule>
    <cfRule type="expression" dxfId="35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894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895</v>
      </c>
      <c r="F5" s="223" t="s">
        <v>896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82</v>
      </c>
      <c r="N5" s="442" t="s">
        <v>83</v>
      </c>
      <c r="O5" s="426" t="s">
        <v>778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897</v>
      </c>
      <c r="F6" s="282" t="s">
        <v>897</v>
      </c>
      <c r="G6" s="282" t="s">
        <v>897</v>
      </c>
      <c r="H6" s="282" t="s">
        <v>897</v>
      </c>
      <c r="I6" s="282" t="s">
        <v>897</v>
      </c>
      <c r="J6" s="392"/>
      <c r="K6" s="276"/>
      <c r="L6" s="61"/>
      <c r="M6" s="443" t="s">
        <v>690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898</v>
      </c>
      <c r="F7" s="306" t="s">
        <v>898</v>
      </c>
      <c r="G7" s="306" t="s">
        <v>898</v>
      </c>
      <c r="H7" s="306" t="s">
        <v>898</v>
      </c>
      <c r="I7" s="306" t="s">
        <v>898</v>
      </c>
      <c r="J7" s="393"/>
      <c r="K7" s="301" t="s">
        <v>193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898</v>
      </c>
      <c r="F8" s="306" t="s">
        <v>218</v>
      </c>
      <c r="G8" s="306" t="s">
        <v>66</v>
      </c>
      <c r="H8" s="306" t="s">
        <v>899</v>
      </c>
      <c r="I8" s="306" t="s">
        <v>409</v>
      </c>
      <c r="J8" s="393"/>
      <c r="K8" s="300" t="s">
        <v>193</v>
      </c>
      <c r="L8" s="61"/>
      <c r="M8" s="446" t="s">
        <v>54</v>
      </c>
      <c r="N8" s="440">
        <f>COUNTIF(E7:I27, "*YZ*")/2</f>
        <v>2</v>
      </c>
      <c r="O8" s="447" t="s">
        <v>306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/>
      <c r="F9" s="306" t="s">
        <v>53</v>
      </c>
      <c r="G9" s="306" t="s">
        <v>53</v>
      </c>
      <c r="H9" s="306" t="s">
        <v>899</v>
      </c>
      <c r="I9" s="306" t="s">
        <v>409</v>
      </c>
      <c r="J9" s="393"/>
      <c r="K9" s="300" t="s">
        <v>193</v>
      </c>
      <c r="L9" s="61"/>
      <c r="M9" s="446" t="s">
        <v>55</v>
      </c>
      <c r="N9" s="440">
        <f>COUNTIF(E7:I27, "*James*")/2</f>
        <v>0</v>
      </c>
      <c r="O9" s="447" t="s">
        <v>429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/>
      <c r="F10" s="306" t="s">
        <v>436</v>
      </c>
      <c r="G10" s="306" t="s">
        <v>66</v>
      </c>
      <c r="H10" s="306" t="s">
        <v>899</v>
      </c>
      <c r="I10" s="306" t="s">
        <v>900</v>
      </c>
      <c r="J10" s="393"/>
      <c r="K10" s="300" t="s">
        <v>193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218</v>
      </c>
      <c r="F11" s="306" t="s">
        <v>436</v>
      </c>
      <c r="G11" s="306" t="s">
        <v>53</v>
      </c>
      <c r="H11" s="372" t="s">
        <v>58</v>
      </c>
      <c r="I11" s="306" t="s">
        <v>323</v>
      </c>
      <c r="J11" s="393"/>
      <c r="K11" s="300" t="s">
        <v>193</v>
      </c>
      <c r="L11" s="61"/>
      <c r="M11" s="446" t="s">
        <v>57</v>
      </c>
      <c r="N11" s="440">
        <f>COUNTIF(E7:I27, "*Rafi*")/2</f>
        <v>0</v>
      </c>
      <c r="O11" s="447" t="s">
        <v>429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193</v>
      </c>
      <c r="F12" s="306" t="s">
        <v>436</v>
      </c>
      <c r="G12" s="306" t="s">
        <v>53</v>
      </c>
      <c r="H12" s="372" t="s">
        <v>58</v>
      </c>
      <c r="I12" s="306" t="s">
        <v>323</v>
      </c>
      <c r="J12" s="393"/>
      <c r="K12" s="300" t="s">
        <v>193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193</v>
      </c>
      <c r="F13" s="306" t="s">
        <v>436</v>
      </c>
      <c r="G13" s="306" t="s">
        <v>690</v>
      </c>
      <c r="H13" s="372" t="s">
        <v>58</v>
      </c>
      <c r="I13" s="306" t="s">
        <v>323</v>
      </c>
      <c r="J13" s="393"/>
      <c r="K13" s="300" t="s">
        <v>193</v>
      </c>
      <c r="L13" s="61"/>
      <c r="M13" s="446" t="s">
        <v>59</v>
      </c>
      <c r="N13" s="440">
        <f>COUNTIF(E7:I27, "*Nicholas*")/2</f>
        <v>0</v>
      </c>
      <c r="O13" s="447" t="s">
        <v>429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193</v>
      </c>
      <c r="F14" s="306" t="s">
        <v>766</v>
      </c>
      <c r="G14" s="306" t="s">
        <v>690</v>
      </c>
      <c r="H14" s="372" t="s">
        <v>58</v>
      </c>
      <c r="I14" s="306" t="s">
        <v>323</v>
      </c>
      <c r="J14" s="393" t="s">
        <v>901</v>
      </c>
      <c r="K14" s="300" t="s">
        <v>193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193</v>
      </c>
      <c r="F15" s="306" t="s">
        <v>690</v>
      </c>
      <c r="G15" s="306" t="s">
        <v>690</v>
      </c>
      <c r="H15" s="372" t="s">
        <v>58</v>
      </c>
      <c r="I15" s="306" t="s">
        <v>323</v>
      </c>
      <c r="J15" s="393" t="s">
        <v>901</v>
      </c>
      <c r="K15" s="300" t="s">
        <v>193</v>
      </c>
      <c r="L15" s="61"/>
      <c r="M15" s="446" t="s">
        <v>61</v>
      </c>
      <c r="N15" s="440">
        <f>COUNTIF(E7:I27, "*Tai Wei*")/2</f>
        <v>0</v>
      </c>
      <c r="O15" s="447" t="s">
        <v>429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193</v>
      </c>
      <c r="F16" s="306" t="s">
        <v>707</v>
      </c>
      <c r="G16" s="306" t="s">
        <v>902</v>
      </c>
      <c r="H16" s="336" t="s">
        <v>903</v>
      </c>
      <c r="I16" s="306" t="s">
        <v>904</v>
      </c>
      <c r="J16" s="393" t="s">
        <v>901</v>
      </c>
      <c r="K16" s="300"/>
      <c r="L16" s="61"/>
      <c r="M16" s="446" t="s">
        <v>738</v>
      </c>
      <c r="N16" s="440">
        <f>COUNTIF(E7:I27, "*Casey*")/2</f>
        <v>0</v>
      </c>
      <c r="O16" s="447" t="s">
        <v>429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193</v>
      </c>
      <c r="F17" s="306" t="s">
        <v>707</v>
      </c>
      <c r="G17" s="306" t="s">
        <v>902</v>
      </c>
      <c r="H17" s="336" t="s">
        <v>903</v>
      </c>
      <c r="I17" s="306" t="s">
        <v>905</v>
      </c>
      <c r="J17" s="393" t="s">
        <v>901</v>
      </c>
      <c r="K17" s="300"/>
      <c r="L17" s="61"/>
      <c r="M17" s="446" t="s">
        <v>62</v>
      </c>
      <c r="N17" s="440">
        <f>COUNTIF(E7:I27, "*Vijay*")/2</f>
        <v>0</v>
      </c>
      <c r="O17" s="447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193</v>
      </c>
      <c r="F18" s="306" t="s">
        <v>707</v>
      </c>
      <c r="G18" s="306" t="s">
        <v>902</v>
      </c>
      <c r="H18" s="336" t="s">
        <v>903</v>
      </c>
      <c r="I18" s="306" t="s">
        <v>905</v>
      </c>
      <c r="J18" s="393" t="s">
        <v>901</v>
      </c>
      <c r="K18" s="300"/>
      <c r="L18" s="61"/>
      <c r="M18" s="446" t="s">
        <v>63</v>
      </c>
      <c r="N18" s="440">
        <f>COUNTIF(E7:I27, "*Griselda*")/2</f>
        <v>0</v>
      </c>
      <c r="O18" s="447" t="s">
        <v>429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409</v>
      </c>
      <c r="F19" s="306" t="s">
        <v>707</v>
      </c>
      <c r="G19" s="306" t="s">
        <v>902</v>
      </c>
      <c r="H19" s="336" t="s">
        <v>903</v>
      </c>
      <c r="I19" s="306" t="s">
        <v>409</v>
      </c>
      <c r="J19" s="393" t="s">
        <v>901</v>
      </c>
      <c r="K19" s="300"/>
      <c r="L19" s="61"/>
      <c r="M19" s="446" t="s">
        <v>64</v>
      </c>
      <c r="N19" s="440">
        <f>COUNTIF(E7:I27, "*Haikal*")/2</f>
        <v>0</v>
      </c>
      <c r="O19" s="447" t="s">
        <v>429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906</v>
      </c>
      <c r="F20" s="306" t="s">
        <v>707</v>
      </c>
      <c r="G20" s="306" t="s">
        <v>902</v>
      </c>
      <c r="H20" s="336" t="s">
        <v>903</v>
      </c>
      <c r="I20" s="306" t="s">
        <v>409</v>
      </c>
      <c r="J20" s="393" t="s">
        <v>901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906</v>
      </c>
      <c r="F21" s="306" t="s">
        <v>468</v>
      </c>
      <c r="G21" s="306" t="s">
        <v>907</v>
      </c>
      <c r="H21" s="336" t="s">
        <v>903</v>
      </c>
      <c r="I21" s="306" t="s">
        <v>409</v>
      </c>
      <c r="J21" s="393" t="s">
        <v>901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115</v>
      </c>
      <c r="C22" s="217" t="s">
        <v>87</v>
      </c>
      <c r="D22" s="218" t="s">
        <v>116</v>
      </c>
      <c r="E22" s="306" t="s">
        <v>908</v>
      </c>
      <c r="F22" s="306" t="s">
        <v>909</v>
      </c>
      <c r="G22" s="306" t="s">
        <v>66</v>
      </c>
      <c r="H22" s="336" t="s">
        <v>903</v>
      </c>
      <c r="I22" s="306" t="s">
        <v>67</v>
      </c>
      <c r="J22" s="393" t="s">
        <v>901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908</v>
      </c>
      <c r="F23" s="306" t="s">
        <v>909</v>
      </c>
      <c r="G23" s="306" t="s">
        <v>66</v>
      </c>
      <c r="H23" s="336" t="s">
        <v>903</v>
      </c>
      <c r="I23" s="306" t="s">
        <v>67</v>
      </c>
      <c r="J23" s="393" t="s">
        <v>901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906</v>
      </c>
      <c r="F24" s="306" t="s">
        <v>909</v>
      </c>
      <c r="G24" s="306" t="s">
        <v>907</v>
      </c>
      <c r="H24" s="336" t="s">
        <v>67</v>
      </c>
      <c r="I24" s="306" t="s">
        <v>67</v>
      </c>
      <c r="J24" s="393" t="s">
        <v>901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906</v>
      </c>
      <c r="F25" s="306" t="s">
        <v>910</v>
      </c>
      <c r="G25" s="306" t="s">
        <v>907</v>
      </c>
      <c r="H25" s="336" t="s">
        <v>67</v>
      </c>
      <c r="I25" s="306" t="s">
        <v>67</v>
      </c>
      <c r="J25" s="393" t="s">
        <v>901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 t="s">
        <v>906</v>
      </c>
      <c r="F26" s="306" t="s">
        <v>910</v>
      </c>
      <c r="G26" s="306" t="s">
        <v>907</v>
      </c>
      <c r="H26" s="372"/>
      <c r="I26" s="372" t="s">
        <v>409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6"/>
      <c r="D40" s="836"/>
      <c r="E40" s="836"/>
      <c r="F40" s="83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875</v>
      </c>
    </row>
    <row r="49" spans="2:15" x14ac:dyDescent="0.2">
      <c r="B49" s="387" t="s">
        <v>138</v>
      </c>
      <c r="D49" t="s">
        <v>876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352" priority="1">
      <formula>AND(ISNUMBER(N6), N6&gt;=5, NOT(ISBLANK(O6)))</formula>
    </cfRule>
    <cfRule type="expression" dxfId="351" priority="2">
      <formula>AND(ISNUMBER(N6), N6&gt;=5)</formula>
    </cfRule>
    <cfRule type="expression" dxfId="350" priority="3">
      <formula>AND(ISNUMBER(N6), N6&lt;5, NOT(ISBLANK(O6)))</formula>
    </cfRule>
    <cfRule type="expression" dxfId="34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911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912</v>
      </c>
      <c r="F5" s="223" t="s">
        <v>913</v>
      </c>
      <c r="G5" s="223" t="s">
        <v>914</v>
      </c>
      <c r="H5" s="223" t="s">
        <v>915</v>
      </c>
      <c r="I5" s="223" t="s">
        <v>916</v>
      </c>
      <c r="J5" s="223" t="s">
        <v>917</v>
      </c>
      <c r="K5" s="223" t="s">
        <v>918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919</v>
      </c>
      <c r="F6" s="282" t="s">
        <v>919</v>
      </c>
      <c r="G6" s="282" t="s">
        <v>919</v>
      </c>
      <c r="H6" s="282" t="s">
        <v>919</v>
      </c>
      <c r="I6" s="282" t="s">
        <v>919</v>
      </c>
      <c r="J6" s="392"/>
      <c r="K6" s="276"/>
      <c r="L6" s="61"/>
      <c r="M6" s="424" t="s">
        <v>690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920</v>
      </c>
      <c r="F7" s="306" t="s">
        <v>920</v>
      </c>
      <c r="G7" s="306" t="s">
        <v>690</v>
      </c>
      <c r="H7" s="336"/>
      <c r="I7" s="306"/>
      <c r="J7" s="393" t="s">
        <v>900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920</v>
      </c>
      <c r="F8" s="306" t="s">
        <v>920</v>
      </c>
      <c r="G8" s="306" t="s">
        <v>690</v>
      </c>
      <c r="H8" s="336" t="s">
        <v>58</v>
      </c>
      <c r="I8" s="306"/>
      <c r="J8" s="393" t="s">
        <v>900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920</v>
      </c>
      <c r="F9" s="306" t="s">
        <v>920</v>
      </c>
      <c r="G9" s="306" t="s">
        <v>921</v>
      </c>
      <c r="H9" s="336" t="s">
        <v>58</v>
      </c>
      <c r="I9" s="306" t="s">
        <v>193</v>
      </c>
      <c r="J9" s="393" t="s">
        <v>922</v>
      </c>
      <c r="K9" s="300" t="s">
        <v>923</v>
      </c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924</v>
      </c>
      <c r="F10" s="306" t="s">
        <v>920</v>
      </c>
      <c r="G10" s="306" t="s">
        <v>925</v>
      </c>
      <c r="H10" s="336" t="s">
        <v>58</v>
      </c>
      <c r="I10" s="306" t="s">
        <v>193</v>
      </c>
      <c r="J10" s="393" t="s">
        <v>922</v>
      </c>
      <c r="K10" s="300" t="s">
        <v>926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924</v>
      </c>
      <c r="F11" s="306" t="s">
        <v>927</v>
      </c>
      <c r="G11" s="306" t="s">
        <v>193</v>
      </c>
      <c r="H11" s="372" t="s">
        <v>58</v>
      </c>
      <c r="I11" s="306" t="s">
        <v>193</v>
      </c>
      <c r="J11" s="393" t="s">
        <v>922</v>
      </c>
      <c r="K11" s="300" t="s">
        <v>926</v>
      </c>
      <c r="L11" s="61"/>
      <c r="M11" s="414" t="s">
        <v>57</v>
      </c>
      <c r="N11" s="417">
        <f>COUNTIF(E7:I27, "*Rafi*")/2</f>
        <v>0</v>
      </c>
      <c r="O11" s="419" t="s">
        <v>429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924</v>
      </c>
      <c r="F12" s="306" t="s">
        <v>927</v>
      </c>
      <c r="G12" s="306" t="s">
        <v>193</v>
      </c>
      <c r="H12" s="372" t="s">
        <v>58</v>
      </c>
      <c r="I12" s="306" t="s">
        <v>193</v>
      </c>
      <c r="J12" s="393" t="s">
        <v>922</v>
      </c>
      <c r="K12" s="300" t="s">
        <v>926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924</v>
      </c>
      <c r="F13" s="306" t="s">
        <v>927</v>
      </c>
      <c r="G13" s="306" t="s">
        <v>193</v>
      </c>
      <c r="H13" s="372" t="s">
        <v>58</v>
      </c>
      <c r="I13" s="306" t="s">
        <v>193</v>
      </c>
      <c r="J13" s="393" t="s">
        <v>922</v>
      </c>
      <c r="K13" s="300" t="s">
        <v>926</v>
      </c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928</v>
      </c>
      <c r="F14" s="306" t="s">
        <v>927</v>
      </c>
      <c r="G14" s="306" t="s">
        <v>193</v>
      </c>
      <c r="H14" s="372" t="s">
        <v>58</v>
      </c>
      <c r="I14" s="306" t="s">
        <v>193</v>
      </c>
      <c r="J14" s="393" t="s">
        <v>922</v>
      </c>
      <c r="K14" s="300" t="s">
        <v>926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928</v>
      </c>
      <c r="F15" s="306" t="s">
        <v>927</v>
      </c>
      <c r="G15" s="306" t="s">
        <v>409</v>
      </c>
      <c r="H15" s="372" t="s">
        <v>58</v>
      </c>
      <c r="I15" s="306" t="s">
        <v>193</v>
      </c>
      <c r="J15" s="393" t="s">
        <v>922</v>
      </c>
      <c r="K15" s="300" t="s">
        <v>926</v>
      </c>
      <c r="L15" s="61"/>
      <c r="M15" s="414" t="s">
        <v>61</v>
      </c>
      <c r="N15" s="417">
        <f>COUNTIF(E7:I27, "*Tai Wei*")/2</f>
        <v>0</v>
      </c>
      <c r="O15" s="419" t="s">
        <v>780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929</v>
      </c>
      <c r="F16" s="306" t="s">
        <v>927</v>
      </c>
      <c r="G16" s="306" t="s">
        <v>65</v>
      </c>
      <c r="H16" s="336" t="s">
        <v>930</v>
      </c>
      <c r="I16" s="306" t="s">
        <v>900</v>
      </c>
      <c r="J16" s="393" t="s">
        <v>922</v>
      </c>
      <c r="K16" s="300" t="s">
        <v>926</v>
      </c>
      <c r="L16" s="61"/>
      <c r="M16" s="414" t="s">
        <v>738</v>
      </c>
      <c r="N16" s="417">
        <f>COUNTIF(E7:I27, "*Casey*")/2</f>
        <v>0</v>
      </c>
      <c r="O16" s="419" t="s">
        <v>429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931</v>
      </c>
      <c r="F17" s="306" t="s">
        <v>932</v>
      </c>
      <c r="G17" s="306" t="s">
        <v>933</v>
      </c>
      <c r="H17" s="336" t="s">
        <v>930</v>
      </c>
      <c r="I17" s="306" t="s">
        <v>900</v>
      </c>
      <c r="J17" s="393" t="s">
        <v>922</v>
      </c>
      <c r="K17" s="300" t="s">
        <v>926</v>
      </c>
      <c r="L17" s="61"/>
      <c r="M17" s="414" t="s">
        <v>62</v>
      </c>
      <c r="N17" s="417">
        <f>COUNTIF(E7:I27, "*Vijay*")/2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931</v>
      </c>
      <c r="F18" s="306" t="s">
        <v>934</v>
      </c>
      <c r="G18" s="306" t="s">
        <v>933</v>
      </c>
      <c r="H18" s="336" t="s">
        <v>930</v>
      </c>
      <c r="I18" s="306" t="s">
        <v>900</v>
      </c>
      <c r="J18" s="393" t="s">
        <v>922</v>
      </c>
      <c r="K18" s="300" t="s">
        <v>926</v>
      </c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931</v>
      </c>
      <c r="F19" s="306" t="s">
        <v>934</v>
      </c>
      <c r="G19" s="306" t="s">
        <v>933</v>
      </c>
      <c r="H19" s="336" t="s">
        <v>935</v>
      </c>
      <c r="I19" s="306" t="s">
        <v>900</v>
      </c>
      <c r="J19" s="393" t="s">
        <v>922</v>
      </c>
      <c r="K19" s="300" t="s">
        <v>926</v>
      </c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54</v>
      </c>
      <c r="F20" s="306" t="s">
        <v>934</v>
      </c>
      <c r="G20" s="306" t="s">
        <v>933</v>
      </c>
      <c r="H20" s="336" t="s">
        <v>935</v>
      </c>
      <c r="I20" s="306" t="s">
        <v>900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114</v>
      </c>
      <c r="C21" s="217" t="s">
        <v>87</v>
      </c>
      <c r="D21" s="218" t="s">
        <v>115</v>
      </c>
      <c r="E21" s="306" t="s">
        <v>54</v>
      </c>
      <c r="F21" s="306" t="s">
        <v>242</v>
      </c>
      <c r="G21" s="306" t="s">
        <v>933</v>
      </c>
      <c r="H21" s="336" t="s">
        <v>930</v>
      </c>
      <c r="I21" s="306" t="s">
        <v>900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54</v>
      </c>
      <c r="F22" s="306" t="s">
        <v>936</v>
      </c>
      <c r="G22" s="306" t="s">
        <v>65</v>
      </c>
      <c r="H22" s="336" t="s">
        <v>930</v>
      </c>
      <c r="I22" s="306" t="s">
        <v>900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54</v>
      </c>
      <c r="F23" s="306" t="s">
        <v>936</v>
      </c>
      <c r="G23" s="306" t="s">
        <v>65</v>
      </c>
      <c r="H23" s="336" t="s">
        <v>930</v>
      </c>
      <c r="I23" s="306" t="s">
        <v>900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54</v>
      </c>
      <c r="F24" s="306" t="s">
        <v>936</v>
      </c>
      <c r="G24" s="306" t="s">
        <v>65</v>
      </c>
      <c r="H24" s="336" t="s">
        <v>451</v>
      </c>
      <c r="I24" s="306" t="s">
        <v>900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54</v>
      </c>
      <c r="F25" s="306" t="s">
        <v>937</v>
      </c>
      <c r="G25" s="306" t="s">
        <v>65</v>
      </c>
      <c r="H25" s="336" t="s">
        <v>938</v>
      </c>
      <c r="I25" s="306" t="s">
        <v>900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939</v>
      </c>
      <c r="G26" s="306" t="s">
        <v>65</v>
      </c>
      <c r="H26" s="336" t="s">
        <v>938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6"/>
      <c r="D40" s="836"/>
      <c r="E40" s="836"/>
      <c r="F40" s="83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875</v>
      </c>
    </row>
    <row r="49" spans="2:15" x14ac:dyDescent="0.2">
      <c r="B49" s="387" t="s">
        <v>138</v>
      </c>
      <c r="D49" t="s">
        <v>876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48" priority="1">
      <formula>AND(ISNUMBER(N6), N6&gt;=5, NOT(ISBLANK(O6)))</formula>
    </cfRule>
    <cfRule type="expression" dxfId="347" priority="2">
      <formula>AND(ISNUMBER(N6), N6&gt;=5)</formula>
    </cfRule>
    <cfRule type="expression" dxfId="346" priority="3">
      <formula>AND(ISNUMBER(N6), N6&lt;5, NOT(ISBLANK(O6)))</formula>
    </cfRule>
    <cfRule type="expression" dxfId="34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940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941</v>
      </c>
      <c r="F5" s="223" t="s">
        <v>942</v>
      </c>
      <c r="G5" s="223" t="s">
        <v>943</v>
      </c>
      <c r="H5" s="223" t="s">
        <v>944</v>
      </c>
      <c r="I5" s="223" t="s">
        <v>945</v>
      </c>
      <c r="J5" s="223" t="s">
        <v>946</v>
      </c>
      <c r="K5" s="223" t="s">
        <v>947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810</v>
      </c>
      <c r="F6" s="282" t="s">
        <v>810</v>
      </c>
      <c r="G6" s="282" t="s">
        <v>810</v>
      </c>
      <c r="H6" s="282" t="s">
        <v>810</v>
      </c>
      <c r="I6" s="282" t="s">
        <v>810</v>
      </c>
      <c r="J6" s="392"/>
      <c r="K6" s="276"/>
      <c r="L6" s="61"/>
      <c r="M6" s="424" t="s">
        <v>690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54</v>
      </c>
      <c r="F7" s="306"/>
      <c r="G7" s="306" t="s">
        <v>54</v>
      </c>
      <c r="H7" s="336"/>
      <c r="I7" s="306"/>
      <c r="J7" s="393" t="s">
        <v>948</v>
      </c>
      <c r="K7" s="393" t="s">
        <v>949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/>
      <c r="G8" s="306" t="s">
        <v>54</v>
      </c>
      <c r="H8" s="336"/>
      <c r="I8" s="306"/>
      <c r="J8" s="393" t="s">
        <v>950</v>
      </c>
      <c r="K8" s="393" t="s">
        <v>949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193</v>
      </c>
      <c r="F9" s="306"/>
      <c r="G9" s="306" t="s">
        <v>468</v>
      </c>
      <c r="H9" s="336"/>
      <c r="I9" s="306"/>
      <c r="J9" s="393" t="s">
        <v>950</v>
      </c>
      <c r="K9" s="393" t="s">
        <v>949</v>
      </c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409</v>
      </c>
      <c r="F10" s="306"/>
      <c r="G10" s="306" t="s">
        <v>193</v>
      </c>
      <c r="H10" s="336"/>
      <c r="I10" s="306"/>
      <c r="J10" s="393" t="s">
        <v>950</v>
      </c>
      <c r="K10" s="393" t="s">
        <v>949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409</v>
      </c>
      <c r="F11" s="306" t="s">
        <v>690</v>
      </c>
      <c r="G11" s="306" t="s">
        <v>193</v>
      </c>
      <c r="H11" s="372" t="s">
        <v>54</v>
      </c>
      <c r="I11" s="306"/>
      <c r="J11" s="393" t="s">
        <v>950</v>
      </c>
      <c r="K11" s="393" t="s">
        <v>949</v>
      </c>
      <c r="L11" s="61"/>
      <c r="M11" s="414" t="s">
        <v>57</v>
      </c>
      <c r="N11" s="417">
        <f>COUNTIF(E7:I27, "*Rafi*")/2</f>
        <v>0</v>
      </c>
      <c r="O11" s="419" t="s">
        <v>429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193</v>
      </c>
      <c r="F12" s="306" t="s">
        <v>690</v>
      </c>
      <c r="G12" s="306" t="s">
        <v>193</v>
      </c>
      <c r="H12" s="372" t="s">
        <v>54</v>
      </c>
      <c r="I12" s="306"/>
      <c r="J12" s="393" t="s">
        <v>950</v>
      </c>
      <c r="K12" s="393" t="s">
        <v>949</v>
      </c>
      <c r="L12" s="61"/>
      <c r="M12" s="414" t="s">
        <v>58</v>
      </c>
      <c r="N12" s="417">
        <f>COUNTIF(E7:I27, "*Wei Yen*")/2</f>
        <v>0</v>
      </c>
      <c r="O12" s="419" t="s">
        <v>951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409</v>
      </c>
      <c r="F13" s="306" t="s">
        <v>690</v>
      </c>
      <c r="G13" s="306" t="s">
        <v>409</v>
      </c>
      <c r="H13" s="372" t="s">
        <v>54</v>
      </c>
      <c r="I13" s="306"/>
      <c r="J13" s="393" t="s">
        <v>950</v>
      </c>
      <c r="K13" s="393" t="s">
        <v>949</v>
      </c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690</v>
      </c>
      <c r="F14" s="306" t="s">
        <v>690</v>
      </c>
      <c r="G14" s="306" t="s">
        <v>54</v>
      </c>
      <c r="H14" s="372" t="s">
        <v>54</v>
      </c>
      <c r="I14" s="306"/>
      <c r="J14" s="393" t="s">
        <v>950</v>
      </c>
      <c r="K14" s="393" t="s">
        <v>949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931</v>
      </c>
      <c r="F15" s="306" t="s">
        <v>690</v>
      </c>
      <c r="G15" s="306" t="s">
        <v>54</v>
      </c>
      <c r="H15" s="372" t="s">
        <v>952</v>
      </c>
      <c r="I15" s="306" t="s">
        <v>953</v>
      </c>
      <c r="J15" s="393" t="s">
        <v>950</v>
      </c>
      <c r="K15" s="393" t="s">
        <v>949</v>
      </c>
      <c r="L15" s="61"/>
      <c r="M15" s="414" t="s">
        <v>61</v>
      </c>
      <c r="N15" s="417">
        <f>COUNTIF(E7:I27, "*Tai Wei*")/2</f>
        <v>0</v>
      </c>
      <c r="O15" s="419" t="s">
        <v>780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931</v>
      </c>
      <c r="F16" s="306" t="s">
        <v>690</v>
      </c>
      <c r="G16" s="306" t="s">
        <v>54</v>
      </c>
      <c r="H16" s="336" t="s">
        <v>954</v>
      </c>
      <c r="I16" s="306" t="s">
        <v>955</v>
      </c>
      <c r="J16" s="393" t="s">
        <v>950</v>
      </c>
      <c r="K16" s="393" t="s">
        <v>949</v>
      </c>
      <c r="L16" s="61"/>
      <c r="M16" s="414" t="s">
        <v>738</v>
      </c>
      <c r="N16" s="417">
        <f>COUNTIF(E7:I27, "*Casey*")/2</f>
        <v>0</v>
      </c>
      <c r="O16" s="419" t="s">
        <v>429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931</v>
      </c>
      <c r="F17" s="306" t="s">
        <v>728</v>
      </c>
      <c r="G17" s="306" t="s">
        <v>65</v>
      </c>
      <c r="H17" s="336" t="s">
        <v>874</v>
      </c>
      <c r="I17" s="306" t="s">
        <v>955</v>
      </c>
      <c r="J17" s="393" t="s">
        <v>950</v>
      </c>
      <c r="K17" s="393" t="s">
        <v>949</v>
      </c>
      <c r="L17" s="61"/>
      <c r="M17" s="414" t="s">
        <v>62</v>
      </c>
      <c r="N17" s="417">
        <f>COUNTIF(E7:I27, "*Vijay*")/2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931</v>
      </c>
      <c r="F18" s="306" t="s">
        <v>692</v>
      </c>
      <c r="G18" s="306" t="s">
        <v>65</v>
      </c>
      <c r="H18" s="372" t="s">
        <v>891</v>
      </c>
      <c r="I18" s="306" t="s">
        <v>955</v>
      </c>
      <c r="J18" s="393" t="s">
        <v>950</v>
      </c>
      <c r="K18" s="393" t="s">
        <v>949</v>
      </c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931</v>
      </c>
      <c r="F19" s="306" t="s">
        <v>956</v>
      </c>
      <c r="G19" s="306" t="s">
        <v>65</v>
      </c>
      <c r="H19" s="372" t="s">
        <v>891</v>
      </c>
      <c r="I19" s="306" t="s">
        <v>952</v>
      </c>
      <c r="J19" s="393" t="s">
        <v>950</v>
      </c>
      <c r="K19" s="393" t="s">
        <v>949</v>
      </c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957</v>
      </c>
      <c r="F20" s="306" t="s">
        <v>958</v>
      </c>
      <c r="G20" s="306" t="s">
        <v>249</v>
      </c>
      <c r="H20" s="372" t="s">
        <v>959</v>
      </c>
      <c r="I20" s="306" t="s">
        <v>891</v>
      </c>
      <c r="J20" s="393" t="s">
        <v>950</v>
      </c>
      <c r="K20" s="393" t="s">
        <v>949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960</v>
      </c>
      <c r="F21" s="306" t="s">
        <v>961</v>
      </c>
      <c r="G21" s="306" t="s">
        <v>249</v>
      </c>
      <c r="H21" s="372" t="s">
        <v>959</v>
      </c>
      <c r="I21" s="306" t="s">
        <v>891</v>
      </c>
      <c r="J21" s="393" t="s">
        <v>950</v>
      </c>
      <c r="K21" s="393" t="s">
        <v>949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432</v>
      </c>
      <c r="F22" s="306" t="s">
        <v>961</v>
      </c>
      <c r="G22" s="306" t="s">
        <v>249</v>
      </c>
      <c r="H22" s="372" t="s">
        <v>959</v>
      </c>
      <c r="I22" s="306" t="s">
        <v>962</v>
      </c>
      <c r="J22" s="393" t="s">
        <v>950</v>
      </c>
      <c r="K22" s="393" t="s">
        <v>949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432</v>
      </c>
      <c r="F23" s="306" t="s">
        <v>961</v>
      </c>
      <c r="G23" s="306" t="s">
        <v>249</v>
      </c>
      <c r="H23" s="372" t="s">
        <v>959</v>
      </c>
      <c r="I23" s="306" t="s">
        <v>962</v>
      </c>
      <c r="J23" s="393" t="s">
        <v>950</v>
      </c>
      <c r="K23" s="393" t="s">
        <v>949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/>
      <c r="F24" s="306" t="s">
        <v>961</v>
      </c>
      <c r="G24" s="306" t="s">
        <v>249</v>
      </c>
      <c r="H24" s="372" t="s">
        <v>891</v>
      </c>
      <c r="I24" s="306" t="s">
        <v>962</v>
      </c>
      <c r="J24" s="393" t="s">
        <v>950</v>
      </c>
      <c r="K24" s="393" t="s">
        <v>949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/>
      <c r="F25" s="306" t="s">
        <v>961</v>
      </c>
      <c r="G25" s="306" t="s">
        <v>249</v>
      </c>
      <c r="H25" s="372" t="s">
        <v>891</v>
      </c>
      <c r="I25" s="306" t="s">
        <v>962</v>
      </c>
      <c r="J25" s="393" t="s">
        <v>950</v>
      </c>
      <c r="K25" s="393" t="s">
        <v>949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963</v>
      </c>
      <c r="G26" s="306"/>
      <c r="H26" s="372" t="s">
        <v>56</v>
      </c>
      <c r="I26" s="372" t="s">
        <v>964</v>
      </c>
      <c r="J26" s="393" t="s">
        <v>950</v>
      </c>
      <c r="K26" s="393" t="s">
        <v>949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 t="s">
        <v>965</v>
      </c>
      <c r="J27" s="393" t="s">
        <v>950</v>
      </c>
      <c r="K27" s="393" t="s">
        <v>949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439" t="s">
        <v>965</v>
      </c>
      <c r="J28" s="393" t="s">
        <v>950</v>
      </c>
      <c r="K28" s="393" t="s">
        <v>949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439" t="s">
        <v>965</v>
      </c>
      <c r="J29" s="393" t="s">
        <v>950</v>
      </c>
      <c r="K29" s="393" t="s">
        <v>949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439" t="s">
        <v>965</v>
      </c>
      <c r="J30" s="393" t="s">
        <v>950</v>
      </c>
      <c r="K30" s="393" t="s">
        <v>949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439" t="s">
        <v>965</v>
      </c>
      <c r="J31" s="393" t="s">
        <v>950</v>
      </c>
      <c r="K31" s="393" t="s">
        <v>949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439" t="s">
        <v>965</v>
      </c>
      <c r="J32" s="393" t="s">
        <v>950</v>
      </c>
      <c r="K32" s="393" t="s">
        <v>949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439" t="s">
        <v>965</v>
      </c>
      <c r="J33" s="393" t="s">
        <v>950</v>
      </c>
      <c r="K33" s="393" t="s">
        <v>949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439" t="s">
        <v>965</v>
      </c>
      <c r="J34" s="393" t="s">
        <v>950</v>
      </c>
      <c r="K34" s="393" t="s">
        <v>949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439" t="s">
        <v>965</v>
      </c>
      <c r="J35" s="393" t="s">
        <v>950</v>
      </c>
      <c r="K35" s="393" t="s">
        <v>949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439" t="s">
        <v>965</v>
      </c>
      <c r="J36" s="393" t="s">
        <v>950</v>
      </c>
      <c r="K36" s="393" t="s">
        <v>949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6"/>
      <c r="D40" s="836"/>
      <c r="E40" s="836"/>
      <c r="F40" s="83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966</v>
      </c>
    </row>
    <row r="49" spans="2:15" x14ac:dyDescent="0.2">
      <c r="B49" s="387" t="s">
        <v>138</v>
      </c>
      <c r="D49" t="s">
        <v>876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44" priority="1">
      <formula>AND(ISNUMBER(N6), N6&gt;=5, NOT(ISBLANK(O6)))</formula>
    </cfRule>
    <cfRule type="expression" dxfId="343" priority="2">
      <formula>AND(ISNUMBER(N6), N6&gt;=5)</formula>
    </cfRule>
    <cfRule type="expression" dxfId="342" priority="3">
      <formula>AND(ISNUMBER(N6), N6&lt;5, NOT(ISBLANK(O6)))</formula>
    </cfRule>
    <cfRule type="expression" dxfId="34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967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968</v>
      </c>
      <c r="J5" s="223" t="s">
        <v>969</v>
      </c>
      <c r="K5" s="223" t="s">
        <v>970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971</v>
      </c>
      <c r="F6" s="282" t="s">
        <v>971</v>
      </c>
      <c r="G6" s="282" t="s">
        <v>971</v>
      </c>
      <c r="H6" s="282" t="s">
        <v>971</v>
      </c>
      <c r="I6" s="282" t="s">
        <v>971</v>
      </c>
      <c r="J6" s="392"/>
      <c r="K6" s="276"/>
      <c r="L6" s="61"/>
      <c r="M6" s="424" t="s">
        <v>690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972</v>
      </c>
      <c r="F7" s="306" t="s">
        <v>193</v>
      </c>
      <c r="G7" s="306" t="s">
        <v>973</v>
      </c>
      <c r="H7" s="336" t="s">
        <v>193</v>
      </c>
      <c r="I7" s="306" t="s">
        <v>972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974</v>
      </c>
      <c r="F8" s="306" t="s">
        <v>193</v>
      </c>
      <c r="G8" s="306" t="s">
        <v>973</v>
      </c>
      <c r="H8" s="336" t="s">
        <v>193</v>
      </c>
      <c r="I8" s="306" t="s">
        <v>972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974</v>
      </c>
      <c r="F9" s="306" t="s">
        <v>193</v>
      </c>
      <c r="G9" s="306" t="s">
        <v>871</v>
      </c>
      <c r="H9" s="336" t="s">
        <v>193</v>
      </c>
      <c r="I9" s="306" t="s">
        <v>975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952</v>
      </c>
      <c r="F10" s="306" t="s">
        <v>193</v>
      </c>
      <c r="G10" s="306" t="s">
        <v>871</v>
      </c>
      <c r="H10" s="336" t="s">
        <v>56</v>
      </c>
      <c r="I10" s="306" t="s">
        <v>409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193</v>
      </c>
      <c r="F11" s="306" t="s">
        <v>193</v>
      </c>
      <c r="G11" s="306" t="s">
        <v>976</v>
      </c>
      <c r="H11" s="372" t="s">
        <v>195</v>
      </c>
      <c r="I11" s="306" t="s">
        <v>409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429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193</v>
      </c>
      <c r="F12" s="306" t="s">
        <v>56</v>
      </c>
      <c r="G12" s="306" t="s">
        <v>976</v>
      </c>
      <c r="H12" s="372" t="s">
        <v>195</v>
      </c>
      <c r="I12" s="306" t="s">
        <v>409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193</v>
      </c>
      <c r="F13" s="306" t="s">
        <v>56</v>
      </c>
      <c r="G13" s="306" t="s">
        <v>976</v>
      </c>
      <c r="H13" s="372" t="s">
        <v>195</v>
      </c>
      <c r="I13" s="306" t="s">
        <v>409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952</v>
      </c>
      <c r="F14" s="306" t="s">
        <v>56</v>
      </c>
      <c r="G14" s="306" t="s">
        <v>976</v>
      </c>
      <c r="H14" s="372" t="s">
        <v>195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54</v>
      </c>
      <c r="F15" s="306" t="s">
        <v>56</v>
      </c>
      <c r="G15" s="306" t="s">
        <v>871</v>
      </c>
      <c r="H15" s="372" t="s">
        <v>195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780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54</v>
      </c>
      <c r="F16" s="306" t="s">
        <v>977</v>
      </c>
      <c r="G16" s="306" t="s">
        <v>53</v>
      </c>
      <c r="H16" s="372" t="s">
        <v>978</v>
      </c>
      <c r="I16" s="306" t="s">
        <v>391</v>
      </c>
      <c r="J16" s="393"/>
      <c r="K16" s="300"/>
      <c r="L16" s="61"/>
      <c r="M16" s="414" t="s">
        <v>738</v>
      </c>
      <c r="N16" s="417">
        <f>COUNTIF(E7:I27, "*Casey*")/2</f>
        <v>0</v>
      </c>
      <c r="O16" s="419" t="s">
        <v>429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54</v>
      </c>
      <c r="F17" s="306" t="s">
        <v>979</v>
      </c>
      <c r="G17" s="306" t="s">
        <v>652</v>
      </c>
      <c r="H17" s="61" t="s">
        <v>391</v>
      </c>
      <c r="I17" s="306" t="s">
        <v>391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921</v>
      </c>
      <c r="F18" s="306" t="s">
        <v>979</v>
      </c>
      <c r="G18" s="306" t="s">
        <v>652</v>
      </c>
      <c r="H18" s="336" t="s">
        <v>980</v>
      </c>
      <c r="I18" s="306" t="s">
        <v>239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921</v>
      </c>
      <c r="F19" s="306" t="s">
        <v>979</v>
      </c>
      <c r="G19" s="306" t="s">
        <v>652</v>
      </c>
      <c r="H19" s="336" t="s">
        <v>193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981</v>
      </c>
      <c r="F20" s="306" t="s">
        <v>979</v>
      </c>
      <c r="G20" s="306" t="s">
        <v>652</v>
      </c>
      <c r="H20" s="372" t="s">
        <v>391</v>
      </c>
      <c r="I20" s="306" t="s">
        <v>409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982</v>
      </c>
      <c r="F21" s="306" t="s">
        <v>983</v>
      </c>
      <c r="G21" s="306" t="s">
        <v>652</v>
      </c>
      <c r="H21" s="372" t="s">
        <v>391</v>
      </c>
      <c r="I21" s="306" t="s">
        <v>409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690</v>
      </c>
      <c r="F22" s="306" t="s">
        <v>984</v>
      </c>
      <c r="G22" s="306" t="s">
        <v>652</v>
      </c>
      <c r="H22" s="372" t="s">
        <v>193</v>
      </c>
      <c r="I22" s="306" t="s">
        <v>409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690</v>
      </c>
      <c r="F23" s="306" t="s">
        <v>984</v>
      </c>
      <c r="G23" s="306" t="s">
        <v>652</v>
      </c>
      <c r="H23" s="372" t="s">
        <v>193</v>
      </c>
      <c r="I23" s="306" t="s">
        <v>409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690</v>
      </c>
      <c r="F24" s="306" t="s">
        <v>985</v>
      </c>
      <c r="G24" s="306" t="s">
        <v>652</v>
      </c>
      <c r="H24" s="372" t="s">
        <v>193</v>
      </c>
      <c r="I24" s="306" t="s">
        <v>409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986</v>
      </c>
      <c r="F25" s="306" t="s">
        <v>987</v>
      </c>
      <c r="G25" s="306" t="s">
        <v>988</v>
      </c>
      <c r="H25" s="372" t="s">
        <v>193</v>
      </c>
      <c r="I25" s="306" t="s">
        <v>409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987</v>
      </c>
      <c r="G26" s="306" t="s">
        <v>989</v>
      </c>
      <c r="H26" s="372" t="s">
        <v>193</v>
      </c>
      <c r="I26" s="306" t="s">
        <v>409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306"/>
      <c r="F27" s="306" t="s">
        <v>990</v>
      </c>
      <c r="G27" s="306" t="s">
        <v>989</v>
      </c>
      <c r="H27" s="372" t="s">
        <v>193</v>
      </c>
      <c r="I27" s="306" t="s">
        <v>409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6"/>
      <c r="D40" s="836"/>
      <c r="E40" s="836"/>
      <c r="F40" s="83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991</v>
      </c>
    </row>
    <row r="49" spans="2:15" x14ac:dyDescent="0.2">
      <c r="B49" s="387" t="s">
        <v>138</v>
      </c>
      <c r="D49" t="s">
        <v>992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40" priority="1">
      <formula>AND(ISNUMBER(N6), N6&gt;=5, NOT(ISBLANK(O6)))</formula>
    </cfRule>
    <cfRule type="expression" dxfId="339" priority="2">
      <formula>AND(ISNUMBER(N6), N6&gt;=5)</formula>
    </cfRule>
    <cfRule type="expression" dxfId="338" priority="3">
      <formula>AND(ISNUMBER(N6), N6&lt;5, NOT(ISBLANK(O6)))</formula>
    </cfRule>
    <cfRule type="expression" dxfId="33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993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994</v>
      </c>
      <c r="F6" s="282" t="s">
        <v>994</v>
      </c>
      <c r="G6" s="282" t="s">
        <v>994</v>
      </c>
      <c r="H6" s="282" t="s">
        <v>994</v>
      </c>
      <c r="I6" s="282" t="s">
        <v>994</v>
      </c>
      <c r="J6" s="392"/>
      <c r="K6" s="276"/>
      <c r="L6" s="61"/>
      <c r="M6" s="424" t="s">
        <v>690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995</v>
      </c>
      <c r="F7" s="306" t="s">
        <v>995</v>
      </c>
      <c r="G7" s="306" t="s">
        <v>995</v>
      </c>
      <c r="H7" s="306" t="s">
        <v>995</v>
      </c>
      <c r="I7" s="306" t="s">
        <v>995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 t="s">
        <v>54</v>
      </c>
      <c r="G8" s="306" t="s">
        <v>996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690</v>
      </c>
      <c r="F9" s="306" t="s">
        <v>54</v>
      </c>
      <c r="G9" s="306" t="s">
        <v>996</v>
      </c>
      <c r="H9" s="336" t="s">
        <v>58</v>
      </c>
      <c r="I9" s="306" t="s">
        <v>58</v>
      </c>
      <c r="J9" s="393"/>
      <c r="K9" s="300"/>
      <c r="L9" s="61"/>
      <c r="M9" s="415" t="s">
        <v>986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690</v>
      </c>
      <c r="F10" s="306" t="s">
        <v>54</v>
      </c>
      <c r="G10" s="306" t="s">
        <v>996</v>
      </c>
      <c r="H10" s="336" t="s">
        <v>997</v>
      </c>
      <c r="I10" s="306" t="s">
        <v>998</v>
      </c>
      <c r="J10" s="353" t="s">
        <v>986</v>
      </c>
      <c r="K10" s="300"/>
      <c r="L10" s="61"/>
      <c r="M10" s="414" t="s">
        <v>55</v>
      </c>
      <c r="N10" s="417">
        <f>COUNTIF(E7:I28, "*James*")/2</f>
        <v>0</v>
      </c>
      <c r="O10" s="419" t="s">
        <v>429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690</v>
      </c>
      <c r="F11" s="306" t="s">
        <v>54</v>
      </c>
      <c r="G11" s="306" t="s">
        <v>996</v>
      </c>
      <c r="H11" s="336" t="s">
        <v>997</v>
      </c>
      <c r="I11" s="306" t="s">
        <v>193</v>
      </c>
      <c r="J11" s="353" t="s">
        <v>986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999</v>
      </c>
      <c r="F12" s="306" t="s">
        <v>54</v>
      </c>
      <c r="G12" s="306" t="s">
        <v>996</v>
      </c>
      <c r="H12" s="336" t="s">
        <v>997</v>
      </c>
      <c r="I12" s="306" t="s">
        <v>193</v>
      </c>
      <c r="J12" s="353" t="s">
        <v>986</v>
      </c>
      <c r="K12" s="300"/>
      <c r="L12" s="61"/>
      <c r="M12" s="414" t="s">
        <v>57</v>
      </c>
      <c r="N12" s="417">
        <f>COUNTIF(E7:I28, "*Rafi*")/2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999</v>
      </c>
      <c r="F13" s="306" t="s">
        <v>995</v>
      </c>
      <c r="G13" s="306" t="s">
        <v>996</v>
      </c>
      <c r="H13" s="336" t="s">
        <v>998</v>
      </c>
      <c r="I13" s="306" t="s">
        <v>193</v>
      </c>
      <c r="J13" s="353" t="s">
        <v>986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999</v>
      </c>
      <c r="F14" s="306" t="s">
        <v>995</v>
      </c>
      <c r="G14" s="306" t="s">
        <v>996</v>
      </c>
      <c r="H14" s="336" t="s">
        <v>998</v>
      </c>
      <c r="I14" s="306" t="s">
        <v>1000</v>
      </c>
      <c r="J14" s="353" t="s">
        <v>986</v>
      </c>
      <c r="K14" s="300"/>
      <c r="L14" s="61"/>
      <c r="M14" s="414" t="s">
        <v>59</v>
      </c>
      <c r="N14" s="417">
        <f>COUNTIF(E7:I28, "*Nicholas*")/2</f>
        <v>0</v>
      </c>
      <c r="O14" s="419" t="s">
        <v>429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999</v>
      </c>
      <c r="F15" s="306" t="s">
        <v>995</v>
      </c>
      <c r="G15" s="306" t="s">
        <v>1001</v>
      </c>
      <c r="H15" s="336" t="s">
        <v>998</v>
      </c>
      <c r="I15" s="306" t="s">
        <v>1002</v>
      </c>
      <c r="J15" s="353" t="s">
        <v>986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06" t="s">
        <v>999</v>
      </c>
      <c r="F16" s="306" t="s">
        <v>995</v>
      </c>
      <c r="G16" s="306" t="s">
        <v>1003</v>
      </c>
      <c r="H16" s="336" t="s">
        <v>997</v>
      </c>
      <c r="I16" s="306" t="s">
        <v>1000</v>
      </c>
      <c r="J16" s="353" t="s">
        <v>986</v>
      </c>
      <c r="K16" s="300"/>
      <c r="L16" s="61"/>
      <c r="M16" s="414" t="s">
        <v>61</v>
      </c>
      <c r="N16" s="417">
        <f>COUNTIF(E7:I28, "*Tai Wei*")/2</f>
        <v>0</v>
      </c>
      <c r="O16" s="419" t="s">
        <v>780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999</v>
      </c>
      <c r="F17" s="306" t="s">
        <v>1004</v>
      </c>
      <c r="G17" s="306" t="s">
        <v>1003</v>
      </c>
      <c r="H17" s="336" t="s">
        <v>1005</v>
      </c>
      <c r="I17" s="306" t="s">
        <v>1006</v>
      </c>
      <c r="J17" s="353" t="s">
        <v>986</v>
      </c>
      <c r="K17" s="300"/>
      <c r="L17" s="61"/>
      <c r="M17" s="414" t="s">
        <v>738</v>
      </c>
      <c r="N17" s="417">
        <f>COUNTIF(E7:I28, "*Casey*")/2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06" t="s">
        <v>999</v>
      </c>
      <c r="F18" s="306" t="s">
        <v>1007</v>
      </c>
      <c r="G18" s="306" t="s">
        <v>1008</v>
      </c>
      <c r="H18" s="336" t="s">
        <v>1009</v>
      </c>
      <c r="I18" s="306" t="s">
        <v>1006</v>
      </c>
      <c r="J18" s="353" t="s">
        <v>986</v>
      </c>
      <c r="K18" s="300"/>
      <c r="L18" s="61"/>
      <c r="M18" s="414" t="s">
        <v>62</v>
      </c>
      <c r="N18" s="417">
        <f>COUNTIF(E7:I28, "*Vijay*")/2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06" t="s">
        <v>999</v>
      </c>
      <c r="F19" s="306" t="s">
        <v>1010</v>
      </c>
      <c r="G19" s="306" t="s">
        <v>192</v>
      </c>
      <c r="H19" s="336" t="s">
        <v>1009</v>
      </c>
      <c r="I19" s="306" t="s">
        <v>1011</v>
      </c>
      <c r="J19" s="353" t="s">
        <v>986</v>
      </c>
      <c r="K19" s="300"/>
      <c r="L19" s="61"/>
      <c r="M19" s="414" t="s">
        <v>63</v>
      </c>
      <c r="N19" s="417">
        <f>COUNTIF(E7:I28, "*Griselda*")/2</f>
        <v>0</v>
      </c>
      <c r="O19" s="419" t="s">
        <v>429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06" t="s">
        <v>999</v>
      </c>
      <c r="F20" s="306" t="s">
        <v>1012</v>
      </c>
      <c r="G20" s="306" t="s">
        <v>192</v>
      </c>
      <c r="H20" s="336" t="s">
        <v>1009</v>
      </c>
      <c r="I20" s="306" t="s">
        <v>193</v>
      </c>
      <c r="J20" s="353" t="s">
        <v>986</v>
      </c>
      <c r="K20" s="300"/>
      <c r="L20" s="61"/>
      <c r="M20" s="414" t="s">
        <v>64</v>
      </c>
      <c r="N20" s="417">
        <f>COUNTIF(E7:I28, "*Haikal*")/2</f>
        <v>0</v>
      </c>
      <c r="O20" s="419" t="s">
        <v>429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06" t="s">
        <v>694</v>
      </c>
      <c r="F21" s="306" t="s">
        <v>239</v>
      </c>
      <c r="G21" s="306" t="s">
        <v>1013</v>
      </c>
      <c r="H21" s="336" t="s">
        <v>1009</v>
      </c>
      <c r="I21" s="306" t="s">
        <v>193</v>
      </c>
      <c r="J21" s="353" t="s">
        <v>986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18" t="s">
        <v>115</v>
      </c>
      <c r="E22" s="306" t="s">
        <v>694</v>
      </c>
      <c r="F22" s="306" t="s">
        <v>1014</v>
      </c>
      <c r="G22" s="306" t="s">
        <v>1013</v>
      </c>
      <c r="H22" s="336" t="s">
        <v>925</v>
      </c>
      <c r="I22" s="306" t="s">
        <v>972</v>
      </c>
      <c r="J22" s="353" t="s">
        <v>986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73" t="s">
        <v>694</v>
      </c>
      <c r="F23" s="306" t="s">
        <v>54</v>
      </c>
      <c r="G23" s="306" t="s">
        <v>1015</v>
      </c>
      <c r="H23" s="336" t="s">
        <v>925</v>
      </c>
      <c r="I23" s="306" t="s">
        <v>972</v>
      </c>
      <c r="J23" s="353" t="s">
        <v>986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73" t="s">
        <v>694</v>
      </c>
      <c r="F24" s="306" t="s">
        <v>931</v>
      </c>
      <c r="G24" s="306" t="s">
        <v>1016</v>
      </c>
      <c r="H24" s="372" t="s">
        <v>409</v>
      </c>
      <c r="I24" s="306" t="s">
        <v>972</v>
      </c>
      <c r="J24" s="353" t="s">
        <v>986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73" t="s">
        <v>694</v>
      </c>
      <c r="F25" s="306" t="s">
        <v>1017</v>
      </c>
      <c r="G25" s="306" t="s">
        <v>1016</v>
      </c>
      <c r="H25" s="372" t="s">
        <v>409</v>
      </c>
      <c r="I25" s="306" t="s">
        <v>972</v>
      </c>
      <c r="J25" s="353" t="s">
        <v>986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73" t="s">
        <v>694</v>
      </c>
      <c r="F26" s="306" t="s">
        <v>1018</v>
      </c>
      <c r="G26" s="306" t="s">
        <v>1016</v>
      </c>
      <c r="H26" s="372" t="s">
        <v>193</v>
      </c>
      <c r="I26" s="306" t="s">
        <v>972</v>
      </c>
      <c r="J26" s="353" t="s">
        <v>986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06" t="s">
        <v>694</v>
      </c>
      <c r="F27" s="306" t="s">
        <v>1019</v>
      </c>
      <c r="G27" s="306" t="s">
        <v>1016</v>
      </c>
      <c r="H27" s="372" t="s">
        <v>193</v>
      </c>
      <c r="I27" s="306" t="s">
        <v>972</v>
      </c>
      <c r="J27" s="353" t="s">
        <v>986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06" t="s">
        <v>694</v>
      </c>
      <c r="F28" s="306" t="s">
        <v>1020</v>
      </c>
      <c r="G28" s="306" t="s">
        <v>1021</v>
      </c>
      <c r="H28" s="372" t="s">
        <v>409</v>
      </c>
      <c r="I28" s="306" t="s">
        <v>1022</v>
      </c>
      <c r="J28" s="353" t="s">
        <v>986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 t="s">
        <v>986</v>
      </c>
      <c r="J29" s="353" t="s">
        <v>986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 t="s">
        <v>986</v>
      </c>
      <c r="J30" s="353" t="s">
        <v>986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353" t="s">
        <v>986</v>
      </c>
      <c r="J31" s="353" t="s">
        <v>986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353" t="s">
        <v>986</v>
      </c>
      <c r="J32" s="353" t="s">
        <v>986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353" t="s">
        <v>986</v>
      </c>
      <c r="J33" s="353" t="s">
        <v>986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353" t="s">
        <v>986</v>
      </c>
      <c r="J34" s="353" t="s">
        <v>986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353" t="s">
        <v>986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353" t="s">
        <v>986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353" t="s">
        <v>986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353" t="s">
        <v>986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36"/>
      <c r="D41" s="836"/>
      <c r="E41" s="836"/>
      <c r="F41" s="83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1023</v>
      </c>
    </row>
    <row r="50" spans="2:15" x14ac:dyDescent="0.2">
      <c r="B50" s="387" t="s">
        <v>138</v>
      </c>
      <c r="D50" t="s">
        <v>992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36" priority="1">
      <formula>AND(ISNUMBER(N6), N6&gt;=5, NOT(ISBLANK(O6)))</formula>
    </cfRule>
    <cfRule type="expression" dxfId="335" priority="2">
      <formula>AND(ISNUMBER(N6), N6&gt;=5)</formula>
    </cfRule>
    <cfRule type="expression" dxfId="334" priority="3">
      <formula>AND(ISNUMBER(N6), N6&lt;5, NOT(ISBLANK(O6)))</formula>
    </cfRule>
    <cfRule type="expression" dxfId="33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1024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1025</v>
      </c>
      <c r="F5" s="223" t="s">
        <v>1026</v>
      </c>
      <c r="G5" s="223" t="s">
        <v>1027</v>
      </c>
      <c r="H5" s="223" t="s">
        <v>1028</v>
      </c>
      <c r="I5" s="223" t="s">
        <v>1029</v>
      </c>
      <c r="J5" s="223" t="s">
        <v>1030</v>
      </c>
      <c r="K5" s="223">
        <v>44936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1031</v>
      </c>
      <c r="F6" s="282" t="s">
        <v>1031</v>
      </c>
      <c r="G6" s="282" t="s">
        <v>1031</v>
      </c>
      <c r="H6" s="282" t="s">
        <v>1031</v>
      </c>
      <c r="I6" s="282" t="s">
        <v>1031</v>
      </c>
      <c r="J6" s="392"/>
      <c r="K6" s="276"/>
      <c r="L6" s="61"/>
      <c r="M6" s="424" t="s">
        <v>690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/>
      <c r="F7" s="306" t="s">
        <v>53</v>
      </c>
      <c r="G7" s="306" t="s">
        <v>1032</v>
      </c>
      <c r="H7" s="362"/>
      <c r="I7" s="306" t="s">
        <v>1032</v>
      </c>
      <c r="J7" s="393" t="s">
        <v>193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 t="s">
        <v>53</v>
      </c>
      <c r="G8" s="306" t="s">
        <v>1032</v>
      </c>
      <c r="H8" s="362"/>
      <c r="I8" s="306" t="s">
        <v>1032</v>
      </c>
      <c r="J8" s="393" t="s">
        <v>193</v>
      </c>
      <c r="K8" s="300"/>
      <c r="L8" s="61"/>
      <c r="M8" s="414" t="s">
        <v>54</v>
      </c>
      <c r="N8" s="417">
        <f>COUNTIF(E7:I28, "*YZ*")/2</f>
        <v>0</v>
      </c>
      <c r="O8" s="419" t="s">
        <v>780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193</v>
      </c>
      <c r="F9" s="306" t="s">
        <v>53</v>
      </c>
      <c r="G9" s="306" t="s">
        <v>1033</v>
      </c>
      <c r="H9" s="362"/>
      <c r="I9" s="306" t="s">
        <v>1034</v>
      </c>
      <c r="J9" s="393" t="s">
        <v>193</v>
      </c>
      <c r="K9" s="300"/>
      <c r="L9" s="61"/>
      <c r="M9" s="415" t="s">
        <v>986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193</v>
      </c>
      <c r="F10" s="306" t="s">
        <v>53</v>
      </c>
      <c r="G10" s="306" t="s">
        <v>871</v>
      </c>
      <c r="H10" s="362"/>
      <c r="I10" s="306" t="s">
        <v>1035</v>
      </c>
      <c r="J10" s="393" t="s">
        <v>409</v>
      </c>
      <c r="K10" s="300"/>
      <c r="L10" s="61"/>
      <c r="M10" s="414" t="s">
        <v>55</v>
      </c>
      <c r="N10" s="417">
        <f>COUNTIF(E7:I28, "*James*")/2</f>
        <v>0</v>
      </c>
      <c r="O10" s="419" t="s">
        <v>429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193</v>
      </c>
      <c r="F11" s="306" t="s">
        <v>1036</v>
      </c>
      <c r="G11" s="306" t="s">
        <v>871</v>
      </c>
      <c r="H11" s="362"/>
      <c r="I11" s="306" t="s">
        <v>1034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193</v>
      </c>
      <c r="F12" s="306" t="s">
        <v>1036</v>
      </c>
      <c r="G12" s="306" t="s">
        <v>871</v>
      </c>
      <c r="H12" s="388"/>
      <c r="I12" s="306" t="s">
        <v>1037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193</v>
      </c>
      <c r="F13" s="306" t="s">
        <v>1038</v>
      </c>
      <c r="G13" s="306" t="s">
        <v>871</v>
      </c>
      <c r="H13" s="388"/>
      <c r="I13" s="306" t="s">
        <v>1037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193</v>
      </c>
      <c r="F14" s="306" t="s">
        <v>1039</v>
      </c>
      <c r="G14" s="306" t="s">
        <v>871</v>
      </c>
      <c r="H14" s="388"/>
      <c r="I14" s="306" t="s">
        <v>1040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429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193</v>
      </c>
      <c r="F15" s="306" t="s">
        <v>1039</v>
      </c>
      <c r="G15" s="306" t="s">
        <v>871</v>
      </c>
      <c r="H15" s="388"/>
      <c r="I15" s="306" t="s">
        <v>1041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06" t="s">
        <v>1042</v>
      </c>
      <c r="F16" s="306" t="s">
        <v>1039</v>
      </c>
      <c r="G16" s="306" t="s">
        <v>871</v>
      </c>
      <c r="H16" s="388"/>
      <c r="I16" s="306" t="s">
        <v>1040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780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1042</v>
      </c>
      <c r="F17" s="306" t="s">
        <v>1039</v>
      </c>
      <c r="G17" s="306" t="s">
        <v>1021</v>
      </c>
      <c r="H17" s="362"/>
      <c r="I17" s="306" t="s">
        <v>1040</v>
      </c>
      <c r="J17" s="393"/>
      <c r="K17" s="300"/>
      <c r="L17" s="61"/>
      <c r="M17" s="414" t="s">
        <v>738</v>
      </c>
      <c r="N17" s="417">
        <f>COUNTIF(E7:I28, "*Casey*")/2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06" t="s">
        <v>1042</v>
      </c>
      <c r="F18" s="306" t="s">
        <v>1043</v>
      </c>
      <c r="G18" s="306" t="s">
        <v>1044</v>
      </c>
      <c r="H18" s="362"/>
      <c r="I18" s="306" t="s">
        <v>1040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06" t="s">
        <v>891</v>
      </c>
      <c r="F19" s="306" t="s">
        <v>1045</v>
      </c>
      <c r="G19" s="306" t="s">
        <v>1044</v>
      </c>
      <c r="H19" s="388"/>
      <c r="I19" s="306" t="s">
        <v>1040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429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06" t="s">
        <v>965</v>
      </c>
      <c r="F20" s="306" t="s">
        <v>1046</v>
      </c>
      <c r="G20" s="306" t="s">
        <v>1044</v>
      </c>
      <c r="H20" s="388"/>
      <c r="I20" s="306" t="s">
        <v>973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06" t="s">
        <v>56</v>
      </c>
      <c r="F21" s="306" t="s">
        <v>1047</v>
      </c>
      <c r="G21" s="306" t="s">
        <v>989</v>
      </c>
      <c r="H21" s="388"/>
      <c r="I21" s="306" t="s">
        <v>973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06" t="s">
        <v>56</v>
      </c>
      <c r="F22" s="306" t="s">
        <v>1047</v>
      </c>
      <c r="G22" s="306" t="s">
        <v>1021</v>
      </c>
      <c r="H22" s="388"/>
      <c r="I22" s="306" t="s">
        <v>973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06" t="s">
        <v>56</v>
      </c>
      <c r="F23" s="306" t="s">
        <v>1047</v>
      </c>
      <c r="G23" s="306" t="s">
        <v>1048</v>
      </c>
      <c r="H23" s="388"/>
      <c r="I23" s="306" t="s">
        <v>973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06" t="s">
        <v>56</v>
      </c>
      <c r="F24" s="306" t="s">
        <v>1047</v>
      </c>
      <c r="G24" s="306" t="s">
        <v>1049</v>
      </c>
      <c r="H24" s="388"/>
      <c r="I24" s="306" t="s">
        <v>973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06" t="s">
        <v>56</v>
      </c>
      <c r="F25" s="306" t="s">
        <v>1050</v>
      </c>
      <c r="G25" s="306" t="s">
        <v>1049</v>
      </c>
      <c r="H25" s="388"/>
      <c r="I25" s="306" t="s">
        <v>973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06" t="s">
        <v>56</v>
      </c>
      <c r="F26" s="306" t="s">
        <v>1051</v>
      </c>
      <c r="G26" s="306" t="s">
        <v>1049</v>
      </c>
      <c r="H26" s="388"/>
      <c r="I26" s="306" t="s">
        <v>871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06" t="s">
        <v>56</v>
      </c>
      <c r="F27" s="374" t="s">
        <v>1052</v>
      </c>
      <c r="G27" s="372" t="s">
        <v>451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06" t="s">
        <v>56</v>
      </c>
      <c r="F28" s="374" t="s">
        <v>1052</v>
      </c>
      <c r="G28" s="372" t="s">
        <v>451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36"/>
      <c r="D41" s="836"/>
      <c r="E41" s="836"/>
      <c r="F41" s="83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1023</v>
      </c>
    </row>
    <row r="50" spans="2:15" x14ac:dyDescent="0.2">
      <c r="B50" s="387" t="s">
        <v>138</v>
      </c>
      <c r="D50" t="s">
        <v>992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32" priority="1">
      <formula>AND(ISNUMBER(N6), N6&gt;=5, NOT(ISBLANK(O6)))</formula>
    </cfRule>
    <cfRule type="expression" dxfId="331" priority="2">
      <formula>AND(ISNUMBER(N6), N6&gt;=5)</formula>
    </cfRule>
    <cfRule type="expression" dxfId="330" priority="3">
      <formula>AND(ISNUMBER(N6), N6&lt;5, NOT(ISBLANK(O6)))</formula>
    </cfRule>
    <cfRule type="expression" dxfId="32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1053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1054</v>
      </c>
      <c r="F5" s="223" t="s">
        <v>1055</v>
      </c>
      <c r="G5" s="223" t="s">
        <v>1056</v>
      </c>
      <c r="H5" s="223" t="s">
        <v>1057</v>
      </c>
      <c r="I5" s="223" t="s">
        <v>1058</v>
      </c>
      <c r="J5" s="223" t="s">
        <v>1059</v>
      </c>
      <c r="K5" s="223" t="s">
        <v>1060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355</v>
      </c>
      <c r="F6" s="282" t="s">
        <v>355</v>
      </c>
      <c r="G6" s="282" t="s">
        <v>355</v>
      </c>
      <c r="H6" s="282" t="s">
        <v>355</v>
      </c>
      <c r="I6" s="282" t="s">
        <v>355</v>
      </c>
      <c r="J6" s="392"/>
      <c r="K6" s="276"/>
      <c r="L6" s="61"/>
      <c r="M6" s="424" t="s">
        <v>690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194</v>
      </c>
      <c r="F7" s="306" t="s">
        <v>1061</v>
      </c>
      <c r="G7" s="306" t="s">
        <v>54</v>
      </c>
      <c r="H7" s="306" t="s">
        <v>239</v>
      </c>
      <c r="I7" s="336" t="s">
        <v>1062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54</v>
      </c>
      <c r="F8" s="306" t="s">
        <v>975</v>
      </c>
      <c r="G8" s="306" t="s">
        <v>54</v>
      </c>
      <c r="H8" s="306" t="s">
        <v>239</v>
      </c>
      <c r="I8" s="372" t="s">
        <v>1021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54</v>
      </c>
      <c r="F9" s="306" t="s">
        <v>1063</v>
      </c>
      <c r="G9" s="372" t="s">
        <v>193</v>
      </c>
      <c r="H9" s="306" t="s">
        <v>239</v>
      </c>
      <c r="I9" s="372" t="s">
        <v>1021</v>
      </c>
      <c r="J9" s="393"/>
      <c r="K9" s="300"/>
      <c r="L9" s="61"/>
      <c r="M9" s="415" t="s">
        <v>986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54</v>
      </c>
      <c r="F10" s="306" t="s">
        <v>1064</v>
      </c>
      <c r="G10" s="372" t="s">
        <v>193</v>
      </c>
      <c r="H10" s="306" t="s">
        <v>239</v>
      </c>
      <c r="I10" s="372" t="s">
        <v>1021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429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54</v>
      </c>
      <c r="F11" s="306" t="s">
        <v>1064</v>
      </c>
      <c r="G11" s="213" t="s">
        <v>193</v>
      </c>
      <c r="H11" s="306" t="s">
        <v>1065</v>
      </c>
      <c r="I11" s="372" t="s">
        <v>1021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30" t="s">
        <v>54</v>
      </c>
      <c r="F12" s="374" t="s">
        <v>1066</v>
      </c>
      <c r="G12" s="336" t="s">
        <v>891</v>
      </c>
      <c r="H12" s="306" t="s">
        <v>1065</v>
      </c>
      <c r="I12" s="372" t="s">
        <v>1021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30" t="s">
        <v>54</v>
      </c>
      <c r="F13" s="374" t="s">
        <v>1042</v>
      </c>
      <c r="G13" s="336" t="s">
        <v>891</v>
      </c>
      <c r="H13" s="306" t="s">
        <v>1065</v>
      </c>
      <c r="I13" s="372" t="s">
        <v>1021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70" t="s">
        <v>54</v>
      </c>
      <c r="F14" s="374" t="s">
        <v>248</v>
      </c>
      <c r="G14" s="336" t="s">
        <v>891</v>
      </c>
      <c r="H14" s="306" t="s">
        <v>1065</v>
      </c>
      <c r="I14" s="372" t="s">
        <v>1021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429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70" t="s">
        <v>54</v>
      </c>
      <c r="F15" s="374" t="s">
        <v>248</v>
      </c>
      <c r="G15" s="336" t="s">
        <v>891</v>
      </c>
      <c r="H15" s="306" t="s">
        <v>1065</v>
      </c>
      <c r="I15" s="372" t="s">
        <v>1021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12" t="s">
        <v>54</v>
      </c>
      <c r="F16" s="374" t="s">
        <v>1067</v>
      </c>
      <c r="G16" s="336" t="s">
        <v>891</v>
      </c>
      <c r="H16" s="306" t="s">
        <v>1065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1068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1069</v>
      </c>
      <c r="F17" s="374" t="s">
        <v>1070</v>
      </c>
      <c r="G17" s="336" t="s">
        <v>891</v>
      </c>
      <c r="H17" s="306" t="s">
        <v>1065</v>
      </c>
      <c r="I17" s="336" t="s">
        <v>192</v>
      </c>
      <c r="J17" s="393"/>
      <c r="K17" s="300"/>
      <c r="L17" s="61"/>
      <c r="M17" s="414" t="s">
        <v>738</v>
      </c>
      <c r="N17" s="417">
        <f>COUNTIF(E7:I28, "*Casey*")/2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432</v>
      </c>
      <c r="F18" s="374" t="s">
        <v>1067</v>
      </c>
      <c r="G18" s="372" t="s">
        <v>1071</v>
      </c>
      <c r="H18" s="306" t="s">
        <v>1065</v>
      </c>
      <c r="I18" s="336" t="s">
        <v>1069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432</v>
      </c>
      <c r="F19" s="374" t="s">
        <v>248</v>
      </c>
      <c r="G19" s="213" t="s">
        <v>1071</v>
      </c>
      <c r="H19" s="306" t="s">
        <v>1065</v>
      </c>
      <c r="I19" s="336" t="s">
        <v>1072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429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432</v>
      </c>
      <c r="F20" s="374" t="s">
        <v>248</v>
      </c>
      <c r="G20" s="213" t="s">
        <v>1073</v>
      </c>
      <c r="H20" s="306" t="s">
        <v>1065</v>
      </c>
      <c r="I20" s="372" t="s">
        <v>1074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1075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432</v>
      </c>
      <c r="F21" s="374" t="s">
        <v>1076</v>
      </c>
      <c r="G21" s="213" t="s">
        <v>1042</v>
      </c>
      <c r="H21" s="336" t="s">
        <v>1077</v>
      </c>
      <c r="I21" s="372" t="s">
        <v>1074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432</v>
      </c>
      <c r="F22" s="374" t="s">
        <v>1076</v>
      </c>
      <c r="G22" s="372" t="s">
        <v>977</v>
      </c>
      <c r="H22" s="336" t="s">
        <v>1077</v>
      </c>
      <c r="I22" s="372" t="s">
        <v>1074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36" t="s">
        <v>432</v>
      </c>
      <c r="F23" s="374" t="s">
        <v>409</v>
      </c>
      <c r="G23" s="372" t="s">
        <v>1078</v>
      </c>
      <c r="H23" s="336" t="s">
        <v>1079</v>
      </c>
      <c r="I23" s="372" t="s">
        <v>1080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36" t="s">
        <v>432</v>
      </c>
      <c r="F24" s="374" t="s">
        <v>409</v>
      </c>
      <c r="G24" s="372" t="s">
        <v>1081</v>
      </c>
      <c r="H24" s="336" t="s">
        <v>1079</v>
      </c>
      <c r="I24" s="372" t="s">
        <v>1080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36" t="s">
        <v>1069</v>
      </c>
      <c r="F25" s="374" t="s">
        <v>409</v>
      </c>
      <c r="G25" s="372" t="s">
        <v>1082</v>
      </c>
      <c r="H25" s="372" t="s">
        <v>53</v>
      </c>
      <c r="I25" s="372" t="s">
        <v>1083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58" t="s">
        <v>195</v>
      </c>
      <c r="F26" s="374" t="s">
        <v>1084</v>
      </c>
      <c r="G26" s="372" t="s">
        <v>1082</v>
      </c>
      <c r="H26" s="372" t="s">
        <v>53</v>
      </c>
      <c r="I26" s="372" t="s">
        <v>1083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 t="s">
        <v>195</v>
      </c>
      <c r="F27" s="374" t="s">
        <v>1084</v>
      </c>
      <c r="G27" s="372" t="s">
        <v>1082</v>
      </c>
      <c r="H27" s="372" t="s">
        <v>53</v>
      </c>
      <c r="I27" s="372" t="s">
        <v>1083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58" t="s">
        <v>195</v>
      </c>
      <c r="F28" s="374" t="s">
        <v>1084</v>
      </c>
      <c r="G28" s="372" t="s">
        <v>1082</v>
      </c>
      <c r="H28" s="372" t="s">
        <v>53</v>
      </c>
      <c r="I28" s="372" t="s">
        <v>1083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36"/>
      <c r="D41" s="836"/>
      <c r="E41" s="836"/>
      <c r="F41" s="83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1023</v>
      </c>
    </row>
    <row r="50" spans="2:15" x14ac:dyDescent="0.2">
      <c r="B50" s="387" t="s">
        <v>138</v>
      </c>
      <c r="D50" t="s">
        <v>1085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28" priority="1">
      <formula>AND(ISNUMBER(N6), N6&gt;=5, NOT(ISBLANK(O6)))</formula>
    </cfRule>
    <cfRule type="expression" dxfId="327" priority="2">
      <formula>AND(ISNUMBER(N6), N6&gt;=5)</formula>
    </cfRule>
    <cfRule type="expression" dxfId="326" priority="3">
      <formula>AND(ISNUMBER(N6), N6&lt;5, NOT(ISBLANK(O6)))</formula>
    </cfRule>
    <cfRule type="expression" dxfId="32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33.62890625" bestFit="1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1086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1087</v>
      </c>
      <c r="H5" s="223" t="s">
        <v>1088</v>
      </c>
      <c r="I5" s="223" t="s">
        <v>1089</v>
      </c>
      <c r="J5" s="360" t="s">
        <v>1090</v>
      </c>
      <c r="K5" s="223" t="s">
        <v>1091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810</v>
      </c>
      <c r="F6" s="282" t="s">
        <v>810</v>
      </c>
      <c r="G6" s="282" t="s">
        <v>810</v>
      </c>
      <c r="H6" s="282" t="s">
        <v>810</v>
      </c>
      <c r="I6" s="282" t="s">
        <v>810</v>
      </c>
      <c r="J6" s="390"/>
      <c r="K6" s="276"/>
      <c r="L6" s="61"/>
      <c r="M6" s="424" t="s">
        <v>690</v>
      </c>
      <c r="N6" s="417">
        <f>COUNTIF(E7:I28, "*Rowvan*")/2</f>
        <v>0</v>
      </c>
      <c r="O6" s="432" t="s">
        <v>1092</v>
      </c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1093</v>
      </c>
      <c r="F7" s="373" t="s">
        <v>975</v>
      </c>
      <c r="G7" s="372" t="s">
        <v>1093</v>
      </c>
      <c r="H7" s="336" t="s">
        <v>952</v>
      </c>
      <c r="I7" s="336" t="s">
        <v>193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1092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1093</v>
      </c>
      <c r="F8" s="373" t="s">
        <v>975</v>
      </c>
      <c r="G8" s="436" t="s">
        <v>1093</v>
      </c>
      <c r="H8" s="336" t="s">
        <v>952</v>
      </c>
      <c r="I8" s="372" t="s">
        <v>193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1093</v>
      </c>
      <c r="F9" s="372" t="s">
        <v>975</v>
      </c>
      <c r="G9" s="302" t="s">
        <v>1094</v>
      </c>
      <c r="H9" s="336" t="s">
        <v>952</v>
      </c>
      <c r="I9" s="372" t="s">
        <v>193</v>
      </c>
      <c r="J9" s="391"/>
      <c r="K9" s="300"/>
      <c r="L9" s="61"/>
      <c r="M9" s="415" t="s">
        <v>986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1093</v>
      </c>
      <c r="F10" s="336" t="s">
        <v>1095</v>
      </c>
      <c r="G10" s="302" t="s">
        <v>1094</v>
      </c>
      <c r="H10" s="336" t="s">
        <v>952</v>
      </c>
      <c r="I10" s="372" t="s">
        <v>193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1093</v>
      </c>
      <c r="F11" s="336" t="s">
        <v>983</v>
      </c>
      <c r="G11" s="302" t="s">
        <v>1096</v>
      </c>
      <c r="H11" s="336" t="s">
        <v>952</v>
      </c>
      <c r="I11" s="372" t="s">
        <v>193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1094</v>
      </c>
      <c r="F12" s="336" t="s">
        <v>58</v>
      </c>
      <c r="G12" s="302" t="s">
        <v>1096</v>
      </c>
      <c r="H12" s="336" t="s">
        <v>952</v>
      </c>
      <c r="I12" s="372" t="s">
        <v>193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1094</v>
      </c>
      <c r="F13" s="434" t="s">
        <v>54</v>
      </c>
      <c r="G13" s="302" t="s">
        <v>1096</v>
      </c>
      <c r="H13" s="372" t="s">
        <v>193</v>
      </c>
      <c r="I13" s="372" t="s">
        <v>193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1094</v>
      </c>
      <c r="F14" s="435" t="s">
        <v>1097</v>
      </c>
      <c r="G14" s="302" t="s">
        <v>1096</v>
      </c>
      <c r="H14" s="372" t="s">
        <v>193</v>
      </c>
      <c r="I14" s="372" t="s">
        <v>193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429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1094</v>
      </c>
      <c r="F15" s="435" t="s">
        <v>1097</v>
      </c>
      <c r="G15" s="302" t="s">
        <v>54</v>
      </c>
      <c r="H15" s="372" t="s">
        <v>193</v>
      </c>
      <c r="I15" s="372" t="s">
        <v>193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33" t="s">
        <v>1098</v>
      </c>
      <c r="F16" s="374" t="s">
        <v>1097</v>
      </c>
      <c r="G16" s="355" t="s">
        <v>54</v>
      </c>
      <c r="H16" s="372" t="s">
        <v>1099</v>
      </c>
      <c r="I16" s="372" t="s">
        <v>193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1098</v>
      </c>
      <c r="F17" s="306" t="s">
        <v>1101</v>
      </c>
      <c r="G17" s="336" t="s">
        <v>432</v>
      </c>
      <c r="H17" s="372" t="s">
        <v>391</v>
      </c>
      <c r="I17" s="372" t="s">
        <v>54</v>
      </c>
      <c r="J17" s="391"/>
      <c r="K17" s="300"/>
      <c r="L17" s="61"/>
      <c r="M17" s="414" t="s">
        <v>738</v>
      </c>
      <c r="N17" s="417">
        <f>COUNTIF(E7:I28, "*Casey*")/2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33" t="s">
        <v>1102</v>
      </c>
      <c r="F18" s="374" t="s">
        <v>1097</v>
      </c>
      <c r="G18" s="372" t="s">
        <v>432</v>
      </c>
      <c r="H18" s="372" t="s">
        <v>1103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33" t="s">
        <v>391</v>
      </c>
      <c r="F19" s="374" t="s">
        <v>1104</v>
      </c>
      <c r="G19" s="372" t="s">
        <v>432</v>
      </c>
      <c r="H19" s="372" t="s">
        <v>1103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429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33" t="s">
        <v>1105</v>
      </c>
      <c r="F20" s="374" t="s">
        <v>1106</v>
      </c>
      <c r="G20" s="372" t="s">
        <v>432</v>
      </c>
      <c r="H20" s="372" t="s">
        <v>1103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33" t="s">
        <v>1105</v>
      </c>
      <c r="F21" s="374" t="s">
        <v>1107</v>
      </c>
      <c r="G21" s="372" t="s">
        <v>432</v>
      </c>
      <c r="H21" s="372" t="s">
        <v>1108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33" t="s">
        <v>1105</v>
      </c>
      <c r="F22" s="374" t="s">
        <v>1107</v>
      </c>
      <c r="G22" s="437" t="s">
        <v>1109</v>
      </c>
      <c r="H22" s="372" t="s">
        <v>1108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30" t="s">
        <v>54</v>
      </c>
      <c r="F23" s="374" t="s">
        <v>1110</v>
      </c>
      <c r="G23" s="437" t="s">
        <v>1109</v>
      </c>
      <c r="H23" s="372" t="s">
        <v>1108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30" t="s">
        <v>54</v>
      </c>
      <c r="F24" s="374" t="s">
        <v>1110</v>
      </c>
      <c r="G24" s="370" t="s">
        <v>56</v>
      </c>
      <c r="H24" s="372" t="s">
        <v>986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30" t="s">
        <v>54</v>
      </c>
      <c r="F25" s="374" t="s">
        <v>1111</v>
      </c>
      <c r="G25" s="370" t="s">
        <v>56</v>
      </c>
      <c r="H25" s="372" t="s">
        <v>986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30" t="s">
        <v>54</v>
      </c>
      <c r="F26" s="374" t="s">
        <v>1112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30"/>
      <c r="F27" s="374" t="s">
        <v>1112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72"/>
      <c r="F28" s="374" t="s">
        <v>1113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36"/>
      <c r="D41" s="836"/>
      <c r="E41" s="836"/>
      <c r="F41" s="83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1023</v>
      </c>
    </row>
    <row r="50" spans="2:15" x14ac:dyDescent="0.2">
      <c r="B50" s="387" t="s">
        <v>138</v>
      </c>
      <c r="D50" t="s">
        <v>1085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24" priority="1">
      <formula>AND(ISNUMBER(N6), N6&gt;=5, NOT(ISBLANK(O6)))</formula>
    </cfRule>
    <cfRule type="expression" dxfId="323" priority="2">
      <formula>AND(ISNUMBER(N6), N6&gt;=5)</formula>
    </cfRule>
    <cfRule type="expression" dxfId="322" priority="3">
      <formula>AND(ISNUMBER(N6), N6&lt;5, NOT(ISBLANK(O6)))</formula>
    </cfRule>
    <cfRule type="expression" dxfId="32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1114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82</v>
      </c>
      <c r="N5" s="421" t="s">
        <v>83</v>
      </c>
      <c r="O5" s="422" t="s">
        <v>778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1115</v>
      </c>
      <c r="F6" s="282" t="s">
        <v>1115</v>
      </c>
      <c r="G6" s="282" t="s">
        <v>1115</v>
      </c>
      <c r="H6" s="282" t="s">
        <v>1115</v>
      </c>
      <c r="I6" s="282" t="s">
        <v>1115</v>
      </c>
      <c r="J6" s="298"/>
      <c r="K6" s="276"/>
      <c r="L6" s="61"/>
      <c r="M6" s="424" t="s">
        <v>690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1116</v>
      </c>
      <c r="F7" s="373" t="s">
        <v>1117</v>
      </c>
      <c r="G7" s="372" t="s">
        <v>1118</v>
      </c>
      <c r="H7" s="336" t="s">
        <v>1118</v>
      </c>
      <c r="I7" s="336" t="s">
        <v>1118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1116</v>
      </c>
      <c r="F8" s="306" t="s">
        <v>925</v>
      </c>
      <c r="G8" s="372" t="s">
        <v>1118</v>
      </c>
      <c r="H8" s="372" t="s">
        <v>193</v>
      </c>
      <c r="I8" s="372" t="s">
        <v>193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925</v>
      </c>
      <c r="F9" s="306" t="s">
        <v>1119</v>
      </c>
      <c r="G9" s="372" t="s">
        <v>1120</v>
      </c>
      <c r="H9" s="372" t="s">
        <v>193</v>
      </c>
      <c r="I9" s="372" t="s">
        <v>193</v>
      </c>
      <c r="J9" s="318"/>
      <c r="K9" s="300"/>
      <c r="L9" s="61"/>
      <c r="M9" s="415" t="s">
        <v>986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925</v>
      </c>
      <c r="F10" s="306" t="s">
        <v>1119</v>
      </c>
      <c r="G10" s="372" t="s">
        <v>1121</v>
      </c>
      <c r="H10" s="372" t="s">
        <v>193</v>
      </c>
      <c r="I10" s="372" t="s">
        <v>193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229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925</v>
      </c>
      <c r="F11" s="306" t="s">
        <v>1119</v>
      </c>
      <c r="G11" s="372" t="s">
        <v>1121</v>
      </c>
      <c r="H11" s="372" t="s">
        <v>193</v>
      </c>
      <c r="I11" s="372" t="s">
        <v>193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925</v>
      </c>
      <c r="F12" s="431" t="s">
        <v>58</v>
      </c>
      <c r="G12" s="372" t="s">
        <v>1121</v>
      </c>
      <c r="H12" s="372" t="s">
        <v>193</v>
      </c>
      <c r="I12" s="372" t="s">
        <v>891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925</v>
      </c>
      <c r="F13" s="373" t="s">
        <v>58</v>
      </c>
      <c r="G13" s="372" t="s">
        <v>1121</v>
      </c>
      <c r="H13" s="372" t="s">
        <v>193</v>
      </c>
      <c r="I13" s="372" t="s">
        <v>891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30" t="s">
        <v>1122</v>
      </c>
      <c r="F14" s="430" t="s">
        <v>1123</v>
      </c>
      <c r="G14" s="372" t="s">
        <v>1121</v>
      </c>
      <c r="H14" s="372" t="s">
        <v>193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429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30" t="s">
        <v>1122</v>
      </c>
      <c r="F15" s="374" t="s">
        <v>56</v>
      </c>
      <c r="G15" s="372" t="s">
        <v>1121</v>
      </c>
      <c r="H15" s="372" t="s">
        <v>193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36" t="s">
        <v>925</v>
      </c>
      <c r="F16" s="374" t="s">
        <v>1097</v>
      </c>
      <c r="G16" s="372" t="s">
        <v>1099</v>
      </c>
      <c r="H16" s="372" t="s">
        <v>193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229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36" t="s">
        <v>1124</v>
      </c>
      <c r="F17" s="374" t="s">
        <v>1097</v>
      </c>
      <c r="G17" s="372" t="s">
        <v>1099</v>
      </c>
      <c r="H17" s="336" t="s">
        <v>53</v>
      </c>
      <c r="I17" s="372" t="s">
        <v>56</v>
      </c>
      <c r="J17" s="318"/>
      <c r="K17" s="300"/>
      <c r="L17" s="61"/>
      <c r="M17" s="414" t="s">
        <v>738</v>
      </c>
      <c r="N17" s="417">
        <f>COUNTIF(E7:I28, "*Casey*")/2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248</v>
      </c>
      <c r="F18" s="374" t="s">
        <v>1097</v>
      </c>
      <c r="G18" s="372" t="s">
        <v>1099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248</v>
      </c>
      <c r="F19" s="374" t="s">
        <v>56</v>
      </c>
      <c r="G19" s="372" t="s">
        <v>1125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429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248</v>
      </c>
      <c r="F20" s="374" t="s">
        <v>56</v>
      </c>
      <c r="G20" s="372" t="s">
        <v>1125</v>
      </c>
      <c r="H20" s="336" t="s">
        <v>53</v>
      </c>
      <c r="I20" s="336" t="s">
        <v>1126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248</v>
      </c>
      <c r="F21" s="374" t="s">
        <v>690</v>
      </c>
      <c r="G21" s="372" t="s">
        <v>1127</v>
      </c>
      <c r="H21" s="336" t="s">
        <v>53</v>
      </c>
      <c r="I21" s="336" t="s">
        <v>1126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248</v>
      </c>
      <c r="F22" s="374" t="s">
        <v>690</v>
      </c>
      <c r="G22" s="372" t="s">
        <v>1127</v>
      </c>
      <c r="H22" s="336" t="s">
        <v>53</v>
      </c>
      <c r="I22" s="336" t="s">
        <v>1126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1128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30" t="s">
        <v>1122</v>
      </c>
      <c r="F23" s="374" t="s">
        <v>1129</v>
      </c>
      <c r="G23" s="372" t="s">
        <v>1130</v>
      </c>
      <c r="H23" s="336" t="s">
        <v>53</v>
      </c>
      <c r="I23" s="336" t="s">
        <v>1126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30" t="s">
        <v>1122</v>
      </c>
      <c r="F24" s="374" t="s">
        <v>1129</v>
      </c>
      <c r="G24" s="372" t="s">
        <v>1131</v>
      </c>
      <c r="H24" s="374" t="s">
        <v>920</v>
      </c>
      <c r="I24" s="336" t="s">
        <v>891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30" t="s">
        <v>1122</v>
      </c>
      <c r="F25" s="374" t="s">
        <v>1132</v>
      </c>
      <c r="G25" s="372" t="s">
        <v>1133</v>
      </c>
      <c r="H25" s="374" t="s">
        <v>920</v>
      </c>
      <c r="I25" s="336" t="s">
        <v>891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30" t="s">
        <v>1122</v>
      </c>
      <c r="F26" s="374" t="s">
        <v>1132</v>
      </c>
      <c r="G26" s="372" t="s">
        <v>1133</v>
      </c>
      <c r="H26" s="374" t="s">
        <v>920</v>
      </c>
      <c r="I26" s="336" t="s">
        <v>891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/>
      <c r="F27" s="374" t="s">
        <v>1132</v>
      </c>
      <c r="G27" s="372" t="s">
        <v>1133</v>
      </c>
      <c r="H27" s="374" t="s">
        <v>920</v>
      </c>
      <c r="I27" s="336" t="s">
        <v>891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72"/>
      <c r="F28" s="374" t="s">
        <v>1132</v>
      </c>
      <c r="G28" s="372" t="s">
        <v>1133</v>
      </c>
      <c r="H28" s="374" t="s">
        <v>920</v>
      </c>
      <c r="I28" s="336" t="s">
        <v>891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36"/>
      <c r="D41" s="836"/>
      <c r="E41" s="836"/>
      <c r="F41" s="83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1134</v>
      </c>
    </row>
    <row r="50" spans="2:15" x14ac:dyDescent="0.2">
      <c r="B50" s="387" t="s">
        <v>138</v>
      </c>
      <c r="D50" t="s">
        <v>1085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20" priority="1">
      <formula>AND(ISNUMBER(N6), N6&gt;=5, NOT(ISBLANK(O6)))</formula>
    </cfRule>
    <cfRule type="expression" dxfId="319" priority="2">
      <formula>AND(ISNUMBER(N6), N6&gt;=5)</formula>
    </cfRule>
    <cfRule type="expression" dxfId="318" priority="3">
      <formula>AND(ISNUMBER(N6), N6&lt;5, NOT(ISBLANK(O6)))</formula>
    </cfRule>
    <cfRule type="expression" dxfId="31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1135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1136</v>
      </c>
      <c r="F5" s="223" t="s">
        <v>1137</v>
      </c>
      <c r="G5" s="223" t="s">
        <v>1138</v>
      </c>
      <c r="H5" s="360" t="s">
        <v>1139</v>
      </c>
      <c r="I5" s="223">
        <v>44935</v>
      </c>
      <c r="J5" s="223">
        <v>44966</v>
      </c>
      <c r="K5" s="223">
        <v>44994</v>
      </c>
      <c r="L5" s="61"/>
      <c r="M5" s="423" t="s">
        <v>82</v>
      </c>
      <c r="N5" s="421" t="s">
        <v>83</v>
      </c>
      <c r="O5" s="426" t="s">
        <v>778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994</v>
      </c>
      <c r="F6" s="427" t="s">
        <v>994</v>
      </c>
      <c r="G6" s="429" t="s">
        <v>994</v>
      </c>
      <c r="H6" s="428"/>
      <c r="I6" s="282" t="s">
        <v>994</v>
      </c>
      <c r="J6" s="298"/>
      <c r="K6" s="276"/>
      <c r="L6" s="61"/>
      <c r="M6" s="424" t="s">
        <v>690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977</v>
      </c>
      <c r="F7" s="336" t="s">
        <v>1140</v>
      </c>
      <c r="G7" s="374" t="s">
        <v>977</v>
      </c>
      <c r="H7" s="362"/>
      <c r="I7" s="336" t="s">
        <v>977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1141</v>
      </c>
      <c r="P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56</v>
      </c>
      <c r="F8" s="336" t="s">
        <v>1140</v>
      </c>
      <c r="G8" s="374" t="s">
        <v>977</v>
      </c>
      <c r="H8" s="362"/>
      <c r="I8" s="336" t="s">
        <v>977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56</v>
      </c>
      <c r="F9" s="336" t="s">
        <v>1140</v>
      </c>
      <c r="G9" s="374" t="s">
        <v>977</v>
      </c>
      <c r="H9" s="362"/>
      <c r="I9" s="336" t="s">
        <v>1142</v>
      </c>
      <c r="J9" s="318"/>
      <c r="K9" s="300"/>
      <c r="L9" s="61"/>
      <c r="M9" s="415" t="s">
        <v>986</v>
      </c>
      <c r="N9" s="417">
        <f>COUNTIF(E7:I28, "*Henry*")/2</f>
        <v>0</v>
      </c>
      <c r="O9" s="413" t="s">
        <v>1143</v>
      </c>
      <c r="P9" s="199"/>
      <c r="Q9" s="224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56</v>
      </c>
      <c r="F10" s="336" t="s">
        <v>1140</v>
      </c>
      <c r="G10" s="374" t="s">
        <v>977</v>
      </c>
      <c r="H10" s="362"/>
      <c r="I10" s="336" t="s">
        <v>1142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229</v>
      </c>
      <c r="P10" s="199"/>
      <c r="Q10" s="224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56</v>
      </c>
      <c r="F11" s="336" t="s">
        <v>1140</v>
      </c>
      <c r="G11" s="374" t="s">
        <v>977</v>
      </c>
      <c r="H11" s="362"/>
      <c r="I11" s="336" t="s">
        <v>193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56</v>
      </c>
      <c r="F12" s="336" t="s">
        <v>977</v>
      </c>
      <c r="G12" s="374" t="s">
        <v>977</v>
      </c>
      <c r="H12" s="388"/>
      <c r="I12" s="336" t="s">
        <v>193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429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56</v>
      </c>
      <c r="F13" s="374" t="s">
        <v>1144</v>
      </c>
      <c r="G13" s="336" t="s">
        <v>1140</v>
      </c>
      <c r="H13" s="388"/>
      <c r="I13" s="336" t="s">
        <v>193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56</v>
      </c>
      <c r="F14" s="374" t="s">
        <v>666</v>
      </c>
      <c r="G14" s="336" t="s">
        <v>1140</v>
      </c>
      <c r="H14" s="388"/>
      <c r="I14" s="336" t="s">
        <v>193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429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56</v>
      </c>
      <c r="F15" s="374" t="s">
        <v>666</v>
      </c>
      <c r="G15" s="336" t="s">
        <v>1140</v>
      </c>
      <c r="H15" s="388"/>
      <c r="I15" s="336" t="s">
        <v>1145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36" t="s">
        <v>195</v>
      </c>
      <c r="F16" s="374" t="s">
        <v>64</v>
      </c>
      <c r="G16" s="336" t="s">
        <v>1140</v>
      </c>
      <c r="H16" s="388"/>
      <c r="I16" s="336" t="s">
        <v>1145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36" t="s">
        <v>195</v>
      </c>
      <c r="F17" s="374" t="s">
        <v>64</v>
      </c>
      <c r="G17" s="336" t="s">
        <v>1146</v>
      </c>
      <c r="H17" s="362"/>
      <c r="I17" s="336" t="s">
        <v>1093</v>
      </c>
      <c r="J17" s="318"/>
      <c r="K17" s="300"/>
      <c r="L17" s="61"/>
      <c r="M17" s="414" t="s">
        <v>738</v>
      </c>
      <c r="N17" s="417">
        <f>COUNTIF(E7:I28, "*Casey*")/2</f>
        <v>0</v>
      </c>
      <c r="O17" s="419" t="s">
        <v>429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195</v>
      </c>
      <c r="F18" s="374" t="s">
        <v>690</v>
      </c>
      <c r="G18" s="336" t="s">
        <v>1146</v>
      </c>
      <c r="H18" s="362"/>
      <c r="I18" s="336" t="s">
        <v>1147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429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195</v>
      </c>
      <c r="F19" s="374" t="s">
        <v>690</v>
      </c>
      <c r="G19" s="336" t="s">
        <v>1146</v>
      </c>
      <c r="H19" s="388"/>
      <c r="I19" s="336" t="s">
        <v>1148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429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195</v>
      </c>
      <c r="F20" s="374" t="s">
        <v>1149</v>
      </c>
      <c r="G20" s="336" t="s">
        <v>1146</v>
      </c>
      <c r="H20" s="388"/>
      <c r="I20" s="336" t="s">
        <v>1148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1150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195</v>
      </c>
      <c r="F21" s="374" t="s">
        <v>1149</v>
      </c>
      <c r="G21" s="336" t="s">
        <v>1146</v>
      </c>
      <c r="H21" s="388"/>
      <c r="I21" s="336" t="s">
        <v>1148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1128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690</v>
      </c>
      <c r="F22" s="374" t="s">
        <v>1149</v>
      </c>
      <c r="G22" s="336" t="s">
        <v>1140</v>
      </c>
      <c r="H22" s="388"/>
      <c r="I22" s="336" t="s">
        <v>1148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1128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36" t="s">
        <v>690</v>
      </c>
      <c r="F23" s="374" t="s">
        <v>1149</v>
      </c>
      <c r="G23" s="372" t="s">
        <v>409</v>
      </c>
      <c r="H23" s="388"/>
      <c r="I23" s="336" t="s">
        <v>1148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36" t="s">
        <v>690</v>
      </c>
      <c r="F24" s="374" t="s">
        <v>1149</v>
      </c>
      <c r="G24" s="372" t="s">
        <v>409</v>
      </c>
      <c r="H24" s="388"/>
      <c r="I24" s="336" t="s">
        <v>1151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36" t="s">
        <v>690</v>
      </c>
      <c r="F25" s="374" t="s">
        <v>1149</v>
      </c>
      <c r="G25" s="372" t="s">
        <v>409</v>
      </c>
      <c r="H25" s="388"/>
      <c r="I25" s="336" t="s">
        <v>1152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58" t="s">
        <v>54</v>
      </c>
      <c r="F26" s="374" t="s">
        <v>1153</v>
      </c>
      <c r="G26" s="372" t="s">
        <v>409</v>
      </c>
      <c r="H26" s="388"/>
      <c r="I26" s="372" t="s">
        <v>1151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 t="s">
        <v>54</v>
      </c>
      <c r="F27" s="374" t="s">
        <v>1153</v>
      </c>
      <c r="G27" s="372" t="s">
        <v>409</v>
      </c>
      <c r="H27" s="388"/>
      <c r="I27" s="372" t="s">
        <v>1151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58" t="s">
        <v>54</v>
      </c>
      <c r="F28" s="374" t="s">
        <v>1153</v>
      </c>
      <c r="G28" s="372" t="s">
        <v>409</v>
      </c>
      <c r="H28" s="388"/>
      <c r="I28" s="372" t="s">
        <v>1151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36"/>
      <c r="D41" s="836"/>
      <c r="E41" s="836"/>
      <c r="F41" s="83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1134</v>
      </c>
    </row>
    <row r="50" spans="2:15" x14ac:dyDescent="0.2">
      <c r="B50" s="387" t="s">
        <v>138</v>
      </c>
      <c r="D50" t="s">
        <v>1085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16" priority="1">
      <formula>AND(ISNUMBER(N6), N6&gt;=5, NOT(ISBLANK(O6)))</formula>
    </cfRule>
    <cfRule type="expression" dxfId="315" priority="2">
      <formula>AND(ISNUMBER(N6), N6&gt;=5)</formula>
    </cfRule>
    <cfRule type="expression" dxfId="314" priority="3">
      <formula>AND(ISNUMBER(N6), N6&lt;5, NOT(ISBLANK(O6)))</formula>
    </cfRule>
    <cfRule type="expression" dxfId="31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1154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1155</v>
      </c>
      <c r="F5" s="223" t="s">
        <v>1156</v>
      </c>
      <c r="G5" s="223" t="s">
        <v>1157</v>
      </c>
      <c r="H5" s="223" t="s">
        <v>1158</v>
      </c>
      <c r="I5" s="223" t="s">
        <v>1159</v>
      </c>
      <c r="J5" s="223" t="s">
        <v>1160</v>
      </c>
      <c r="K5" s="223" t="s">
        <v>1161</v>
      </c>
      <c r="L5" s="61"/>
      <c r="M5" s="376" t="s">
        <v>82</v>
      </c>
      <c r="N5" s="404" t="s">
        <v>83</v>
      </c>
      <c r="O5" s="411" t="s">
        <v>778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97" t="s">
        <v>53</v>
      </c>
      <c r="N6" s="405">
        <f>COUNTIF(E8:I29, "*YB*")/2</f>
        <v>7</v>
      </c>
      <c r="O6" s="408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1169</v>
      </c>
      <c r="F7" s="282" t="s">
        <v>1169</v>
      </c>
      <c r="G7" s="282" t="s">
        <v>1169</v>
      </c>
      <c r="H7" s="282" t="s">
        <v>1169</v>
      </c>
      <c r="I7" s="282" t="s">
        <v>1169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1170</v>
      </c>
      <c r="F8" s="373" t="s">
        <v>55</v>
      </c>
      <c r="G8" s="372" t="s">
        <v>54</v>
      </c>
      <c r="H8" s="412" t="s">
        <v>54</v>
      </c>
      <c r="I8" s="336" t="s">
        <v>1171</v>
      </c>
      <c r="J8" s="318"/>
      <c r="K8" s="301"/>
      <c r="L8" s="61"/>
      <c r="M8" s="399" t="s">
        <v>986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1170</v>
      </c>
      <c r="F9" s="373" t="s">
        <v>55</v>
      </c>
      <c r="G9" s="372" t="s">
        <v>54</v>
      </c>
      <c r="H9" s="370" t="s">
        <v>54</v>
      </c>
      <c r="I9" s="336" t="s">
        <v>1171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1170</v>
      </c>
      <c r="F10" s="306" t="s">
        <v>55</v>
      </c>
      <c r="G10" s="372" t="s">
        <v>242</v>
      </c>
      <c r="H10" s="370" t="s">
        <v>54</v>
      </c>
      <c r="I10" s="336" t="s">
        <v>1171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1172</v>
      </c>
      <c r="P10" s="224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1170</v>
      </c>
      <c r="F11" s="306" t="s">
        <v>1173</v>
      </c>
      <c r="G11" s="372" t="s">
        <v>242</v>
      </c>
      <c r="H11" s="370" t="s">
        <v>54</v>
      </c>
      <c r="I11" s="336" t="s">
        <v>1171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429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6" t="s">
        <v>1170</v>
      </c>
      <c r="F12" s="306" t="s">
        <v>1173</v>
      </c>
      <c r="G12" s="372" t="s">
        <v>242</v>
      </c>
      <c r="H12" s="370" t="s">
        <v>54</v>
      </c>
      <c r="I12" s="336" t="s">
        <v>1171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73" t="s">
        <v>1170</v>
      </c>
      <c r="F13" s="374" t="s">
        <v>1174</v>
      </c>
      <c r="G13" s="372" t="s">
        <v>54</v>
      </c>
      <c r="H13" s="370" t="s">
        <v>54</v>
      </c>
      <c r="I13" s="336" t="s">
        <v>1171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429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73" t="s">
        <v>1170</v>
      </c>
      <c r="F14" s="374" t="s">
        <v>1174</v>
      </c>
      <c r="G14" s="372" t="s">
        <v>54</v>
      </c>
      <c r="H14" s="370" t="s">
        <v>54</v>
      </c>
      <c r="I14" s="336" t="s">
        <v>1171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73" t="s">
        <v>55</v>
      </c>
      <c r="F15" s="374" t="s">
        <v>1175</v>
      </c>
      <c r="G15" s="372" t="s">
        <v>54</v>
      </c>
      <c r="H15" s="370" t="s">
        <v>54</v>
      </c>
      <c r="I15" s="336" t="s">
        <v>1171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1128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73" t="s">
        <v>55</v>
      </c>
      <c r="F16" s="374" t="s">
        <v>1175</v>
      </c>
      <c r="G16" s="372" t="s">
        <v>54</v>
      </c>
      <c r="H16" s="370" t="s">
        <v>1176</v>
      </c>
      <c r="I16" s="372" t="s">
        <v>53</v>
      </c>
      <c r="J16" s="318"/>
      <c r="K16" s="300"/>
      <c r="L16" s="61"/>
      <c r="M16" s="401" t="s">
        <v>738</v>
      </c>
      <c r="N16" s="406">
        <f>COUNTIF(E8:I29, "*Casey*")/2</f>
        <v>0</v>
      </c>
      <c r="O16" s="410" t="s">
        <v>429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73" t="s">
        <v>54</v>
      </c>
      <c r="F17" s="374" t="s">
        <v>1177</v>
      </c>
      <c r="G17" s="372" t="s">
        <v>54</v>
      </c>
      <c r="H17" s="370" t="s">
        <v>1176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195</v>
      </c>
      <c r="F18" s="374" t="s">
        <v>1178</v>
      </c>
      <c r="G18" s="372" t="s">
        <v>54</v>
      </c>
      <c r="H18" s="336" t="s">
        <v>1179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429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195</v>
      </c>
      <c r="F19" s="374" t="s">
        <v>1180</v>
      </c>
      <c r="G19" s="372" t="s">
        <v>54</v>
      </c>
      <c r="H19" s="336" t="s">
        <v>1179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195</v>
      </c>
      <c r="F20" s="374" t="s">
        <v>1180</v>
      </c>
      <c r="G20" s="372" t="s">
        <v>54</v>
      </c>
      <c r="H20" s="336" t="s">
        <v>1179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1128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87</v>
      </c>
      <c r="D21" s="218" t="s">
        <v>113</v>
      </c>
      <c r="E21" s="336" t="s">
        <v>195</v>
      </c>
      <c r="F21" s="374" t="s">
        <v>1180</v>
      </c>
      <c r="G21" s="372" t="s">
        <v>54</v>
      </c>
      <c r="H21" s="336" t="s">
        <v>1179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1128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195</v>
      </c>
      <c r="F22" s="374" t="s">
        <v>1180</v>
      </c>
      <c r="G22" s="372" t="s">
        <v>54</v>
      </c>
      <c r="H22" s="336" t="s">
        <v>1179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1181</v>
      </c>
      <c r="G23" s="372" t="s">
        <v>54</v>
      </c>
      <c r="H23" s="336" t="s">
        <v>1179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1182</v>
      </c>
      <c r="G24" s="370" t="s">
        <v>54</v>
      </c>
      <c r="H24" s="336" t="s">
        <v>1179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1183</v>
      </c>
      <c r="G25" s="370" t="s">
        <v>54</v>
      </c>
      <c r="H25" s="336" t="s">
        <v>1179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1183</v>
      </c>
      <c r="G26" s="370" t="s">
        <v>54</v>
      </c>
      <c r="H26" s="370" t="s">
        <v>1184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56</v>
      </c>
      <c r="F27" s="374" t="s">
        <v>1183</v>
      </c>
      <c r="G27" s="372" t="s">
        <v>54</v>
      </c>
      <c r="H27" s="370" t="s">
        <v>1184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6" t="s">
        <v>56</v>
      </c>
      <c r="F28" s="374" t="s">
        <v>1183</v>
      </c>
      <c r="G28" s="372" t="s">
        <v>54</v>
      </c>
      <c r="H28" s="370" t="s">
        <v>1184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36" t="s">
        <v>56</v>
      </c>
      <c r="F29" s="374" t="s">
        <v>1183</v>
      </c>
      <c r="G29" s="372" t="s">
        <v>54</v>
      </c>
      <c r="H29" s="370" t="s">
        <v>1184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6"/>
      <c r="D42" s="836"/>
      <c r="E42" s="836"/>
      <c r="F42" s="83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t="s">
        <v>1185</v>
      </c>
    </row>
    <row r="51" spans="2:15" x14ac:dyDescent="0.2">
      <c r="B51" s="387" t="s">
        <v>138</v>
      </c>
      <c r="D51" t="s">
        <v>1085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312" priority="1">
      <formula>AND(ISNUMBER(N6), N6&gt;=5, NOT(ISBLANK(O6)))</formula>
    </cfRule>
    <cfRule type="expression" dxfId="311" priority="2">
      <formula>AND(ISNUMBER(N6), N6&gt;=5)</formula>
    </cfRule>
    <cfRule type="expression" dxfId="310" priority="3">
      <formula>AND(ISNUMBER(N6), N6&lt;5, NOT(ISBLANK(O6)))</formula>
    </cfRule>
    <cfRule type="expression" dxfId="309" priority="4">
      <formula>AND(ISNUMBER(N6), N6&lt;5, ISBLANK(O6))</formula>
    </cfRule>
  </conditionalFormatting>
  <conditionalFormatting sqref="N14">
    <cfRule type="expression" dxfId="308" priority="9">
      <formula>AND(ISNUMBER(N14), N14&gt;=5, NOT(ISBLANK(O15)))</formula>
    </cfRule>
    <cfRule type="expression" dxfId="307" priority="10">
      <formula>AND(ISNUMBER(N14), N14&gt;=5)</formula>
    </cfRule>
    <cfRule type="expression" dxfId="306" priority="11">
      <formula>AND(ISNUMBER(N14), N14&lt;5, NOT(ISBLANK(O15)))</formula>
    </cfRule>
    <cfRule type="expression" dxfId="305" priority="12">
      <formula>AND(ISNUMBER(N14), N14&lt;5, ISBLANK(O15))</formula>
    </cfRule>
  </conditionalFormatting>
  <conditionalFormatting sqref="N15">
    <cfRule type="expression" dxfId="304" priority="13">
      <formula>AND(ISNUMBER(N15), N15&gt;=5, NOT(ISBLANK(#REF!)))</formula>
    </cfRule>
    <cfRule type="expression" dxfId="303" priority="14">
      <formula>AND(ISNUMBER(N15), N15&gt;=5)</formula>
    </cfRule>
    <cfRule type="expression" dxfId="302" priority="15">
      <formula>AND(ISNUMBER(N15), N15&lt;5, NOT(ISBLANK(#REF!)))</formula>
    </cfRule>
    <cfRule type="expression" dxfId="301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1186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82</v>
      </c>
      <c r="N5" s="375" t="s">
        <v>83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77" t="s">
        <v>53</v>
      </c>
      <c r="N6" s="383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85</v>
      </c>
      <c r="C7" s="271"/>
      <c r="D7" s="272"/>
      <c r="E7" s="282" t="s">
        <v>193</v>
      </c>
      <c r="F7" s="282" t="s">
        <v>193</v>
      </c>
      <c r="G7" s="282" t="s">
        <v>193</v>
      </c>
      <c r="H7" s="282" t="s">
        <v>193</v>
      </c>
      <c r="I7" s="282" t="s">
        <v>193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94</v>
      </c>
      <c r="C8" s="245" t="s">
        <v>87</v>
      </c>
      <c r="D8" s="244" t="s">
        <v>96</v>
      </c>
      <c r="E8" s="306" t="s">
        <v>925</v>
      </c>
      <c r="F8" s="373" t="s">
        <v>54</v>
      </c>
      <c r="G8" s="372" t="s">
        <v>925</v>
      </c>
      <c r="H8" s="336" t="s">
        <v>925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96</v>
      </c>
      <c r="C9" s="217" t="s">
        <v>87</v>
      </c>
      <c r="D9" s="267" t="s">
        <v>97</v>
      </c>
      <c r="E9" s="306" t="s">
        <v>925</v>
      </c>
      <c r="F9" s="373" t="s">
        <v>54</v>
      </c>
      <c r="G9" s="372" t="s">
        <v>193</v>
      </c>
      <c r="H9" s="336" t="s">
        <v>925</v>
      </c>
      <c r="I9" s="372" t="s">
        <v>193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429</v>
      </c>
      <c r="P9" s="199"/>
      <c r="Q9" s="240"/>
      <c r="R9" s="63"/>
      <c r="S9" s="63"/>
      <c r="T9" s="63"/>
    </row>
    <row r="10" spans="2:20" ht="15.75" thickBot="1" x14ac:dyDescent="0.25">
      <c r="B10" s="266" t="s">
        <v>97</v>
      </c>
      <c r="C10" s="217" t="s">
        <v>87</v>
      </c>
      <c r="D10" s="267" t="s">
        <v>98</v>
      </c>
      <c r="E10" s="306" t="s">
        <v>925</v>
      </c>
      <c r="F10" s="306" t="s">
        <v>54</v>
      </c>
      <c r="G10" s="372" t="s">
        <v>193</v>
      </c>
      <c r="H10" s="336" t="s">
        <v>925</v>
      </c>
      <c r="I10" s="372" t="s">
        <v>193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98</v>
      </c>
      <c r="C11" s="217" t="s">
        <v>87</v>
      </c>
      <c r="D11" s="267" t="s">
        <v>99</v>
      </c>
      <c r="E11" s="306" t="s">
        <v>925</v>
      </c>
      <c r="F11" s="306" t="s">
        <v>54</v>
      </c>
      <c r="G11" s="372" t="s">
        <v>193</v>
      </c>
      <c r="H11" s="336" t="s">
        <v>925</v>
      </c>
      <c r="I11" s="372" t="s">
        <v>193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99</v>
      </c>
      <c r="C12" s="217" t="s">
        <v>87</v>
      </c>
      <c r="D12" s="267" t="s">
        <v>101</v>
      </c>
      <c r="E12" s="306" t="s">
        <v>925</v>
      </c>
      <c r="F12" s="306" t="s">
        <v>54</v>
      </c>
      <c r="G12" s="213" t="s">
        <v>193</v>
      </c>
      <c r="H12" s="336" t="s">
        <v>925</v>
      </c>
      <c r="I12" s="372" t="s">
        <v>193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429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101</v>
      </c>
      <c r="C13" s="217" t="s">
        <v>87</v>
      </c>
      <c r="D13" s="218" t="s">
        <v>102</v>
      </c>
      <c r="E13" s="306" t="s">
        <v>925</v>
      </c>
      <c r="F13" s="374" t="s">
        <v>1187</v>
      </c>
      <c r="G13" s="336" t="s">
        <v>925</v>
      </c>
      <c r="H13" s="372" t="s">
        <v>193</v>
      </c>
      <c r="I13" s="372" t="s">
        <v>193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102</v>
      </c>
      <c r="C14" s="217" t="s">
        <v>87</v>
      </c>
      <c r="D14" s="218" t="s">
        <v>103</v>
      </c>
      <c r="E14" s="306" t="s">
        <v>925</v>
      </c>
      <c r="F14" s="374" t="s">
        <v>1187</v>
      </c>
      <c r="G14" s="336" t="s">
        <v>925</v>
      </c>
      <c r="H14" s="372" t="s">
        <v>193</v>
      </c>
      <c r="I14" s="372" t="s">
        <v>193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103</v>
      </c>
      <c r="C15" s="217" t="s">
        <v>87</v>
      </c>
      <c r="D15" s="218" t="s">
        <v>104</v>
      </c>
      <c r="E15" s="372" t="s">
        <v>193</v>
      </c>
      <c r="F15" s="374" t="s">
        <v>1187</v>
      </c>
      <c r="G15" s="336" t="s">
        <v>925</v>
      </c>
      <c r="H15" s="372" t="s">
        <v>193</v>
      </c>
      <c r="I15" s="372" t="s">
        <v>193</v>
      </c>
      <c r="J15" s="318"/>
      <c r="K15" s="300"/>
      <c r="L15" s="61"/>
      <c r="M15" s="378" t="s">
        <v>738</v>
      </c>
      <c r="N15" s="384">
        <f>COUNTIF(E8:I29, "*Casey*")/2</f>
        <v>0</v>
      </c>
      <c r="O15" s="224" t="s">
        <v>429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72" t="s">
        <v>193</v>
      </c>
      <c r="F16" s="374" t="s">
        <v>1187</v>
      </c>
      <c r="G16" s="336" t="s">
        <v>925</v>
      </c>
      <c r="H16" s="372" t="s">
        <v>193</v>
      </c>
      <c r="I16" s="372" t="s">
        <v>193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429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1188</v>
      </c>
      <c r="F17" s="374" t="s">
        <v>1187</v>
      </c>
      <c r="G17" s="336" t="s">
        <v>925</v>
      </c>
      <c r="H17" s="372" t="s">
        <v>193</v>
      </c>
      <c r="I17" s="372" t="s">
        <v>193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54</v>
      </c>
      <c r="F18" s="374" t="s">
        <v>997</v>
      </c>
      <c r="G18" s="336" t="s">
        <v>925</v>
      </c>
      <c r="H18" s="336" t="s">
        <v>925</v>
      </c>
      <c r="I18" s="336" t="s">
        <v>925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54</v>
      </c>
      <c r="F19" s="374" t="s">
        <v>997</v>
      </c>
      <c r="G19" s="372" t="s">
        <v>193</v>
      </c>
      <c r="H19" s="336" t="s">
        <v>925</v>
      </c>
      <c r="I19" s="336" t="s">
        <v>925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1189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111</v>
      </c>
      <c r="C20" s="217" t="s">
        <v>87</v>
      </c>
      <c r="D20" s="218" t="s">
        <v>112</v>
      </c>
      <c r="E20" s="336" t="s">
        <v>54</v>
      </c>
      <c r="F20" s="374" t="s">
        <v>997</v>
      </c>
      <c r="G20" s="372" t="s">
        <v>248</v>
      </c>
      <c r="H20" s="372" t="s">
        <v>1190</v>
      </c>
      <c r="I20" s="336" t="s">
        <v>925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1189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54</v>
      </c>
      <c r="F21" s="374" t="s">
        <v>997</v>
      </c>
      <c r="G21" s="372" t="s">
        <v>248</v>
      </c>
      <c r="H21" s="372" t="s">
        <v>1190</v>
      </c>
      <c r="I21" s="336" t="s">
        <v>925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195</v>
      </c>
      <c r="F22" s="374" t="s">
        <v>997</v>
      </c>
      <c r="G22" s="372" t="s">
        <v>248</v>
      </c>
      <c r="H22" s="372" t="s">
        <v>1190</v>
      </c>
      <c r="I22" s="336" t="s">
        <v>925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997</v>
      </c>
      <c r="G23" s="372" t="s">
        <v>248</v>
      </c>
      <c r="H23" s="372" t="s">
        <v>1190</v>
      </c>
      <c r="I23" s="336" t="s">
        <v>925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997</v>
      </c>
      <c r="G24" s="372" t="s">
        <v>248</v>
      </c>
      <c r="H24" s="372" t="s">
        <v>1190</v>
      </c>
      <c r="I24" s="336" t="s">
        <v>925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997</v>
      </c>
      <c r="G25" s="372" t="s">
        <v>248</v>
      </c>
      <c r="H25" s="372" t="s">
        <v>248</v>
      </c>
      <c r="I25" s="336" t="s">
        <v>925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997</v>
      </c>
      <c r="G26" s="372" t="s">
        <v>248</v>
      </c>
      <c r="H26" s="372" t="s">
        <v>248</v>
      </c>
      <c r="I26" s="372" t="s">
        <v>193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195</v>
      </c>
      <c r="F27" s="374" t="s">
        <v>997</v>
      </c>
      <c r="G27" s="372" t="s">
        <v>248</v>
      </c>
      <c r="H27" s="372" t="s">
        <v>248</v>
      </c>
      <c r="I27" s="372" t="s">
        <v>193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56</v>
      </c>
      <c r="F28" s="374" t="s">
        <v>997</v>
      </c>
      <c r="G28" s="372" t="s">
        <v>248</v>
      </c>
      <c r="H28" s="372" t="s">
        <v>248</v>
      </c>
      <c r="I28" s="372" t="s">
        <v>193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72" t="s">
        <v>891</v>
      </c>
      <c r="F29" s="374" t="s">
        <v>997</v>
      </c>
      <c r="G29" s="372" t="s">
        <v>248</v>
      </c>
      <c r="H29" s="372" t="s">
        <v>248</v>
      </c>
      <c r="I29" s="372" t="s">
        <v>193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6"/>
      <c r="D42" s="836"/>
      <c r="E42" s="836"/>
      <c r="F42" s="83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1191</v>
      </c>
    </row>
    <row r="51" spans="2:15" x14ac:dyDescent="0.2">
      <c r="M51" s="61"/>
      <c r="N51" s="62"/>
      <c r="O51" s="61"/>
    </row>
    <row r="52" spans="2:15" x14ac:dyDescent="0.2">
      <c r="D52" t="s">
        <v>1192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300" priority="1">
      <formula>AND(ISNUMBER(N6), N6&gt;=5, NOT(ISBLANK(O6)))</formula>
    </cfRule>
    <cfRule type="expression" dxfId="299" priority="2">
      <formula>AND(ISNUMBER(N6), N6&gt;=5)</formula>
    </cfRule>
    <cfRule type="expression" dxfId="298" priority="3">
      <formula>AND(ISNUMBER(N6), N6&lt;5, NOT(ISBLANK(O6)))</formula>
    </cfRule>
    <cfRule type="expression" dxfId="29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1193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68" t="s">
        <v>53</v>
      </c>
      <c r="N6" s="369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54</v>
      </c>
      <c r="F11" s="358" t="s">
        <v>54</v>
      </c>
      <c r="G11" s="371" t="s">
        <v>1194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6" t="s">
        <v>54</v>
      </c>
      <c r="F12" s="358" t="s">
        <v>1195</v>
      </c>
      <c r="G12" s="371" t="s">
        <v>1194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70" t="s">
        <v>54</v>
      </c>
      <c r="F13" s="358" t="s">
        <v>64</v>
      </c>
      <c r="G13" s="336" t="s">
        <v>242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70" t="s">
        <v>54</v>
      </c>
      <c r="F14" s="358" t="s">
        <v>64</v>
      </c>
      <c r="G14" s="336" t="s">
        <v>242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738</v>
      </c>
      <c r="N15" s="365">
        <f>COUNTIF(E8:I29, "*Casey*")/2</f>
        <v>0</v>
      </c>
      <c r="O15" s="224" t="s">
        <v>429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429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61</v>
      </c>
      <c r="F17" s="358" t="s">
        <v>1196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61</v>
      </c>
      <c r="F18" s="358" t="s">
        <v>1197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 t="s">
        <v>1198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 t="s">
        <v>1198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54</v>
      </c>
      <c r="F24" s="306" t="s">
        <v>1196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54</v>
      </c>
      <c r="F25" s="306" t="s">
        <v>1196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54</v>
      </c>
      <c r="F26" s="306" t="s">
        <v>1196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54</v>
      </c>
      <c r="F27" s="306" t="s">
        <v>1196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/>
      <c r="F28" s="358" t="s">
        <v>1196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58" t="s">
        <v>1196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6"/>
      <c r="D42" s="836"/>
      <c r="E42" s="836"/>
      <c r="F42" s="83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1191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1200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68" t="s">
        <v>53</v>
      </c>
      <c r="N6" s="369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/>
      <c r="H8" s="306" t="s">
        <v>193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36"/>
      <c r="H9" s="306" t="s">
        <v>193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 t="s">
        <v>54</v>
      </c>
      <c r="F10" s="358" t="s">
        <v>54</v>
      </c>
      <c r="G10" s="336"/>
      <c r="H10" s="358" t="s">
        <v>193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 t="s">
        <v>54</v>
      </c>
      <c r="F11" s="358" t="s">
        <v>242</v>
      </c>
      <c r="G11" s="336"/>
      <c r="H11" s="358" t="s">
        <v>193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 t="s">
        <v>54</v>
      </c>
      <c r="F12" s="358" t="s">
        <v>242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738</v>
      </c>
      <c r="N15" s="365">
        <f>COUNTIF(E8:I29, "*Casey*")/2</f>
        <v>0</v>
      </c>
      <c r="O15" s="224" t="s">
        <v>429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58" t="s">
        <v>1175</v>
      </c>
      <c r="G16" s="358" t="s">
        <v>1116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429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58" t="s">
        <v>1175</v>
      </c>
      <c r="G17" s="358" t="s">
        <v>1116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58" t="s">
        <v>1175</v>
      </c>
      <c r="G18" s="306" t="s">
        <v>1116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58" t="s">
        <v>55</v>
      </c>
      <c r="G19" s="306" t="s">
        <v>1116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/>
      <c r="F20" s="358" t="s">
        <v>55</v>
      </c>
      <c r="G20" s="358" t="s">
        <v>1116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/>
      <c r="F21" s="358" t="s">
        <v>55</v>
      </c>
      <c r="G21" s="358" t="s">
        <v>1116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/>
      <c r="F22" s="358"/>
      <c r="G22" s="358" t="s">
        <v>1116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/>
      <c r="F23" s="306" t="s">
        <v>54</v>
      </c>
      <c r="G23" s="336" t="s">
        <v>1116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/>
      <c r="F24" s="306" t="s">
        <v>1116</v>
      </c>
      <c r="G24" s="336"/>
      <c r="H24" s="358"/>
      <c r="I24" s="336" t="s">
        <v>983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/>
      <c r="F25" s="306" t="s">
        <v>1116</v>
      </c>
      <c r="G25" s="336"/>
      <c r="H25" s="358"/>
      <c r="I25" s="336" t="s">
        <v>983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/>
      <c r="F26" s="306" t="s">
        <v>1116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/>
      <c r="F27" s="306" t="s">
        <v>1201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/>
      <c r="F28" s="358" t="s">
        <v>1196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58" t="s">
        <v>1196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6"/>
      <c r="D42" s="836"/>
      <c r="E42" s="836"/>
      <c r="F42" s="83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1202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1203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1204</v>
      </c>
      <c r="F5" s="223" t="s">
        <v>1205</v>
      </c>
      <c r="G5" s="223" t="s">
        <v>1206</v>
      </c>
      <c r="H5" s="223" t="s">
        <v>1207</v>
      </c>
      <c r="I5" s="223" t="s">
        <v>1208</v>
      </c>
      <c r="J5" s="223" t="s">
        <v>1209</v>
      </c>
      <c r="K5" s="223" t="s">
        <v>1210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/>
      <c r="F8" s="306"/>
      <c r="G8" s="336" t="s">
        <v>63</v>
      </c>
      <c r="H8" s="306" t="s">
        <v>193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/>
      <c r="F9" s="306"/>
      <c r="G9" s="336" t="s">
        <v>63</v>
      </c>
      <c r="H9" s="306" t="s">
        <v>193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/>
      <c r="F10" s="358"/>
      <c r="G10" s="336" t="s">
        <v>63</v>
      </c>
      <c r="H10" s="358" t="s">
        <v>193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/>
      <c r="F11" s="358" t="s">
        <v>58</v>
      </c>
      <c r="G11" s="336" t="s">
        <v>63</v>
      </c>
      <c r="H11" s="358" t="s">
        <v>193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/>
      <c r="F12" s="358" t="s">
        <v>58</v>
      </c>
      <c r="G12" s="336" t="s">
        <v>63</v>
      </c>
      <c r="H12" s="358" t="s">
        <v>193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/>
      <c r="F13" s="358" t="s">
        <v>1196</v>
      </c>
      <c r="G13" s="336" t="s">
        <v>63</v>
      </c>
      <c r="H13" s="358" t="s">
        <v>193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36" t="s">
        <v>63</v>
      </c>
      <c r="H14" s="358" t="s">
        <v>193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/>
      <c r="F15" s="336" t="s">
        <v>64</v>
      </c>
      <c r="G15" s="336" t="s">
        <v>63</v>
      </c>
      <c r="H15" s="336" t="s">
        <v>193</v>
      </c>
      <c r="I15" s="358" t="s">
        <v>63</v>
      </c>
      <c r="J15" s="318"/>
      <c r="K15" s="300"/>
      <c r="L15" s="61"/>
      <c r="M15" s="329" t="s">
        <v>738</v>
      </c>
      <c r="N15" s="326">
        <f>COUNTIF(E8:I29, "*Casey*")/2</f>
        <v>0</v>
      </c>
      <c r="O15" s="224" t="s">
        <v>429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36" t="s">
        <v>64</v>
      </c>
      <c r="G16" s="336" t="s">
        <v>63</v>
      </c>
      <c r="H16" s="336" t="s">
        <v>193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36" t="s">
        <v>1175</v>
      </c>
      <c r="G17" s="336" t="s">
        <v>63</v>
      </c>
      <c r="H17" s="336" t="s">
        <v>193</v>
      </c>
      <c r="I17" s="336" t="s">
        <v>1211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36" t="s">
        <v>1175</v>
      </c>
      <c r="G18" s="336" t="s">
        <v>63</v>
      </c>
      <c r="H18" s="336" t="s">
        <v>193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36"/>
      <c r="G19" s="336" t="s">
        <v>63</v>
      </c>
      <c r="H19" s="336" t="s">
        <v>193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/>
      <c r="F20" s="336" t="s">
        <v>1212</v>
      </c>
      <c r="G20" s="336" t="s">
        <v>63</v>
      </c>
      <c r="H20" s="336" t="s">
        <v>193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/>
      <c r="F21" s="336" t="s">
        <v>1212</v>
      </c>
      <c r="G21" s="336" t="s">
        <v>63</v>
      </c>
      <c r="H21" s="358" t="s">
        <v>193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/>
      <c r="F22" s="336" t="s">
        <v>1212</v>
      </c>
      <c r="G22" s="336" t="s">
        <v>63</v>
      </c>
      <c r="H22" s="358" t="s">
        <v>193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58</v>
      </c>
      <c r="F23" s="336" t="s">
        <v>1212</v>
      </c>
      <c r="G23" s="336" t="s">
        <v>1213</v>
      </c>
      <c r="H23" s="358" t="s">
        <v>193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1042</v>
      </c>
      <c r="F24" s="358" t="s">
        <v>1214</v>
      </c>
      <c r="G24" s="336" t="s">
        <v>58</v>
      </c>
      <c r="H24" s="358" t="s">
        <v>193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1042</v>
      </c>
      <c r="F25" s="358" t="s">
        <v>1214</v>
      </c>
      <c r="G25" s="336" t="s">
        <v>58</v>
      </c>
      <c r="H25" s="358" t="s">
        <v>193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409</v>
      </c>
      <c r="F26" s="358" t="s">
        <v>1214</v>
      </c>
      <c r="G26" s="336"/>
      <c r="H26" s="358" t="s">
        <v>193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409</v>
      </c>
      <c r="F27" s="358" t="s">
        <v>1214</v>
      </c>
      <c r="G27" s="336"/>
      <c r="H27" s="358" t="s">
        <v>193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193</v>
      </c>
      <c r="F28" s="358" t="s">
        <v>1175</v>
      </c>
      <c r="G28" s="294"/>
      <c r="H28" s="358" t="s">
        <v>1215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 t="s">
        <v>193</v>
      </c>
      <c r="F29" s="358" t="s">
        <v>1175</v>
      </c>
      <c r="G29" s="294"/>
      <c r="H29" s="358" t="s">
        <v>1215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6"/>
      <c r="D42" s="836"/>
      <c r="E42" s="836"/>
      <c r="F42" s="83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1202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1216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1217</v>
      </c>
      <c r="F5" s="223" t="s">
        <v>1218</v>
      </c>
      <c r="G5" s="360" t="s">
        <v>1219</v>
      </c>
      <c r="H5" s="223" t="s">
        <v>1220</v>
      </c>
      <c r="I5" s="223" t="s">
        <v>1221</v>
      </c>
      <c r="J5" s="223" t="s">
        <v>1222</v>
      </c>
      <c r="K5" s="223" t="s">
        <v>1223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361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63</v>
      </c>
      <c r="F8" s="358" t="s">
        <v>1224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63</v>
      </c>
      <c r="F9" s="358" t="s">
        <v>1224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 t="s">
        <v>63</v>
      </c>
      <c r="F10" s="358" t="s">
        <v>1224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 t="s">
        <v>63</v>
      </c>
      <c r="F11" s="358" t="s">
        <v>1224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 t="s">
        <v>63</v>
      </c>
      <c r="F12" s="358" t="s">
        <v>1224</v>
      </c>
      <c r="G12" s="362"/>
      <c r="H12" s="358" t="s">
        <v>1213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 t="s">
        <v>63</v>
      </c>
      <c r="F13" s="358" t="s">
        <v>1224</v>
      </c>
      <c r="G13" s="362"/>
      <c r="H13" s="358" t="s">
        <v>1213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 t="s">
        <v>63</v>
      </c>
      <c r="F14" s="358" t="s">
        <v>1224</v>
      </c>
      <c r="G14" s="362"/>
      <c r="H14" s="358" t="s">
        <v>1225</v>
      </c>
      <c r="I14" s="358" t="s">
        <v>1226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63</v>
      </c>
      <c r="F15" s="358" t="s">
        <v>1224</v>
      </c>
      <c r="G15" s="362"/>
      <c r="H15" s="336" t="s">
        <v>1225</v>
      </c>
      <c r="I15" s="336" t="s">
        <v>1226</v>
      </c>
      <c r="J15" s="318"/>
      <c r="K15" s="300"/>
      <c r="L15" s="61"/>
      <c r="M15" s="329" t="s">
        <v>738</v>
      </c>
      <c r="N15" s="326">
        <f>COUNTIF(E8:I29, "*Casey*")/2</f>
        <v>0</v>
      </c>
      <c r="O15" s="224" t="s">
        <v>429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58" t="s">
        <v>1224</v>
      </c>
      <c r="G16" s="362"/>
      <c r="H16" s="336" t="s">
        <v>61</v>
      </c>
      <c r="I16" s="336" t="s">
        <v>1227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58" t="s">
        <v>1224</v>
      </c>
      <c r="G17" s="362"/>
      <c r="H17" s="336" t="s">
        <v>61</v>
      </c>
      <c r="I17" s="336" t="s">
        <v>1227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36" t="s">
        <v>627</v>
      </c>
      <c r="G18" s="362"/>
      <c r="H18" s="336" t="s">
        <v>61</v>
      </c>
      <c r="I18" s="336" t="s">
        <v>1227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36" t="s">
        <v>627</v>
      </c>
      <c r="G19" s="362"/>
      <c r="H19" s="336" t="s">
        <v>63</v>
      </c>
      <c r="I19" s="336" t="s">
        <v>1228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64</v>
      </c>
      <c r="F20" s="336" t="s">
        <v>627</v>
      </c>
      <c r="G20" s="362"/>
      <c r="H20" s="336" t="s">
        <v>63</v>
      </c>
      <c r="I20" s="336" t="s">
        <v>1228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 t="s">
        <v>1229</v>
      </c>
      <c r="F21" s="336" t="s">
        <v>627</v>
      </c>
      <c r="G21" s="362"/>
      <c r="H21" s="358" t="s">
        <v>63</v>
      </c>
      <c r="I21" s="358" t="s">
        <v>1230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 t="s">
        <v>1229</v>
      </c>
      <c r="F22" s="358" t="s">
        <v>1231</v>
      </c>
      <c r="G22" s="362"/>
      <c r="H22" s="358" t="s">
        <v>63</v>
      </c>
      <c r="I22" s="358" t="s">
        <v>1230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1229</v>
      </c>
      <c r="F23" s="358" t="s">
        <v>1231</v>
      </c>
      <c r="G23" s="362"/>
      <c r="H23" s="358" t="s">
        <v>63</v>
      </c>
      <c r="I23" s="358" t="s">
        <v>1230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1229</v>
      </c>
      <c r="F24" s="358" t="s">
        <v>1231</v>
      </c>
      <c r="G24" s="362"/>
      <c r="H24" s="358" t="s">
        <v>63</v>
      </c>
      <c r="I24" s="358" t="s">
        <v>1230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1229</v>
      </c>
      <c r="F25" s="358" t="s">
        <v>1231</v>
      </c>
      <c r="G25" s="362"/>
      <c r="H25" s="358" t="s">
        <v>63</v>
      </c>
      <c r="I25" s="358" t="s">
        <v>193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1232</v>
      </c>
      <c r="F26" s="358" t="s">
        <v>1231</v>
      </c>
      <c r="G26" s="362"/>
      <c r="H26" s="358" t="s">
        <v>63</v>
      </c>
      <c r="I26" s="358" t="s">
        <v>193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1232</v>
      </c>
      <c r="F27" s="358" t="s">
        <v>1231</v>
      </c>
      <c r="G27" s="362"/>
      <c r="H27" s="358" t="s">
        <v>63</v>
      </c>
      <c r="I27" s="358" t="s">
        <v>193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1232</v>
      </c>
      <c r="F28" s="358" t="s">
        <v>1231</v>
      </c>
      <c r="G28" s="321"/>
      <c r="H28" s="358" t="s">
        <v>63</v>
      </c>
      <c r="I28" s="358" t="s">
        <v>193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 t="s">
        <v>1232</v>
      </c>
      <c r="F29" s="358" t="s">
        <v>1231</v>
      </c>
      <c r="G29" s="321"/>
      <c r="H29" s="358" t="s">
        <v>63</v>
      </c>
      <c r="I29" s="358" t="s">
        <v>193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6"/>
      <c r="D42" s="836"/>
      <c r="E42" s="836"/>
      <c r="F42" s="83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1202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1233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1234</v>
      </c>
      <c r="I5" s="223" t="s">
        <v>1235</v>
      </c>
      <c r="J5" s="223" t="s">
        <v>1236</v>
      </c>
      <c r="K5" s="223" t="s">
        <v>1237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54</v>
      </c>
      <c r="F10" s="306"/>
      <c r="G10" s="306" t="s">
        <v>1188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1238</v>
      </c>
      <c r="F12" s="336" t="s">
        <v>62</v>
      </c>
      <c r="G12" s="336" t="s">
        <v>1238</v>
      </c>
      <c r="H12" s="336" t="s">
        <v>1238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1238</v>
      </c>
      <c r="F13" s="336" t="s">
        <v>62</v>
      </c>
      <c r="G13" s="336" t="s">
        <v>1238</v>
      </c>
      <c r="H13" s="336" t="s">
        <v>1238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1238</v>
      </c>
      <c r="F14" s="336" t="s">
        <v>62</v>
      </c>
      <c r="G14" s="336" t="s">
        <v>1238</v>
      </c>
      <c r="H14" s="336" t="s">
        <v>1238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1238</v>
      </c>
      <c r="F15" s="336" t="s">
        <v>62</v>
      </c>
      <c r="G15" s="336" t="s">
        <v>1238</v>
      </c>
      <c r="H15" s="336" t="s">
        <v>1238</v>
      </c>
      <c r="I15" s="306" t="s">
        <v>54</v>
      </c>
      <c r="J15" s="318"/>
      <c r="K15" s="300"/>
      <c r="L15" s="61"/>
      <c r="M15" s="329" t="s">
        <v>738</v>
      </c>
      <c r="N15" s="326">
        <f>COUNTIF(E8:I29, "*Casey*")/2</f>
        <v>0</v>
      </c>
      <c r="O15" s="224" t="s">
        <v>429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1238</v>
      </c>
      <c r="F16" s="336" t="s">
        <v>62</v>
      </c>
      <c r="G16" s="336" t="s">
        <v>1239</v>
      </c>
      <c r="H16" s="336" t="s">
        <v>1238</v>
      </c>
      <c r="I16" s="336" t="s">
        <v>1240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62</v>
      </c>
      <c r="G17" s="336" t="s">
        <v>1239</v>
      </c>
      <c r="H17" s="336" t="s">
        <v>1238</v>
      </c>
      <c r="I17" s="336" t="s">
        <v>1240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1241</v>
      </c>
      <c r="G18" s="336" t="s">
        <v>1239</v>
      </c>
      <c r="H18" s="336" t="s">
        <v>1238</v>
      </c>
      <c r="I18" s="336" t="s">
        <v>1242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770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1241</v>
      </c>
      <c r="G19" s="336" t="s">
        <v>1239</v>
      </c>
      <c r="H19" s="336" t="s">
        <v>1239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1241</v>
      </c>
      <c r="G20" s="336" t="s">
        <v>1243</v>
      </c>
      <c r="H20" s="336" t="s">
        <v>1239</v>
      </c>
      <c r="I20" s="336" t="s">
        <v>1242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1241</v>
      </c>
      <c r="G21" s="336" t="s">
        <v>1243</v>
      </c>
      <c r="H21" s="336" t="s">
        <v>1239</v>
      </c>
      <c r="I21" s="336" t="s">
        <v>1240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1244</v>
      </c>
      <c r="G22" s="336" t="s">
        <v>1245</v>
      </c>
      <c r="H22" s="336" t="s">
        <v>1241</v>
      </c>
      <c r="I22" s="336" t="s">
        <v>1211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1244</v>
      </c>
      <c r="G23" s="336" t="s">
        <v>1246</v>
      </c>
      <c r="H23" s="336" t="s">
        <v>1241</v>
      </c>
      <c r="I23" s="336" t="s">
        <v>1247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62</v>
      </c>
      <c r="F24" s="294" t="s">
        <v>1248</v>
      </c>
      <c r="G24" s="336" t="s">
        <v>1249</v>
      </c>
      <c r="H24" s="336" t="s">
        <v>1250</v>
      </c>
      <c r="I24" s="336" t="s">
        <v>1247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62</v>
      </c>
      <c r="F25" s="294" t="s">
        <v>1248</v>
      </c>
      <c r="G25" s="336" t="s">
        <v>1249</v>
      </c>
      <c r="H25" s="336" t="s">
        <v>1250</v>
      </c>
      <c r="I25" s="336" t="s">
        <v>1247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62</v>
      </c>
      <c r="F26" s="294" t="s">
        <v>1248</v>
      </c>
      <c r="G26" s="336" t="s">
        <v>1249</v>
      </c>
      <c r="H26" s="336" t="s">
        <v>1250</v>
      </c>
      <c r="I26" s="336" t="s">
        <v>1247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62</v>
      </c>
      <c r="F27" s="294" t="s">
        <v>1248</v>
      </c>
      <c r="G27" s="336" t="s">
        <v>1249</v>
      </c>
      <c r="H27" s="336" t="s">
        <v>1250</v>
      </c>
      <c r="I27" s="336" t="s">
        <v>1251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5"/>
      <c r="F28" s="294" t="s">
        <v>679</v>
      </c>
      <c r="G28" s="294" t="s">
        <v>679</v>
      </c>
      <c r="H28" s="336" t="s">
        <v>61</v>
      </c>
      <c r="I28" s="336" t="s">
        <v>1247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294" t="s">
        <v>679</v>
      </c>
      <c r="G29" s="294" t="s">
        <v>679</v>
      </c>
      <c r="H29" s="336" t="s">
        <v>61</v>
      </c>
      <c r="I29" s="336" t="s">
        <v>1247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6"/>
      <c r="D42" s="836"/>
      <c r="E42" s="836"/>
      <c r="F42" s="83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1202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1252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738</v>
      </c>
      <c r="F7" s="282" t="s">
        <v>738</v>
      </c>
      <c r="G7" s="282" t="s">
        <v>738</v>
      </c>
      <c r="H7" s="282" t="s">
        <v>738</v>
      </c>
      <c r="I7" s="282" t="s">
        <v>738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738</v>
      </c>
      <c r="F8" s="306" t="s">
        <v>1253</v>
      </c>
      <c r="G8" s="306" t="s">
        <v>738</v>
      </c>
      <c r="H8" s="306" t="s">
        <v>193</v>
      </c>
      <c r="I8" s="306"/>
      <c r="J8" s="318" t="s">
        <v>738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738</v>
      </c>
      <c r="F9" s="306" t="s">
        <v>1253</v>
      </c>
      <c r="G9" s="306" t="s">
        <v>738</v>
      </c>
      <c r="H9" s="306" t="s">
        <v>409</v>
      </c>
      <c r="I9" s="306"/>
      <c r="J9" s="318" t="s">
        <v>738</v>
      </c>
      <c r="K9" s="300"/>
      <c r="L9" s="61"/>
      <c r="M9" s="329" t="s">
        <v>56</v>
      </c>
      <c r="N9" s="326">
        <f>COUNTIF(E8:I29, "*Alex*")/2</f>
        <v>0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738</v>
      </c>
      <c r="F10" s="306" t="s">
        <v>1253</v>
      </c>
      <c r="G10" s="306" t="s">
        <v>1254</v>
      </c>
      <c r="H10" s="306" t="s">
        <v>193</v>
      </c>
      <c r="I10" s="306" t="s">
        <v>58</v>
      </c>
      <c r="J10" s="318" t="s">
        <v>738</v>
      </c>
      <c r="K10" s="300"/>
      <c r="L10" s="61"/>
      <c r="M10" s="329" t="s">
        <v>57</v>
      </c>
      <c r="N10" s="326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738</v>
      </c>
      <c r="F11" s="306" t="s">
        <v>1253</v>
      </c>
      <c r="G11" s="306"/>
      <c r="H11" s="306" t="s">
        <v>193</v>
      </c>
      <c r="I11" s="306" t="s">
        <v>58</v>
      </c>
      <c r="J11" s="318" t="s">
        <v>738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62</v>
      </c>
      <c r="F12" s="336" t="s">
        <v>1108</v>
      </c>
      <c r="G12" s="336" t="s">
        <v>62</v>
      </c>
      <c r="H12" s="336" t="s">
        <v>193</v>
      </c>
      <c r="I12" s="336"/>
      <c r="J12" s="318" t="s">
        <v>738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62</v>
      </c>
      <c r="F13" s="336" t="s">
        <v>1108</v>
      </c>
      <c r="G13" s="336" t="s">
        <v>62</v>
      </c>
      <c r="H13" s="336" t="s">
        <v>193</v>
      </c>
      <c r="I13" s="336"/>
      <c r="J13" s="318" t="s">
        <v>738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62</v>
      </c>
      <c r="F14" s="336" t="s">
        <v>1255</v>
      </c>
      <c r="G14" s="336" t="s">
        <v>62</v>
      </c>
      <c r="H14" s="336" t="s">
        <v>193</v>
      </c>
      <c r="I14" s="336"/>
      <c r="J14" s="318" t="s">
        <v>738</v>
      </c>
      <c r="K14" s="300"/>
      <c r="L14" s="61"/>
      <c r="M14" s="346" t="s">
        <v>61</v>
      </c>
      <c r="N14" s="327">
        <f>COUNTIF(E8:I29, "*Tai Wei*")/2</f>
        <v>0</v>
      </c>
      <c r="O14" s="224" t="s">
        <v>1256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62</v>
      </c>
      <c r="F15" s="336" t="s">
        <v>1255</v>
      </c>
      <c r="G15" s="336" t="s">
        <v>62</v>
      </c>
      <c r="H15" s="336" t="s">
        <v>193</v>
      </c>
      <c r="I15" s="336"/>
      <c r="J15" s="318" t="s">
        <v>738</v>
      </c>
      <c r="K15" s="300"/>
      <c r="L15" s="61"/>
      <c r="M15" s="329" t="s">
        <v>738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62</v>
      </c>
      <c r="F16" s="336" t="s">
        <v>1257</v>
      </c>
      <c r="G16" s="336" t="s">
        <v>62</v>
      </c>
      <c r="H16" s="336" t="s">
        <v>193</v>
      </c>
      <c r="I16" s="336"/>
      <c r="J16" s="318" t="s">
        <v>738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1257</v>
      </c>
      <c r="G17" s="336" t="s">
        <v>1258</v>
      </c>
      <c r="H17" s="336" t="s">
        <v>193</v>
      </c>
      <c r="I17" s="336" t="s">
        <v>193</v>
      </c>
      <c r="J17" s="318" t="s">
        <v>738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1257</v>
      </c>
      <c r="G18" s="336" t="s">
        <v>1258</v>
      </c>
      <c r="H18" s="336" t="s">
        <v>193</v>
      </c>
      <c r="I18" s="336" t="s">
        <v>193</v>
      </c>
      <c r="J18" s="318" t="s">
        <v>738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1257</v>
      </c>
      <c r="G19" s="336" t="s">
        <v>1258</v>
      </c>
      <c r="H19" s="336" t="s">
        <v>193</v>
      </c>
      <c r="I19" s="336" t="s">
        <v>1259</v>
      </c>
      <c r="J19" s="318" t="s">
        <v>738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1257</v>
      </c>
      <c r="G20" s="336" t="s">
        <v>1258</v>
      </c>
      <c r="H20" s="336" t="s">
        <v>193</v>
      </c>
      <c r="I20" s="336" t="s">
        <v>1173</v>
      </c>
      <c r="J20" s="318" t="s">
        <v>738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1257</v>
      </c>
      <c r="G21" s="336" t="s">
        <v>1258</v>
      </c>
      <c r="H21" s="336" t="s">
        <v>193</v>
      </c>
      <c r="I21" s="336" t="s">
        <v>1173</v>
      </c>
      <c r="J21" s="318" t="s">
        <v>738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1260</v>
      </c>
      <c r="G22" s="336" t="s">
        <v>1258</v>
      </c>
      <c r="H22" s="336" t="s">
        <v>193</v>
      </c>
      <c r="I22" s="355" t="s">
        <v>1259</v>
      </c>
      <c r="J22" s="318" t="s">
        <v>738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1261</v>
      </c>
      <c r="G23" s="336" t="s">
        <v>1258</v>
      </c>
      <c r="H23" s="336" t="s">
        <v>193</v>
      </c>
      <c r="I23" s="355" t="s">
        <v>1259</v>
      </c>
      <c r="J23" s="318" t="s">
        <v>738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62</v>
      </c>
      <c r="F24" s="336" t="s">
        <v>1261</v>
      </c>
      <c r="G24" s="336" t="s">
        <v>1258</v>
      </c>
      <c r="H24" s="336" t="s">
        <v>193</v>
      </c>
      <c r="I24" s="355" t="s">
        <v>1259</v>
      </c>
      <c r="J24" s="318" t="s">
        <v>738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62</v>
      </c>
      <c r="F25" s="336" t="s">
        <v>1261</v>
      </c>
      <c r="G25" s="336" t="s">
        <v>1258</v>
      </c>
      <c r="H25" s="336" t="s">
        <v>193</v>
      </c>
      <c r="I25" s="336"/>
      <c r="J25" s="318" t="s">
        <v>738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62</v>
      </c>
      <c r="F26" s="336" t="s">
        <v>1261</v>
      </c>
      <c r="G26" s="336" t="s">
        <v>1262</v>
      </c>
      <c r="H26" s="336" t="s">
        <v>193</v>
      </c>
      <c r="I26" s="336" t="s">
        <v>63</v>
      </c>
      <c r="J26" s="318" t="s">
        <v>738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62</v>
      </c>
      <c r="F27" s="336" t="s">
        <v>1261</v>
      </c>
      <c r="G27" s="336" t="s">
        <v>1262</v>
      </c>
      <c r="H27" s="336" t="s">
        <v>193</v>
      </c>
      <c r="I27" s="336" t="s">
        <v>63</v>
      </c>
      <c r="J27" s="318" t="s">
        <v>738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5"/>
      <c r="F28" s="336" t="s">
        <v>1261</v>
      </c>
      <c r="G28" s="336" t="s">
        <v>1262</v>
      </c>
      <c r="H28" s="336" t="s">
        <v>193</v>
      </c>
      <c r="I28" s="336"/>
      <c r="J28" s="318" t="s">
        <v>738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36" t="s">
        <v>1261</v>
      </c>
      <c r="G29" s="294" t="s">
        <v>1262</v>
      </c>
      <c r="H29" s="336" t="s">
        <v>193</v>
      </c>
      <c r="I29" s="336"/>
      <c r="J29" s="318" t="s">
        <v>738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62</v>
      </c>
      <c r="H30" s="353"/>
      <c r="I30" s="353"/>
      <c r="J30" s="318" t="s">
        <v>738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62</v>
      </c>
      <c r="H31" s="353"/>
      <c r="I31" s="353"/>
      <c r="J31" s="318" t="s">
        <v>738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351" t="s">
        <v>62</v>
      </c>
      <c r="H32" s="353"/>
      <c r="I32" s="274"/>
      <c r="J32" s="318" t="s">
        <v>738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351" t="s">
        <v>62</v>
      </c>
      <c r="H33" s="353"/>
      <c r="I33" s="274"/>
      <c r="J33" s="318" t="s">
        <v>738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6"/>
      <c r="D42" s="836"/>
      <c r="E42" s="836"/>
      <c r="F42" s="83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1202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1263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COUNTIF(E8:K39,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1264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59</v>
      </c>
      <c r="G8" s="306" t="s">
        <v>1265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59</v>
      </c>
      <c r="G9" s="306" t="s">
        <v>1265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59</v>
      </c>
      <c r="F11" s="306" t="s">
        <v>1266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59</v>
      </c>
      <c r="F12" s="306" t="s">
        <v>1266</v>
      </c>
      <c r="G12" s="306" t="s">
        <v>59</v>
      </c>
      <c r="H12" s="306" t="s">
        <v>59</v>
      </c>
      <c r="I12" s="306" t="s">
        <v>1267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1264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1268</v>
      </c>
      <c r="F13" s="306" t="s">
        <v>817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62</v>
      </c>
      <c r="F14" s="306" t="s">
        <v>817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62</v>
      </c>
      <c r="F15" s="306" t="s">
        <v>817</v>
      </c>
      <c r="G15" s="306"/>
      <c r="H15" s="306"/>
      <c r="I15" s="306"/>
      <c r="J15" s="318"/>
      <c r="K15" s="300"/>
      <c r="L15" s="61"/>
      <c r="M15" s="329" t="s">
        <v>738</v>
      </c>
      <c r="N15" s="326">
        <f>COUNTIF(E3:K25, "*Casey*")/2</f>
        <v>0</v>
      </c>
      <c r="O15" s="224" t="s">
        <v>1264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62</v>
      </c>
      <c r="F16" s="306" t="s">
        <v>817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06" t="s">
        <v>817</v>
      </c>
      <c r="G17" s="306" t="s">
        <v>1242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57" t="s">
        <v>1241</v>
      </c>
      <c r="F18" s="306" t="s">
        <v>817</v>
      </c>
      <c r="G18" s="306" t="s">
        <v>1242</v>
      </c>
      <c r="H18" s="306" t="s">
        <v>1269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57" t="s">
        <v>1241</v>
      </c>
      <c r="F19" s="306" t="s">
        <v>817</v>
      </c>
      <c r="G19" s="306" t="s">
        <v>1242</v>
      </c>
      <c r="H19" s="306" t="s">
        <v>1269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57" t="s">
        <v>1241</v>
      </c>
      <c r="F20" s="306" t="s">
        <v>817</v>
      </c>
      <c r="G20" s="306" t="s">
        <v>1242</v>
      </c>
      <c r="H20" s="306" t="s">
        <v>1269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7" t="s">
        <v>1241</v>
      </c>
      <c r="F21" s="306" t="s">
        <v>817</v>
      </c>
      <c r="G21" s="306" t="s">
        <v>1242</v>
      </c>
      <c r="H21" s="306" t="s">
        <v>1269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57" t="s">
        <v>1241</v>
      </c>
      <c r="F22" s="336" t="s">
        <v>1270</v>
      </c>
      <c r="G22" s="306" t="s">
        <v>1242</v>
      </c>
      <c r="H22" s="306" t="s">
        <v>1269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57" t="s">
        <v>1241</v>
      </c>
      <c r="F23" s="336" t="s">
        <v>1271</v>
      </c>
      <c r="G23" s="306" t="s">
        <v>1242</v>
      </c>
      <c r="H23" s="306" t="s">
        <v>1269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57" t="s">
        <v>1241</v>
      </c>
      <c r="F24" s="336" t="s">
        <v>1271</v>
      </c>
      <c r="G24" s="306" t="s">
        <v>1196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57" t="s">
        <v>1241</v>
      </c>
      <c r="F25" s="336" t="s">
        <v>1271</v>
      </c>
      <c r="G25" s="306" t="s">
        <v>1196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57" t="s">
        <v>1241</v>
      </c>
      <c r="F26" s="336" t="s">
        <v>1271</v>
      </c>
      <c r="G26" s="306" t="s">
        <v>1196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57" t="s">
        <v>1241</v>
      </c>
      <c r="F27" s="336" t="s">
        <v>1271</v>
      </c>
      <c r="G27" s="306" t="s">
        <v>1196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06" t="s">
        <v>62</v>
      </c>
      <c r="F28" s="336" t="s">
        <v>1271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06"/>
      <c r="F29" s="336" t="s">
        <v>1232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6"/>
      <c r="D42" s="836"/>
      <c r="E42" s="836"/>
      <c r="F42" s="83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1202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1272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1273</v>
      </c>
      <c r="F5" s="223" t="s">
        <v>1274</v>
      </c>
      <c r="G5" s="223" t="s">
        <v>1275</v>
      </c>
      <c r="H5" s="223" t="s">
        <v>1276</v>
      </c>
      <c r="I5" s="223" t="s">
        <v>1277</v>
      </c>
      <c r="J5" s="223" t="s">
        <v>1278</v>
      </c>
      <c r="K5" s="223" t="s">
        <v>1279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COUNTIF(E8:K39,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1264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/>
      <c r="F11" s="306" t="s">
        <v>58</v>
      </c>
      <c r="G11" s="306"/>
      <c r="H11" s="336" t="s">
        <v>645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986</v>
      </c>
      <c r="F12" s="306" t="s">
        <v>58</v>
      </c>
      <c r="G12" s="306"/>
      <c r="H12" s="306" t="s">
        <v>645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1264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986</v>
      </c>
      <c r="F13" s="306" t="s">
        <v>58</v>
      </c>
      <c r="G13" s="306" t="s">
        <v>60</v>
      </c>
      <c r="H13" s="306" t="s">
        <v>1280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986</v>
      </c>
      <c r="F14" s="306" t="s">
        <v>58</v>
      </c>
      <c r="G14" t="s">
        <v>60</v>
      </c>
      <c r="H14" s="306" t="s">
        <v>645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986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738</v>
      </c>
      <c r="N15" s="326">
        <f>COUNTIF(E3:K25, "*Casey*")/2</f>
        <v>0</v>
      </c>
      <c r="O15" s="224" t="s">
        <v>1264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986</v>
      </c>
      <c r="F16" s="306" t="s">
        <v>58</v>
      </c>
      <c r="G16" s="335" t="s">
        <v>60</v>
      </c>
      <c r="H16" s="306" t="s">
        <v>1281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1282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986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986</v>
      </c>
      <c r="F18" s="336" t="s">
        <v>1283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986</v>
      </c>
      <c r="F19" s="336" t="s">
        <v>1283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986</v>
      </c>
      <c r="F20" s="336" t="s">
        <v>1283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986</v>
      </c>
      <c r="F21" s="336" t="s">
        <v>1283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36" t="s">
        <v>986</v>
      </c>
      <c r="F22" s="336" t="s">
        <v>1284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6" t="s">
        <v>61</v>
      </c>
      <c r="F23" s="336" t="s">
        <v>1285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6" t="s">
        <v>61</v>
      </c>
      <c r="F24" s="336" t="s">
        <v>1286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06" t="s">
        <v>61</v>
      </c>
      <c r="F25" s="336" t="s">
        <v>1286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06" t="s">
        <v>1212</v>
      </c>
      <c r="F26" s="336" t="s">
        <v>1286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06" t="s">
        <v>1287</v>
      </c>
      <c r="F27" s="336" t="s">
        <v>1286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06" t="s">
        <v>1287</v>
      </c>
      <c r="F28" s="336" t="s">
        <v>1288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06" t="s">
        <v>1287</v>
      </c>
      <c r="F29" s="336" t="s">
        <v>1289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6"/>
      <c r="D42" s="836"/>
      <c r="E42" s="836"/>
      <c r="F42" s="83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1202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1290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1291</v>
      </c>
      <c r="G5" s="223" t="s">
        <v>1292</v>
      </c>
      <c r="H5" s="223" t="s">
        <v>1293</v>
      </c>
      <c r="I5" s="223" t="s">
        <v>1294</v>
      </c>
      <c r="J5" s="223" t="s">
        <v>1295</v>
      </c>
      <c r="K5" s="223" t="s">
        <v>1296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COUNTIF(E8:K39,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1264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60</v>
      </c>
      <c r="F8" s="306"/>
      <c r="G8" s="306" t="s">
        <v>1297</v>
      </c>
      <c r="H8" s="306" t="s">
        <v>1298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60</v>
      </c>
      <c r="F9" s="306"/>
      <c r="G9" s="306" t="s">
        <v>1297</v>
      </c>
      <c r="H9" s="306" t="s">
        <v>1298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60</v>
      </c>
      <c r="F10" s="306"/>
      <c r="G10" s="306" t="s">
        <v>1297</v>
      </c>
      <c r="H10" s="306" t="s">
        <v>1298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60</v>
      </c>
      <c r="F11" s="340"/>
      <c r="G11" s="306" t="s">
        <v>1297</v>
      </c>
      <c r="H11" s="306" t="s">
        <v>1298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1264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60</v>
      </c>
      <c r="F12" s="302" t="s">
        <v>738</v>
      </c>
      <c r="G12" s="306" t="s">
        <v>1297</v>
      </c>
      <c r="H12" s="306" t="s">
        <v>1298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60</v>
      </c>
      <c r="F13" s="302" t="s">
        <v>738</v>
      </c>
      <c r="G13" s="306" t="s">
        <v>1297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1299</v>
      </c>
      <c r="F14" s="302" t="s">
        <v>738</v>
      </c>
      <c r="G14" s="306" t="s">
        <v>1297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1299</v>
      </c>
      <c r="F15" s="302" t="s">
        <v>738</v>
      </c>
      <c r="G15" s="306" t="s">
        <v>1297</v>
      </c>
      <c r="H15" s="306" t="s">
        <v>60</v>
      </c>
      <c r="I15" s="306"/>
      <c r="J15" s="318"/>
      <c r="K15" s="300"/>
      <c r="L15" s="61"/>
      <c r="M15" s="329" t="s">
        <v>738</v>
      </c>
      <c r="N15" s="326">
        <f>COUNTIF(E3:K25, "*Casey*")/2</f>
        <v>2</v>
      </c>
      <c r="O15" s="224" t="s">
        <v>1264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6" t="s">
        <v>1299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1282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6" t="s">
        <v>1299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6" t="s">
        <v>1299</v>
      </c>
      <c r="F18" s="336" t="s">
        <v>59</v>
      </c>
      <c r="G18" s="335" t="s">
        <v>1300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6" t="s">
        <v>64</v>
      </c>
      <c r="F19" s="336" t="s">
        <v>59</v>
      </c>
      <c r="G19" s="335" t="s">
        <v>1300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6" t="s">
        <v>64</v>
      </c>
      <c r="F20" s="336" t="s">
        <v>59</v>
      </c>
      <c r="G20" s="347" t="s">
        <v>1300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6" t="s">
        <v>64</v>
      </c>
      <c r="F21" s="336" t="s">
        <v>59</v>
      </c>
      <c r="G21" s="302" t="s">
        <v>1300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06" t="s">
        <v>64</v>
      </c>
      <c r="F22" s="336" t="s">
        <v>1301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6"/>
      <c r="F23" s="336" t="s">
        <v>1302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6"/>
      <c r="F24" s="336" t="s">
        <v>1302</v>
      </c>
      <c r="G24" s="336" t="s">
        <v>59</v>
      </c>
      <c r="H24" s="336" t="s">
        <v>298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262"/>
      <c r="F25" s="336" t="s">
        <v>1302</v>
      </c>
      <c r="G25" s="336" t="s">
        <v>59</v>
      </c>
      <c r="H25" s="336" t="s">
        <v>298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262" t="s">
        <v>64</v>
      </c>
      <c r="F26" s="336" t="s">
        <v>1302</v>
      </c>
      <c r="G26" s="336" t="s">
        <v>59</v>
      </c>
      <c r="H26" s="336" t="s">
        <v>298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262" t="s">
        <v>1303</v>
      </c>
      <c r="F27" s="336" t="s">
        <v>1302</v>
      </c>
      <c r="G27" s="336" t="s">
        <v>59</v>
      </c>
      <c r="H27" s="336" t="s">
        <v>298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262" t="s">
        <v>1303</v>
      </c>
      <c r="F28" s="336" t="s">
        <v>1304</v>
      </c>
      <c r="G28" s="336" t="s">
        <v>59</v>
      </c>
      <c r="H28" s="336" t="s">
        <v>1305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262" t="s">
        <v>1303</v>
      </c>
      <c r="F29" s="336" t="s">
        <v>1304</v>
      </c>
      <c r="G29" s="294" t="s">
        <v>59</v>
      </c>
      <c r="H29" s="336" t="s">
        <v>1305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 t="s">
        <v>1303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 t="s">
        <v>1303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6" t="s">
        <v>58</v>
      </c>
      <c r="D42" s="836"/>
      <c r="E42" s="836"/>
      <c r="F42" s="83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1202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1306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COUNTIF(E8:K39,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770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242</v>
      </c>
      <c r="G8" s="306" t="s">
        <v>58</v>
      </c>
      <c r="H8" s="306"/>
      <c r="I8" s="306" t="s">
        <v>983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242</v>
      </c>
      <c r="G9" s="306" t="s">
        <v>58</v>
      </c>
      <c r="H9" s="306"/>
      <c r="I9" s="306" t="s">
        <v>983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8"/>
      <c r="F10" s="306" t="s">
        <v>242</v>
      </c>
      <c r="G10" s="306" t="s">
        <v>58</v>
      </c>
      <c r="H10" s="306"/>
      <c r="I10" s="306" t="s">
        <v>1307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8"/>
      <c r="F11" s="306" t="s">
        <v>242</v>
      </c>
      <c r="G11" s="306"/>
      <c r="H11" s="306"/>
      <c r="I11" s="306" t="s">
        <v>1307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1308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8"/>
      <c r="F12" s="213" t="s">
        <v>242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08"/>
      <c r="F14" s="336" t="s">
        <v>1309</v>
      </c>
      <c r="G14" s="335"/>
      <c r="H14" s="306" t="s">
        <v>1310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08"/>
      <c r="F15" s="336" t="s">
        <v>1309</v>
      </c>
      <c r="G15" s="335"/>
      <c r="H15" s="306" t="s">
        <v>1310</v>
      </c>
      <c r="I15" s="306" t="s">
        <v>61</v>
      </c>
      <c r="J15" s="318"/>
      <c r="K15" s="300"/>
      <c r="L15" s="61"/>
      <c r="M15" s="329" t="s">
        <v>738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8"/>
      <c r="F16" s="336" t="s">
        <v>60</v>
      </c>
      <c r="G16" s="335" t="s">
        <v>64</v>
      </c>
      <c r="H16" s="306" t="s">
        <v>1311</v>
      </c>
      <c r="I16" s="306" t="s">
        <v>1312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8"/>
      <c r="F17" s="336" t="s">
        <v>1313</v>
      </c>
      <c r="G17" s="335" t="s">
        <v>64</v>
      </c>
      <c r="H17" s="306" t="s">
        <v>1311</v>
      </c>
      <c r="I17" s="306" t="s">
        <v>1312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8"/>
      <c r="F18" s="336" t="s">
        <v>1300</v>
      </c>
      <c r="G18" s="335" t="s">
        <v>64</v>
      </c>
      <c r="H18" s="306" t="s">
        <v>1311</v>
      </c>
      <c r="I18" s="336" t="s">
        <v>1314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8"/>
      <c r="F19" s="336" t="s">
        <v>1300</v>
      </c>
      <c r="G19" s="335" t="s">
        <v>64</v>
      </c>
      <c r="H19" s="306" t="s">
        <v>1311</v>
      </c>
      <c r="I19" s="336" t="s">
        <v>1315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8"/>
      <c r="F20" s="336" t="s">
        <v>1300</v>
      </c>
      <c r="G20" s="347" t="s">
        <v>64</v>
      </c>
      <c r="H20" s="336" t="s">
        <v>1316</v>
      </c>
      <c r="I20" s="336" t="s">
        <v>1315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8"/>
      <c r="F21" s="336" t="s">
        <v>1300</v>
      </c>
      <c r="G21" s="302" t="s">
        <v>64</v>
      </c>
      <c r="H21" s="336" t="s">
        <v>1316</v>
      </c>
      <c r="I21" s="336" t="s">
        <v>1315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08"/>
      <c r="F22" s="336" t="s">
        <v>1300</v>
      </c>
      <c r="G22" s="302" t="s">
        <v>64</v>
      </c>
      <c r="H22" s="336" t="s">
        <v>1316</v>
      </c>
      <c r="I22" s="336" t="s">
        <v>1315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8"/>
      <c r="F23" s="336" t="s">
        <v>1317</v>
      </c>
      <c r="G23" s="302" t="s">
        <v>64</v>
      </c>
      <c r="H23" s="336" t="s">
        <v>1316</v>
      </c>
      <c r="I23" s="336" t="s">
        <v>1315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8"/>
      <c r="F24" s="336" t="s">
        <v>1317</v>
      </c>
      <c r="G24" s="336" t="s">
        <v>1265</v>
      </c>
      <c r="H24" s="336" t="s">
        <v>1318</v>
      </c>
      <c r="I24" s="336" t="s">
        <v>1315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12"/>
      <c r="F25" s="336" t="s">
        <v>1317</v>
      </c>
      <c r="G25" s="336" t="s">
        <v>1265</v>
      </c>
      <c r="H25" s="336" t="s">
        <v>1318</v>
      </c>
      <c r="I25" s="336" t="s">
        <v>1315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12"/>
      <c r="F26" s="336" t="s">
        <v>1319</v>
      </c>
      <c r="G26" s="336" t="s">
        <v>1267</v>
      </c>
      <c r="H26" s="336" t="s">
        <v>1320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12"/>
      <c r="F27" s="336" t="s">
        <v>1321</v>
      </c>
      <c r="G27" s="336" t="s">
        <v>1267</v>
      </c>
      <c r="H27" s="336" t="s">
        <v>1322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12"/>
      <c r="F28" s="336" t="s">
        <v>1321</v>
      </c>
      <c r="G28" s="336" t="s">
        <v>1323</v>
      </c>
      <c r="H28" s="336" t="s">
        <v>1322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12"/>
      <c r="F29" s="336" t="s">
        <v>1321</v>
      </c>
      <c r="G29" s="294" t="s">
        <v>56</v>
      </c>
      <c r="H29" s="336" t="s">
        <v>1324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6" t="s">
        <v>58</v>
      </c>
      <c r="D42" s="836"/>
      <c r="E42" s="836"/>
      <c r="F42" s="83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1202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1325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1326</v>
      </c>
      <c r="F5" s="223" t="s">
        <v>1327</v>
      </c>
      <c r="G5" s="223" t="s">
        <v>1328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82</v>
      </c>
      <c r="N5" s="332" t="s">
        <v>1329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COUNTIF(E8:K24, "*YB*")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770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1170</v>
      </c>
      <c r="G8" s="306" t="s">
        <v>60</v>
      </c>
      <c r="H8" s="306" t="s">
        <v>1297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1170</v>
      </c>
      <c r="G9" s="306" t="s">
        <v>60</v>
      </c>
      <c r="H9" s="306" t="s">
        <v>1297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1170</v>
      </c>
      <c r="G10" s="306" t="s">
        <v>60</v>
      </c>
      <c r="H10" s="306" t="s">
        <v>1297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229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1198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1308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 t="s">
        <v>64</v>
      </c>
      <c r="F13" s="306" t="s">
        <v>1269</v>
      </c>
      <c r="G13" s="340" t="s">
        <v>55</v>
      </c>
      <c r="H13" s="306" t="s">
        <v>1330</v>
      </c>
      <c r="I13" s="306" t="s">
        <v>1170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 t="s">
        <v>1175</v>
      </c>
      <c r="F14" s="336" t="s">
        <v>1331</v>
      </c>
      <c r="G14" s="335" t="s">
        <v>60</v>
      </c>
      <c r="H14" s="338" t="s">
        <v>59</v>
      </c>
      <c r="I14" s="306" t="s">
        <v>1332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 t="s">
        <v>64</v>
      </c>
      <c r="F15" s="336" t="s">
        <v>1333</v>
      </c>
      <c r="G15" s="302" t="s">
        <v>60</v>
      </c>
      <c r="H15" s="338" t="s">
        <v>1334</v>
      </c>
      <c r="I15" s="306" t="s">
        <v>1332</v>
      </c>
      <c r="J15" s="299"/>
      <c r="K15" s="300"/>
      <c r="L15" s="61"/>
      <c r="M15" s="330" t="s">
        <v>738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55</v>
      </c>
      <c r="F16" s="336" t="s">
        <v>1333</v>
      </c>
      <c r="G16" s="302" t="s">
        <v>60</v>
      </c>
      <c r="H16" s="338" t="s">
        <v>59</v>
      </c>
      <c r="I16" s="306" t="s">
        <v>1332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06" t="s">
        <v>1335</v>
      </c>
      <c r="F17" s="336" t="s">
        <v>1336</v>
      </c>
      <c r="G17" s="302" t="s">
        <v>60</v>
      </c>
      <c r="H17" s="306" t="s">
        <v>60</v>
      </c>
      <c r="I17" s="306" t="s">
        <v>1337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117</v>
      </c>
      <c r="C18" s="217" t="s">
        <v>87</v>
      </c>
      <c r="D18" s="267" t="s">
        <v>119</v>
      </c>
      <c r="E18" s="306" t="s">
        <v>1338</v>
      </c>
      <c r="F18" s="336" t="s">
        <v>1339</v>
      </c>
      <c r="G18" s="302" t="s">
        <v>60</v>
      </c>
      <c r="H18" s="306" t="s">
        <v>60</v>
      </c>
      <c r="I18" s="306" t="s">
        <v>1337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40"/>
      <c r="N19" s="84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36" t="s">
        <v>58</v>
      </c>
      <c r="D27" s="836"/>
      <c r="E27" s="836"/>
      <c r="F27" s="83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1202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1340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1341</v>
      </c>
      <c r="F5" s="223" t="s">
        <v>1342</v>
      </c>
      <c r="G5" s="223" t="s">
        <v>1343</v>
      </c>
      <c r="H5" s="223" t="s">
        <v>1344</v>
      </c>
      <c r="I5" s="223" t="s">
        <v>1345</v>
      </c>
      <c r="J5" s="223" t="s">
        <v>1346</v>
      </c>
      <c r="K5" s="223" t="s">
        <v>1347</v>
      </c>
      <c r="L5" s="61"/>
      <c r="M5" s="324" t="s">
        <v>82</v>
      </c>
      <c r="N5" s="332" t="s">
        <v>1329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COUNTIF(E8:K24, "*YB*")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770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06" t="s">
        <v>1313</v>
      </c>
      <c r="H8" s="306" t="s">
        <v>1297</v>
      </c>
      <c r="I8" s="306" t="s">
        <v>1297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06" t="s">
        <v>60</v>
      </c>
      <c r="H9" s="306" t="s">
        <v>1297</v>
      </c>
      <c r="I9" s="306" t="s">
        <v>1297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54</v>
      </c>
      <c r="G10" s="306" t="s">
        <v>60</v>
      </c>
      <c r="H10" s="306" t="s">
        <v>1297</v>
      </c>
      <c r="I10" s="306" t="s">
        <v>1348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229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1116</v>
      </c>
      <c r="G11" s="306" t="s">
        <v>59</v>
      </c>
      <c r="H11" s="306" t="s">
        <v>1297</v>
      </c>
      <c r="I11" s="306" t="s">
        <v>291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1308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64</v>
      </c>
      <c r="G12" s="306" t="s">
        <v>59</v>
      </c>
      <c r="H12" s="306" t="s">
        <v>1297</v>
      </c>
      <c r="I12" s="306" t="s">
        <v>291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/>
      <c r="F13" s="306" t="s">
        <v>1349</v>
      </c>
      <c r="G13" s="340" t="s">
        <v>1350</v>
      </c>
      <c r="H13" s="306" t="s">
        <v>1297</v>
      </c>
      <c r="I13" s="306" t="s">
        <v>1351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/>
      <c r="F14" s="336" t="s">
        <v>1352</v>
      </c>
      <c r="G14" s="335" t="s">
        <v>1253</v>
      </c>
      <c r="H14" s="338" t="s">
        <v>60</v>
      </c>
      <c r="I14" s="306" t="s">
        <v>1353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/>
      <c r="F15" s="336" t="s">
        <v>1354</v>
      </c>
      <c r="G15" s="302" t="s">
        <v>1355</v>
      </c>
      <c r="H15" s="338" t="s">
        <v>60</v>
      </c>
      <c r="I15" s="306" t="s">
        <v>1356</v>
      </c>
      <c r="J15" s="299"/>
      <c r="K15" s="300"/>
      <c r="L15" s="61"/>
      <c r="M15" s="330" t="s">
        <v>738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61</v>
      </c>
      <c r="F16" s="336" t="s">
        <v>1357</v>
      </c>
      <c r="G16" s="302" t="s">
        <v>1358</v>
      </c>
      <c r="H16" s="338" t="s">
        <v>1297</v>
      </c>
      <c r="I16" s="306" t="s">
        <v>1315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06" t="s">
        <v>298</v>
      </c>
      <c r="F17" s="336" t="s">
        <v>64</v>
      </c>
      <c r="G17" s="302" t="s">
        <v>1359</v>
      </c>
      <c r="H17" s="306" t="s">
        <v>61</v>
      </c>
      <c r="I17" s="306" t="s">
        <v>1305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06" t="s">
        <v>1360</v>
      </c>
      <c r="F18" s="336" t="s">
        <v>1361</v>
      </c>
      <c r="G18" s="302" t="s">
        <v>1362</v>
      </c>
      <c r="H18" s="306" t="s">
        <v>61</v>
      </c>
      <c r="I18" s="306" t="s">
        <v>298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298</v>
      </c>
      <c r="F19" s="337"/>
      <c r="G19" s="274"/>
      <c r="H19" s="339"/>
      <c r="I19" s="274"/>
      <c r="J19" s="274"/>
      <c r="K19" s="300"/>
      <c r="L19" s="61"/>
      <c r="M19" s="840"/>
      <c r="N19" s="84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298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36" t="s">
        <v>58</v>
      </c>
      <c r="D27" s="836"/>
      <c r="E27" s="836"/>
      <c r="F27" s="83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1202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6.99218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1363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1364</v>
      </c>
      <c r="F5" s="223" t="s">
        <v>1365</v>
      </c>
      <c r="G5" s="223" t="s">
        <v>1366</v>
      </c>
      <c r="H5" s="223" t="s">
        <v>1367</v>
      </c>
      <c r="I5" s="223" t="s">
        <v>1368</v>
      </c>
      <c r="J5" s="223" t="s">
        <v>1369</v>
      </c>
      <c r="K5" s="223" t="s">
        <v>1370</v>
      </c>
      <c r="L5" s="61"/>
      <c r="M5" s="324" t="s">
        <v>82</v>
      </c>
      <c r="N5" s="332" t="s">
        <v>1329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COUNTIF(E8:K24, "*YB*")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1198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1198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195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229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195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56</v>
      </c>
      <c r="G12" s="316" t="s">
        <v>59</v>
      </c>
      <c r="H12" s="306" t="s">
        <v>60</v>
      </c>
      <c r="I12" s="306" t="s">
        <v>1371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/>
      <c r="F13" s="306" t="s">
        <v>321</v>
      </c>
      <c r="G13" s="212" t="s">
        <v>59</v>
      </c>
      <c r="H13" s="306" t="s">
        <v>60</v>
      </c>
      <c r="I13" s="306" t="s">
        <v>1372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 t="s">
        <v>242</v>
      </c>
      <c r="F14" s="306" t="s">
        <v>1373</v>
      </c>
      <c r="G14" s="302" t="s">
        <v>62</v>
      </c>
      <c r="H14" s="306" t="s">
        <v>1374</v>
      </c>
      <c r="I14" s="306" t="s">
        <v>1375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 t="s">
        <v>54</v>
      </c>
      <c r="F15" s="306" t="s">
        <v>1376</v>
      </c>
      <c r="G15" s="302" t="s">
        <v>1377</v>
      </c>
      <c r="H15" s="306" t="s">
        <v>1374</v>
      </c>
      <c r="I15" s="306" t="s">
        <v>1372</v>
      </c>
      <c r="J15" s="299" t="s">
        <v>56</v>
      </c>
      <c r="K15" s="299" t="s">
        <v>56</v>
      </c>
      <c r="L15" s="61"/>
      <c r="M15" s="330" t="s">
        <v>738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54</v>
      </c>
      <c r="F16" s="306" t="s">
        <v>1378</v>
      </c>
      <c r="G16" s="302" t="s">
        <v>1377</v>
      </c>
      <c r="H16" s="306" t="s">
        <v>1379</v>
      </c>
      <c r="I16" s="306" t="s">
        <v>1372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2" t="s">
        <v>61</v>
      </c>
      <c r="F17" s="306" t="s">
        <v>1380</v>
      </c>
      <c r="G17" s="212" t="s">
        <v>1381</v>
      </c>
      <c r="H17" s="306" t="s">
        <v>1382</v>
      </c>
      <c r="I17" s="306" t="s">
        <v>1177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3" t="s">
        <v>1225</v>
      </c>
      <c r="F18" s="306" t="s">
        <v>1380</v>
      </c>
      <c r="G18" s="212" t="s">
        <v>1381</v>
      </c>
      <c r="H18" s="306" t="s">
        <v>1383</v>
      </c>
      <c r="I18" s="306" t="s">
        <v>1384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1385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40"/>
      <c r="N19" s="84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36"/>
      <c r="D27" s="836"/>
      <c r="E27" s="836"/>
      <c r="F27" s="83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1202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8.38281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1386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1387</v>
      </c>
      <c r="K5" s="223" t="s">
        <v>1388</v>
      </c>
      <c r="L5" s="61"/>
      <c r="M5" s="324" t="s">
        <v>82</v>
      </c>
      <c r="N5" s="332" t="s">
        <v>1329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COUNTIF(E8:K24, "*YB*")</f>
        <v>32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738</v>
      </c>
      <c r="F7" s="282" t="s">
        <v>738</v>
      </c>
      <c r="G7" s="282" t="s">
        <v>738</v>
      </c>
      <c r="H7" s="282" t="s">
        <v>738</v>
      </c>
      <c r="I7" s="282" t="s">
        <v>738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1253</v>
      </c>
      <c r="F8" s="306" t="s">
        <v>738</v>
      </c>
      <c r="G8" s="316" t="s">
        <v>738</v>
      </c>
      <c r="H8" s="306" t="s">
        <v>60</v>
      </c>
      <c r="I8" s="306" t="s">
        <v>566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1253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1253</v>
      </c>
      <c r="F10" s="306" t="s">
        <v>192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1253</v>
      </c>
      <c r="F11" s="306" t="s">
        <v>1389</v>
      </c>
      <c r="G11" s="316" t="s">
        <v>1390</v>
      </c>
      <c r="H11" s="306" t="s">
        <v>566</v>
      </c>
      <c r="I11" s="306" t="s">
        <v>1391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1392</v>
      </c>
      <c r="G12" s="316" t="s">
        <v>1390</v>
      </c>
      <c r="H12" s="306" t="s">
        <v>566</v>
      </c>
      <c r="I12" s="306" t="s">
        <v>1391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433</v>
      </c>
      <c r="F13" s="306" t="s">
        <v>1393</v>
      </c>
      <c r="G13" s="212" t="s">
        <v>711</v>
      </c>
      <c r="H13" s="306" t="s">
        <v>566</v>
      </c>
      <c r="I13" s="306" t="s">
        <v>1394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433</v>
      </c>
      <c r="F14" s="306" t="s">
        <v>1395</v>
      </c>
      <c r="G14" s="302" t="s">
        <v>1396</v>
      </c>
      <c r="H14" s="306" t="s">
        <v>435</v>
      </c>
      <c r="I14" s="306" t="s">
        <v>1397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1398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212" t="s">
        <v>613</v>
      </c>
      <c r="F15" s="306" t="s">
        <v>1399</v>
      </c>
      <c r="G15" s="302" t="s">
        <v>1400</v>
      </c>
      <c r="H15" s="306" t="s">
        <v>1401</v>
      </c>
      <c r="I15" s="306" t="s">
        <v>1402</v>
      </c>
      <c r="J15" s="299"/>
      <c r="K15" s="300"/>
      <c r="L15" s="61"/>
      <c r="M15" s="330" t="s">
        <v>738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2" t="s">
        <v>613</v>
      </c>
      <c r="F16" s="306" t="s">
        <v>1403</v>
      </c>
      <c r="G16" s="302" t="s">
        <v>1400</v>
      </c>
      <c r="H16" s="306" t="s">
        <v>1404</v>
      </c>
      <c r="I16" s="306" t="s">
        <v>1402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2" t="s">
        <v>616</v>
      </c>
      <c r="F17" s="306" t="s">
        <v>1405</v>
      </c>
      <c r="G17" s="212" t="s">
        <v>1406</v>
      </c>
      <c r="H17" s="306" t="s">
        <v>644</v>
      </c>
      <c r="I17" s="306" t="s">
        <v>1407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117</v>
      </c>
      <c r="C18" s="217" t="s">
        <v>87</v>
      </c>
      <c r="D18" s="267" t="s">
        <v>119</v>
      </c>
      <c r="E18" s="302" t="s">
        <v>1408</v>
      </c>
      <c r="F18" s="306" t="s">
        <v>1409</v>
      </c>
      <c r="G18" s="302" t="s">
        <v>1406</v>
      </c>
      <c r="H18" s="306" t="s">
        <v>644</v>
      </c>
      <c r="I18" s="306" t="s">
        <v>1407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/>
      <c r="F19" s="274"/>
      <c r="G19" s="274"/>
      <c r="H19" s="283"/>
      <c r="I19" s="274"/>
      <c r="J19" s="274"/>
      <c r="K19" s="300"/>
      <c r="L19" s="61"/>
      <c r="M19" s="840"/>
      <c r="N19" s="84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36"/>
      <c r="D27" s="836"/>
      <c r="E27" s="836"/>
      <c r="F27" s="83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1410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1411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82</v>
      </c>
      <c r="N5" s="289" t="s">
        <v>1329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3" t="s">
        <v>53</v>
      </c>
      <c r="N6" s="287">
        <f>COUNTIF(E8:K24, "*YB*")</f>
        <v>33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1412</v>
      </c>
      <c r="G8" s="316" t="s">
        <v>566</v>
      </c>
      <c r="H8" s="308"/>
      <c r="I8" s="306" t="s">
        <v>566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1412</v>
      </c>
      <c r="G9" s="316" t="s">
        <v>566</v>
      </c>
      <c r="H9" s="308"/>
      <c r="I9" s="306" t="s">
        <v>1413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8"/>
      <c r="F10" s="306" t="s">
        <v>1412</v>
      </c>
      <c r="G10" s="316" t="s">
        <v>468</v>
      </c>
      <c r="H10" s="308"/>
      <c r="I10" s="306" t="s">
        <v>1414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8"/>
      <c r="F11" s="306" t="s">
        <v>468</v>
      </c>
      <c r="G11" s="316" t="s">
        <v>1415</v>
      </c>
      <c r="H11" s="308"/>
      <c r="I11" s="306" t="s">
        <v>1414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8"/>
      <c r="F12" s="306" t="s">
        <v>566</v>
      </c>
      <c r="G12" s="316" t="s">
        <v>1416</v>
      </c>
      <c r="H12" s="308"/>
      <c r="I12" s="306" t="s">
        <v>1414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9"/>
      <c r="F13" s="306" t="s">
        <v>566</v>
      </c>
      <c r="G13" s="316" t="s">
        <v>1416</v>
      </c>
      <c r="H13" s="308"/>
      <c r="I13" s="306" t="s">
        <v>1417</v>
      </c>
      <c r="J13" s="318" t="s">
        <v>738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10"/>
      <c r="F14" s="306" t="s">
        <v>1418</v>
      </c>
      <c r="G14" s="316" t="s">
        <v>468</v>
      </c>
      <c r="H14" s="320"/>
      <c r="I14" s="306" t="s">
        <v>1419</v>
      </c>
      <c r="J14" s="318" t="s">
        <v>738</v>
      </c>
      <c r="K14" s="300"/>
      <c r="L14" s="61"/>
      <c r="M14" s="292" t="s">
        <v>61</v>
      </c>
      <c r="N14" s="285">
        <f>COUNTIF(E8:K24, "*Tai Wei*")</f>
        <v>0</v>
      </c>
      <c r="O14" s="224" t="s">
        <v>1398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10"/>
      <c r="F15" s="306" t="s">
        <v>1418</v>
      </c>
      <c r="G15" s="316" t="s">
        <v>1420</v>
      </c>
      <c r="H15" s="320"/>
      <c r="I15" s="306" t="s">
        <v>1419</v>
      </c>
      <c r="J15" s="318" t="s">
        <v>738</v>
      </c>
      <c r="K15" s="300"/>
      <c r="L15" s="61"/>
      <c r="M15" s="292" t="s">
        <v>738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10"/>
      <c r="F16" s="306" t="s">
        <v>1418</v>
      </c>
      <c r="G16" s="316" t="s">
        <v>1421</v>
      </c>
      <c r="H16" s="320"/>
      <c r="I16" s="306" t="s">
        <v>1422</v>
      </c>
      <c r="J16" s="318" t="s">
        <v>738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11"/>
      <c r="F17" s="306" t="s">
        <v>1418</v>
      </c>
      <c r="G17" s="316" t="s">
        <v>1423</v>
      </c>
      <c r="H17" s="310"/>
      <c r="I17" s="306" t="s">
        <v>1424</v>
      </c>
      <c r="J17" s="318" t="s">
        <v>738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11"/>
      <c r="F18" s="306" t="s">
        <v>1425</v>
      </c>
      <c r="G18" s="316" t="s">
        <v>1423</v>
      </c>
      <c r="H18" s="310"/>
      <c r="I18" s="306" t="s">
        <v>1426</v>
      </c>
      <c r="J18" s="318" t="s">
        <v>738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321"/>
      <c r="I19" s="274" t="s">
        <v>738</v>
      </c>
      <c r="J19" s="318" t="s">
        <v>738</v>
      </c>
      <c r="K19" s="300"/>
      <c r="L19" s="61"/>
      <c r="M19" s="840"/>
      <c r="N19" s="84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309"/>
      <c r="I20" s="274" t="s">
        <v>738</v>
      </c>
      <c r="J20" s="318" t="s">
        <v>738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309"/>
      <c r="I21" s="274" t="s">
        <v>738</v>
      </c>
      <c r="J21" s="318" t="s">
        <v>738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309"/>
      <c r="I22" s="274" t="s">
        <v>738</v>
      </c>
      <c r="J22" s="318" t="s">
        <v>738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309"/>
      <c r="I23" s="274"/>
      <c r="J23" s="318" t="s">
        <v>738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36"/>
      <c r="D27" s="836"/>
      <c r="E27" s="836"/>
      <c r="F27" s="83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1427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1428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1429</v>
      </c>
      <c r="F5" s="223" t="s">
        <v>1430</v>
      </c>
      <c r="G5" s="223" t="s">
        <v>1431</v>
      </c>
      <c r="H5" s="223" t="s">
        <v>1432</v>
      </c>
      <c r="I5" s="223" t="s">
        <v>1433</v>
      </c>
      <c r="J5" s="223" t="s">
        <v>1434</v>
      </c>
      <c r="K5" s="223" t="s">
        <v>1435</v>
      </c>
      <c r="L5" s="61"/>
      <c r="M5" s="288" t="s">
        <v>82</v>
      </c>
      <c r="N5" s="289" t="s">
        <v>1329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03" t="s">
        <v>53</v>
      </c>
      <c r="N6" s="287">
        <f>COUNTIF(E8:K24, "*YB*")</f>
        <v>8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37" t="s">
        <v>690</v>
      </c>
      <c r="G7" s="237" t="s">
        <v>193</v>
      </c>
      <c r="H7" s="317" t="s">
        <v>193</v>
      </c>
      <c r="I7" s="314" t="s">
        <v>193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690</v>
      </c>
      <c r="G8" s="316" t="s">
        <v>1436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690</v>
      </c>
      <c r="G9" s="316" t="s">
        <v>1436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8"/>
      <c r="F10" s="306" t="s">
        <v>690</v>
      </c>
      <c r="G10" s="316" t="s">
        <v>1436</v>
      </c>
      <c r="H10" s="306" t="s">
        <v>60</v>
      </c>
      <c r="I10" s="306" t="s">
        <v>1309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385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8"/>
      <c r="F11" s="306" t="s">
        <v>690</v>
      </c>
      <c r="G11" s="316" t="s">
        <v>1436</v>
      </c>
      <c r="H11" s="306" t="s">
        <v>58</v>
      </c>
      <c r="I11" s="306" t="s">
        <v>1309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8"/>
      <c r="F12" s="306" t="s">
        <v>690</v>
      </c>
      <c r="G12" s="316" t="s">
        <v>1436</v>
      </c>
      <c r="H12" s="306" t="s">
        <v>60</v>
      </c>
      <c r="I12" s="306" t="s">
        <v>1309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1437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9"/>
      <c r="F13" s="306" t="s">
        <v>690</v>
      </c>
      <c r="G13" s="316" t="s">
        <v>1436</v>
      </c>
      <c r="H13" s="306" t="s">
        <v>60</v>
      </c>
      <c r="I13" s="306" t="s">
        <v>1309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10"/>
      <c r="F14" s="306" t="s">
        <v>690</v>
      </c>
      <c r="G14" s="316" t="s">
        <v>1438</v>
      </c>
      <c r="H14" s="249" t="s">
        <v>53</v>
      </c>
      <c r="I14" s="306" t="s">
        <v>1309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1398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10"/>
      <c r="F15" s="306" t="s">
        <v>690</v>
      </c>
      <c r="G15" s="316" t="s">
        <v>1438</v>
      </c>
      <c r="H15" s="249" t="s">
        <v>1439</v>
      </c>
      <c r="I15" s="306" t="s">
        <v>1309</v>
      </c>
      <c r="J15" s="299"/>
      <c r="K15" s="300"/>
      <c r="L15" s="61"/>
      <c r="M15" s="292" t="s">
        <v>738</v>
      </c>
      <c r="N15" s="285">
        <f>COUNTIF(E8:K24, "*Casey*")</f>
        <v>4</v>
      </c>
      <c r="O15" s="224" t="s">
        <v>1437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10"/>
      <c r="F16" s="306" t="s">
        <v>690</v>
      </c>
      <c r="G16" s="249" t="s">
        <v>1440</v>
      </c>
      <c r="H16" s="249" t="s">
        <v>53</v>
      </c>
      <c r="I16" s="306" t="s">
        <v>1309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1437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11"/>
      <c r="F17" s="306" t="s">
        <v>690</v>
      </c>
      <c r="G17" s="249" t="s">
        <v>1440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11"/>
      <c r="F18" s="306" t="s">
        <v>1441</v>
      </c>
      <c r="G18" s="249" t="s">
        <v>1442</v>
      </c>
      <c r="H18" s="302" t="s">
        <v>1439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283"/>
      <c r="I19" s="274"/>
      <c r="J19" s="274"/>
      <c r="K19" s="300"/>
      <c r="L19" s="61"/>
      <c r="M19" s="840"/>
      <c r="N19" s="84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36" t="s">
        <v>1443</v>
      </c>
      <c r="D27" s="836"/>
      <c r="E27" s="836"/>
      <c r="F27" s="83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1427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1444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1445</v>
      </c>
      <c r="F5" s="223" t="s">
        <v>1446</v>
      </c>
      <c r="G5" s="223" t="s">
        <v>1447</v>
      </c>
      <c r="H5" s="223" t="s">
        <v>1448</v>
      </c>
      <c r="I5" s="223" t="s">
        <v>1449</v>
      </c>
      <c r="J5" s="223" t="s">
        <v>1450</v>
      </c>
      <c r="K5" s="223" t="s">
        <v>1451</v>
      </c>
      <c r="L5" s="61"/>
      <c r="M5" s="288" t="s">
        <v>82</v>
      </c>
      <c r="N5" s="289" t="s">
        <v>1329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193</v>
      </c>
      <c r="F7" s="237" t="s">
        <v>193</v>
      </c>
      <c r="G7" s="237" t="s">
        <v>193</v>
      </c>
      <c r="H7" s="237" t="s">
        <v>193</v>
      </c>
      <c r="I7" s="237" t="s">
        <v>193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60</v>
      </c>
      <c r="F9" s="306" t="s">
        <v>1297</v>
      </c>
      <c r="G9" s="306" t="s">
        <v>1297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60</v>
      </c>
      <c r="F10" s="306" t="s">
        <v>1297</v>
      </c>
      <c r="G10" s="306" t="s">
        <v>1297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60</v>
      </c>
      <c r="F11" s="306" t="s">
        <v>1297</v>
      </c>
      <c r="G11" s="306" t="s">
        <v>1297</v>
      </c>
      <c r="H11" s="306" t="s">
        <v>1452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 t="s">
        <v>60</v>
      </c>
      <c r="F12" s="306" t="s">
        <v>1374</v>
      </c>
      <c r="G12" s="306" t="s">
        <v>1297</v>
      </c>
      <c r="H12" s="306" t="s">
        <v>1452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1453</v>
      </c>
      <c r="F13" s="212" t="s">
        <v>735</v>
      </c>
      <c r="G13" s="249" t="s">
        <v>54</v>
      </c>
      <c r="H13" s="249" t="s">
        <v>735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1453</v>
      </c>
      <c r="F14" s="212" t="s">
        <v>1454</v>
      </c>
      <c r="G14" s="249" t="s">
        <v>1455</v>
      </c>
      <c r="H14" s="249" t="s">
        <v>735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2" t="s">
        <v>57</v>
      </c>
      <c r="F15" s="212" t="s">
        <v>1456</v>
      </c>
      <c r="G15" s="249" t="s">
        <v>1455</v>
      </c>
      <c r="H15" s="249" t="s">
        <v>1457</v>
      </c>
      <c r="I15" s="196"/>
      <c r="J15" s="299"/>
      <c r="K15" s="300"/>
      <c r="L15" s="61"/>
      <c r="M15" s="292" t="s">
        <v>738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2" t="s">
        <v>986</v>
      </c>
      <c r="F16" s="212" t="s">
        <v>1458</v>
      </c>
      <c r="G16" s="249" t="s">
        <v>1455</v>
      </c>
      <c r="H16" s="249" t="s">
        <v>1459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 t="s">
        <v>60</v>
      </c>
      <c r="F17" s="196" t="s">
        <v>1242</v>
      </c>
      <c r="G17" s="249" t="s">
        <v>1460</v>
      </c>
      <c r="H17" s="302" t="s">
        <v>1461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1462</v>
      </c>
      <c r="F18" s="196" t="s">
        <v>1463</v>
      </c>
      <c r="G18" s="249" t="s">
        <v>1460</v>
      </c>
      <c r="H18" s="302" t="s">
        <v>1461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1464</v>
      </c>
      <c r="F19" s="274" t="s">
        <v>1465</v>
      </c>
      <c r="G19" s="274" t="s">
        <v>55</v>
      </c>
      <c r="H19" s="283"/>
      <c r="I19" s="274"/>
      <c r="J19" s="274"/>
      <c r="K19" s="300"/>
      <c r="L19" s="61"/>
      <c r="M19" s="840"/>
      <c r="N19" s="84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1464</v>
      </c>
      <c r="F20" s="274" t="s">
        <v>1465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965</v>
      </c>
      <c r="F21" s="274" t="s">
        <v>1097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36"/>
      <c r="D27" s="836"/>
      <c r="E27" s="836"/>
      <c r="F27" s="83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1466</v>
      </c>
    </row>
    <row r="33" spans="2:15" x14ac:dyDescent="0.2">
      <c r="B33" s="56"/>
      <c r="D33" s="246" t="s">
        <v>1467</v>
      </c>
    </row>
    <row r="34" spans="2:15" x14ac:dyDescent="0.2">
      <c r="B34" s="180"/>
      <c r="D34" t="s">
        <v>134</v>
      </c>
    </row>
    <row r="35" spans="2:15" x14ac:dyDescent="0.2">
      <c r="B35" s="90"/>
      <c r="D35" t="s">
        <v>135</v>
      </c>
    </row>
    <row r="37" spans="2:15" x14ac:dyDescent="0.2">
      <c r="B37" s="127" t="s">
        <v>136</v>
      </c>
      <c r="D37" s="247" t="s">
        <v>1468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1469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1470</v>
      </c>
      <c r="I5" s="223" t="s">
        <v>1471</v>
      </c>
      <c r="J5" s="223" t="s">
        <v>1472</v>
      </c>
      <c r="K5" s="223" t="s">
        <v>1473</v>
      </c>
      <c r="L5" s="61"/>
      <c r="M5" s="288" t="s">
        <v>82</v>
      </c>
      <c r="N5" s="289" t="s">
        <v>1329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65" t="s">
        <v>96</v>
      </c>
      <c r="E8" s="262" t="s">
        <v>58</v>
      </c>
      <c r="F8" s="295" t="s">
        <v>1474</v>
      </c>
      <c r="G8" s="296" t="s">
        <v>1475</v>
      </c>
      <c r="H8" s="297" t="s">
        <v>1309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262" t="s">
        <v>242</v>
      </c>
      <c r="F9" s="212" t="s">
        <v>1474</v>
      </c>
      <c r="G9" s="294" t="s">
        <v>1476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262" t="s">
        <v>242</v>
      </c>
      <c r="F10" s="212" t="s">
        <v>1297</v>
      </c>
      <c r="G10" s="294" t="s">
        <v>1476</v>
      </c>
      <c r="H10" s="196" t="s">
        <v>1477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262" t="s">
        <v>242</v>
      </c>
      <c r="F11" s="212" t="s">
        <v>60</v>
      </c>
      <c r="G11" s="294" t="s">
        <v>1476</v>
      </c>
      <c r="H11" s="249" t="s">
        <v>1477</v>
      </c>
      <c r="I11" s="196" t="s">
        <v>1377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214" t="s">
        <v>1242</v>
      </c>
      <c r="F12" s="212" t="s">
        <v>1478</v>
      </c>
      <c r="G12" s="249" t="s">
        <v>1479</v>
      </c>
      <c r="H12" s="249" t="s">
        <v>1480</v>
      </c>
      <c r="I12" s="196" t="s">
        <v>1377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1481</v>
      </c>
      <c r="F13" s="212" t="s">
        <v>1478</v>
      </c>
      <c r="G13" s="249" t="s">
        <v>1482</v>
      </c>
      <c r="H13" s="249" t="s">
        <v>1483</v>
      </c>
      <c r="I13" s="196" t="s">
        <v>1484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1485</v>
      </c>
      <c r="F14" s="262" t="s">
        <v>1486</v>
      </c>
      <c r="G14" s="249" t="s">
        <v>1487</v>
      </c>
      <c r="H14" s="249" t="s">
        <v>1483</v>
      </c>
      <c r="I14" s="196" t="s">
        <v>1488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2" t="s">
        <v>1489</v>
      </c>
      <c r="F15" s="262" t="s">
        <v>1241</v>
      </c>
      <c r="G15" s="249" t="s">
        <v>1490</v>
      </c>
      <c r="H15" s="249" t="s">
        <v>1374</v>
      </c>
      <c r="I15" s="196" t="s">
        <v>1484</v>
      </c>
      <c r="J15" s="299"/>
      <c r="K15" s="300"/>
      <c r="L15" s="61"/>
      <c r="M15" s="292" t="s">
        <v>738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113</v>
      </c>
      <c r="C16" s="217" t="s">
        <v>87</v>
      </c>
      <c r="D16" s="267" t="s">
        <v>115</v>
      </c>
      <c r="E16" s="262" t="s">
        <v>54</v>
      </c>
      <c r="F16" s="212" t="s">
        <v>1491</v>
      </c>
      <c r="G16" s="249" t="s">
        <v>1476</v>
      </c>
      <c r="H16" s="249" t="s">
        <v>1492</v>
      </c>
      <c r="I16" s="196" t="s">
        <v>1484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/>
      <c r="F17" s="196" t="s">
        <v>1493</v>
      </c>
      <c r="G17" s="249" t="s">
        <v>1494</v>
      </c>
      <c r="H17" s="213" t="s">
        <v>1492</v>
      </c>
      <c r="I17" s="196" t="s">
        <v>1488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1495</v>
      </c>
      <c r="F18" s="196" t="s">
        <v>1496</v>
      </c>
      <c r="G18" s="249" t="s">
        <v>1494</v>
      </c>
      <c r="H18" s="213" t="s">
        <v>1497</v>
      </c>
      <c r="I18" s="196" t="s">
        <v>1498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1499</v>
      </c>
      <c r="F19" s="274" t="s">
        <v>1464</v>
      </c>
      <c r="G19" s="274" t="s">
        <v>59</v>
      </c>
      <c r="H19" s="274"/>
      <c r="I19" s="274"/>
      <c r="J19" s="274"/>
      <c r="K19" s="300"/>
      <c r="L19" s="61"/>
      <c r="M19" s="840"/>
      <c r="N19" s="84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1500</v>
      </c>
      <c r="F20" s="274" t="s">
        <v>1464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1501</v>
      </c>
      <c r="F21" s="274" t="s">
        <v>977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836"/>
      <c r="D26" s="836"/>
      <c r="E26" s="836"/>
      <c r="F26" s="83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138</v>
      </c>
      <c r="C27" t="s">
        <v>1199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1466</v>
      </c>
    </row>
    <row r="32" spans="2:20" x14ac:dyDescent="0.2">
      <c r="B32" s="56"/>
      <c r="D32" s="246" t="s">
        <v>1467</v>
      </c>
    </row>
    <row r="33" spans="2:15" x14ac:dyDescent="0.2">
      <c r="B33" s="180"/>
      <c r="D33" t="s">
        <v>134</v>
      </c>
    </row>
    <row r="34" spans="2:15" x14ac:dyDescent="0.2">
      <c r="B34" s="90"/>
      <c r="D34" t="s">
        <v>135</v>
      </c>
    </row>
    <row r="36" spans="2:15" x14ac:dyDescent="0.2">
      <c r="B36" s="127" t="s">
        <v>136</v>
      </c>
      <c r="D36" s="247" t="s">
        <v>1468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1502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82</v>
      </c>
      <c r="N5" s="289" t="s">
        <v>1503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1504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65" t="s">
        <v>96</v>
      </c>
      <c r="E8" s="262" t="s">
        <v>1300</v>
      </c>
      <c r="F8" s="295" t="s">
        <v>59</v>
      </c>
      <c r="G8" s="296" t="s">
        <v>1505</v>
      </c>
      <c r="H8" s="297" t="s">
        <v>1505</v>
      </c>
      <c r="I8" s="297" t="s">
        <v>59</v>
      </c>
      <c r="J8" s="299" t="s">
        <v>1506</v>
      </c>
      <c r="K8" s="301" t="s">
        <v>738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262" t="s">
        <v>1507</v>
      </c>
      <c r="F9" s="212" t="s">
        <v>1337</v>
      </c>
      <c r="G9" s="294" t="s">
        <v>1508</v>
      </c>
      <c r="H9" s="242" t="s">
        <v>60</v>
      </c>
      <c r="I9" s="297" t="s">
        <v>59</v>
      </c>
      <c r="J9" s="299" t="s">
        <v>1506</v>
      </c>
      <c r="K9" s="300" t="s">
        <v>738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262" t="s">
        <v>1507</v>
      </c>
      <c r="F10" s="212" t="s">
        <v>1337</v>
      </c>
      <c r="G10" s="212" t="s">
        <v>1508</v>
      </c>
      <c r="H10" s="196" t="s">
        <v>60</v>
      </c>
      <c r="I10" s="196" t="s">
        <v>1509</v>
      </c>
      <c r="J10" s="299" t="s">
        <v>1506</v>
      </c>
      <c r="K10" s="300" t="s">
        <v>738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262" t="s">
        <v>1507</v>
      </c>
      <c r="F11" s="212" t="s">
        <v>1510</v>
      </c>
      <c r="G11" s="249" t="s">
        <v>1511</v>
      </c>
      <c r="H11" s="249" t="s">
        <v>60</v>
      </c>
      <c r="I11" s="196" t="s">
        <v>1512</v>
      </c>
      <c r="J11" s="299" t="s">
        <v>1506</v>
      </c>
      <c r="K11" s="300" t="s">
        <v>738</v>
      </c>
      <c r="L11" s="61"/>
      <c r="M11" s="304" t="s">
        <v>58</v>
      </c>
      <c r="N11" s="285">
        <f>COUNTIF(E8:K24, "*Wei Yen*")</f>
        <v>0</v>
      </c>
      <c r="O11" s="199" t="s">
        <v>1513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214" t="s">
        <v>1514</v>
      </c>
      <c r="F12" s="212" t="s">
        <v>1515</v>
      </c>
      <c r="G12" s="249" t="s">
        <v>1516</v>
      </c>
      <c r="H12" s="249" t="s">
        <v>60</v>
      </c>
      <c r="I12" s="196" t="s">
        <v>1512</v>
      </c>
      <c r="J12" s="299" t="s">
        <v>1506</v>
      </c>
      <c r="K12" s="300" t="s">
        <v>738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67" t="s">
        <v>108</v>
      </c>
      <c r="E13" s="214" t="s">
        <v>1514</v>
      </c>
      <c r="F13" s="196" t="s">
        <v>1517</v>
      </c>
      <c r="G13" s="249" t="s">
        <v>1516</v>
      </c>
      <c r="H13" s="249" t="s">
        <v>1241</v>
      </c>
      <c r="I13" s="196" t="s">
        <v>1518</v>
      </c>
      <c r="J13" s="299" t="s">
        <v>1506</v>
      </c>
      <c r="K13" s="300" t="s">
        <v>738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67" t="s">
        <v>111</v>
      </c>
      <c r="E14" s="214" t="s">
        <v>1519</v>
      </c>
      <c r="F14" s="196" t="s">
        <v>773</v>
      </c>
      <c r="G14" s="249" t="s">
        <v>1520</v>
      </c>
      <c r="H14" s="249" t="s">
        <v>62</v>
      </c>
      <c r="I14" s="196" t="s">
        <v>1521</v>
      </c>
      <c r="J14" s="299" t="s">
        <v>1506</v>
      </c>
      <c r="K14" s="300" t="s">
        <v>738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67" t="s">
        <v>113</v>
      </c>
      <c r="E15" s="214" t="s">
        <v>1519</v>
      </c>
      <c r="F15" s="196" t="s">
        <v>1512</v>
      </c>
      <c r="G15" s="249" t="s">
        <v>1522</v>
      </c>
      <c r="H15" s="249" t="s">
        <v>62</v>
      </c>
      <c r="I15" s="196" t="s">
        <v>1521</v>
      </c>
      <c r="J15" s="299" t="s">
        <v>1506</v>
      </c>
      <c r="K15" s="300" t="s">
        <v>738</v>
      </c>
      <c r="L15" s="61"/>
      <c r="M15" s="292" t="s">
        <v>738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113</v>
      </c>
      <c r="C16" s="217" t="s">
        <v>87</v>
      </c>
      <c r="D16" s="267" t="s">
        <v>115</v>
      </c>
      <c r="E16" s="214" t="s">
        <v>1519</v>
      </c>
      <c r="F16" s="196" t="s">
        <v>1523</v>
      </c>
      <c r="G16" s="249" t="s">
        <v>1524</v>
      </c>
      <c r="H16" s="249" t="s">
        <v>60</v>
      </c>
      <c r="I16" s="196" t="s">
        <v>1525</v>
      </c>
      <c r="J16" s="299" t="s">
        <v>1506</v>
      </c>
      <c r="K16" s="300" t="s">
        <v>738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 t="s">
        <v>1519</v>
      </c>
      <c r="F17" s="196" t="s">
        <v>1526</v>
      </c>
      <c r="G17" s="249" t="s">
        <v>1527</v>
      </c>
      <c r="H17" s="249" t="s">
        <v>60</v>
      </c>
      <c r="I17" s="250" t="s">
        <v>773</v>
      </c>
      <c r="J17" s="274" t="s">
        <v>738</v>
      </c>
      <c r="K17" s="300" t="s">
        <v>738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582</v>
      </c>
      <c r="F18" s="196" t="s">
        <v>1528</v>
      </c>
      <c r="G18" s="261" t="s">
        <v>1527</v>
      </c>
      <c r="H18" s="249" t="s">
        <v>1529</v>
      </c>
      <c r="I18" s="196" t="s">
        <v>62</v>
      </c>
      <c r="J18" s="279" t="s">
        <v>738</v>
      </c>
      <c r="K18" s="300" t="s">
        <v>738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582</v>
      </c>
      <c r="F19" s="274" t="s">
        <v>56</v>
      </c>
      <c r="G19" s="274" t="s">
        <v>1530</v>
      </c>
      <c r="H19" s="274"/>
      <c r="I19" s="274"/>
      <c r="J19" s="274" t="s">
        <v>738</v>
      </c>
      <c r="K19" s="300" t="s">
        <v>738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582</v>
      </c>
      <c r="F20" s="274" t="s">
        <v>56</v>
      </c>
      <c r="G20" s="274" t="s">
        <v>1530</v>
      </c>
      <c r="H20" s="274"/>
      <c r="I20" s="274"/>
      <c r="J20" s="274" t="s">
        <v>738</v>
      </c>
      <c r="K20" s="300" t="s">
        <v>738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582</v>
      </c>
      <c r="F21" s="274" t="s">
        <v>56</v>
      </c>
      <c r="G21" s="274" t="s">
        <v>1530</v>
      </c>
      <c r="H21" s="274"/>
      <c r="I21" s="274"/>
      <c r="J21" s="274" t="s">
        <v>738</v>
      </c>
      <c r="K21" s="300" t="s">
        <v>738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 t="s">
        <v>1530</v>
      </c>
      <c r="H22" s="274"/>
      <c r="I22" s="274"/>
      <c r="J22" s="274" t="s">
        <v>738</v>
      </c>
      <c r="K22" s="300" t="s">
        <v>738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 t="s">
        <v>1530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132</v>
      </c>
      <c r="C26" s="836" t="s">
        <v>58</v>
      </c>
      <c r="D26" s="836"/>
      <c r="E26" s="836"/>
      <c r="F26" s="83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138</v>
      </c>
      <c r="C27" t="s">
        <v>1199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1531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1466</v>
      </c>
    </row>
    <row r="32" spans="2:20" x14ac:dyDescent="0.2">
      <c r="B32" s="56"/>
      <c r="D32" s="246" t="s">
        <v>1467</v>
      </c>
    </row>
    <row r="33" spans="2:15" x14ac:dyDescent="0.2">
      <c r="B33" s="180"/>
      <c r="D33" t="s">
        <v>385</v>
      </c>
    </row>
    <row r="34" spans="2:15" x14ac:dyDescent="0.2">
      <c r="B34" s="90"/>
      <c r="D34" t="s">
        <v>135</v>
      </c>
    </row>
    <row r="36" spans="2:15" x14ac:dyDescent="0.2">
      <c r="B36" s="127" t="s">
        <v>136</v>
      </c>
      <c r="D36" s="247" t="s">
        <v>1468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5" t="s">
        <v>1532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1533</v>
      </c>
      <c r="F5" s="223" t="s">
        <v>1534</v>
      </c>
      <c r="G5" s="223" t="s">
        <v>1535</v>
      </c>
      <c r="H5" s="223" t="s">
        <v>1536</v>
      </c>
      <c r="I5" s="223" t="s">
        <v>1537</v>
      </c>
      <c r="J5" s="223">
        <v>44930</v>
      </c>
      <c r="K5" s="223">
        <v>44961</v>
      </c>
      <c r="L5" s="61"/>
      <c r="M5" s="288" t="s">
        <v>82</v>
      </c>
      <c r="N5" s="289" t="s">
        <v>1503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85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94</v>
      </c>
      <c r="C8" s="257" t="s">
        <v>87</v>
      </c>
      <c r="D8" s="256" t="s">
        <v>96</v>
      </c>
      <c r="E8" s="281" t="s">
        <v>57</v>
      </c>
      <c r="F8" s="212" t="s">
        <v>57</v>
      </c>
      <c r="G8" s="250" t="s">
        <v>57</v>
      </c>
      <c r="H8" s="212" t="s">
        <v>636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96</v>
      </c>
      <c r="C9" s="257" t="s">
        <v>87</v>
      </c>
      <c r="D9" s="256" t="s">
        <v>97</v>
      </c>
      <c r="E9" s="281" t="s">
        <v>57</v>
      </c>
      <c r="F9" s="212" t="s">
        <v>57</v>
      </c>
      <c r="G9" s="250" t="s">
        <v>60</v>
      </c>
      <c r="H9" s="212" t="s">
        <v>636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97</v>
      </c>
      <c r="C10" s="257" t="s">
        <v>87</v>
      </c>
      <c r="D10" s="256" t="s">
        <v>99</v>
      </c>
      <c r="E10" s="281" t="s">
        <v>57</v>
      </c>
      <c r="F10" s="212" t="s">
        <v>255</v>
      </c>
      <c r="G10" s="250" t="s">
        <v>60</v>
      </c>
      <c r="H10" s="212" t="s">
        <v>636</v>
      </c>
      <c r="I10" s="212" t="s">
        <v>60</v>
      </c>
      <c r="J10" s="273" t="s">
        <v>1313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99</v>
      </c>
      <c r="C11" s="257" t="s">
        <v>87</v>
      </c>
      <c r="D11" s="256" t="s">
        <v>102</v>
      </c>
      <c r="E11" s="281" t="s">
        <v>57</v>
      </c>
      <c r="F11" s="212" t="s">
        <v>255</v>
      </c>
      <c r="G11" s="250" t="s">
        <v>1238</v>
      </c>
      <c r="H11" s="212" t="s">
        <v>636</v>
      </c>
      <c r="I11" s="212" t="s">
        <v>62</v>
      </c>
      <c r="J11" s="273" t="s">
        <v>1313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102</v>
      </c>
      <c r="C12" s="257" t="s">
        <v>87</v>
      </c>
      <c r="D12" s="256" t="s">
        <v>104</v>
      </c>
      <c r="E12" s="214"/>
      <c r="F12" s="212" t="s">
        <v>1538</v>
      </c>
      <c r="G12" s="250" t="s">
        <v>1539</v>
      </c>
      <c r="H12" s="212" t="s">
        <v>1540</v>
      </c>
      <c r="I12" s="212" t="s">
        <v>62</v>
      </c>
      <c r="J12" s="273" t="s">
        <v>1313</v>
      </c>
      <c r="K12" s="273" t="s">
        <v>1541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104</v>
      </c>
      <c r="C13" s="257" t="s">
        <v>87</v>
      </c>
      <c r="D13" s="256" t="s">
        <v>108</v>
      </c>
      <c r="E13" s="214"/>
      <c r="F13" s="212" t="s">
        <v>1538</v>
      </c>
      <c r="G13" s="250" t="s">
        <v>1539</v>
      </c>
      <c r="H13" s="212" t="s">
        <v>1540</v>
      </c>
      <c r="I13" s="212" t="s">
        <v>1377</v>
      </c>
      <c r="J13" s="273" t="s">
        <v>1313</v>
      </c>
      <c r="K13" s="273" t="s">
        <v>1541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108</v>
      </c>
      <c r="C14" s="257" t="s">
        <v>87</v>
      </c>
      <c r="D14" s="256" t="s">
        <v>111</v>
      </c>
      <c r="E14" s="214" t="s">
        <v>1542</v>
      </c>
      <c r="F14" s="212" t="s">
        <v>1379</v>
      </c>
      <c r="G14" s="250" t="s">
        <v>1543</v>
      </c>
      <c r="H14" s="212" t="s">
        <v>1540</v>
      </c>
      <c r="I14" s="212" t="s">
        <v>1544</v>
      </c>
      <c r="J14" s="273" t="s">
        <v>1313</v>
      </c>
      <c r="K14" s="273" t="s">
        <v>1541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111</v>
      </c>
      <c r="C15" s="257" t="s">
        <v>87</v>
      </c>
      <c r="D15" s="256" t="s">
        <v>113</v>
      </c>
      <c r="E15" s="214" t="s">
        <v>1542</v>
      </c>
      <c r="F15" s="212" t="s">
        <v>1545</v>
      </c>
      <c r="G15" s="250" t="s">
        <v>1543</v>
      </c>
      <c r="H15" s="212" t="s">
        <v>62</v>
      </c>
      <c r="I15" s="212" t="s">
        <v>1546</v>
      </c>
      <c r="J15" s="273" t="s">
        <v>1313</v>
      </c>
      <c r="K15" s="273" t="s">
        <v>1541</v>
      </c>
      <c r="L15" s="61"/>
      <c r="M15" s="304" t="s">
        <v>738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113</v>
      </c>
      <c r="C16" s="257" t="s">
        <v>87</v>
      </c>
      <c r="D16" s="256" t="s">
        <v>115</v>
      </c>
      <c r="E16" s="214" t="s">
        <v>527</v>
      </c>
      <c r="F16" s="212" t="s">
        <v>1547</v>
      </c>
      <c r="G16" s="250" t="s">
        <v>1480</v>
      </c>
      <c r="H16" s="212" t="s">
        <v>57</v>
      </c>
      <c r="I16" s="212" t="s">
        <v>1548</v>
      </c>
      <c r="J16" s="273" t="s">
        <v>1313</v>
      </c>
      <c r="K16" s="273" t="s">
        <v>1541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115</v>
      </c>
      <c r="C17" s="257" t="s">
        <v>87</v>
      </c>
      <c r="D17" s="256" t="s">
        <v>117</v>
      </c>
      <c r="E17" s="214" t="s">
        <v>1379</v>
      </c>
      <c r="F17" s="212" t="s">
        <v>1549</v>
      </c>
      <c r="G17" s="250" t="s">
        <v>1550</v>
      </c>
      <c r="H17" s="212" t="s">
        <v>57</v>
      </c>
      <c r="I17" s="212" t="s">
        <v>1548</v>
      </c>
      <c r="J17" s="273" t="s">
        <v>1313</v>
      </c>
      <c r="K17" s="273" t="s">
        <v>1541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117</v>
      </c>
      <c r="C18" s="257" t="s">
        <v>87</v>
      </c>
      <c r="D18" s="256" t="s">
        <v>119</v>
      </c>
      <c r="E18" s="214" t="s">
        <v>1379</v>
      </c>
      <c r="F18" s="212" t="s">
        <v>1549</v>
      </c>
      <c r="G18" s="250" t="s">
        <v>1551</v>
      </c>
      <c r="H18" s="212" t="s">
        <v>57</v>
      </c>
      <c r="I18" s="212" t="s">
        <v>1548</v>
      </c>
      <c r="J18" s="273" t="s">
        <v>1313</v>
      </c>
      <c r="K18" s="280" t="s">
        <v>1552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119</v>
      </c>
      <c r="C19" s="257" t="s">
        <v>87</v>
      </c>
      <c r="D19" s="256" t="s">
        <v>121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1552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121</v>
      </c>
      <c r="C20" s="257" t="s">
        <v>87</v>
      </c>
      <c r="D20" s="256" t="s">
        <v>123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1552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123</v>
      </c>
      <c r="C21" s="257" t="s">
        <v>87</v>
      </c>
      <c r="D21" s="256" t="s">
        <v>125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1552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125</v>
      </c>
      <c r="C22" s="257" t="s">
        <v>87</v>
      </c>
      <c r="D22" s="256" t="s">
        <v>127</v>
      </c>
      <c r="E22" s="273"/>
      <c r="F22" s="274"/>
      <c r="G22" s="274"/>
      <c r="H22" s="274"/>
      <c r="I22" s="274"/>
      <c r="J22" s="274"/>
      <c r="K22" s="278" t="s">
        <v>1552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127</v>
      </c>
      <c r="C23" s="257" t="s">
        <v>87</v>
      </c>
      <c r="D23" s="256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129</v>
      </c>
      <c r="C24" s="257" t="s">
        <v>87</v>
      </c>
      <c r="D24" s="26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132</v>
      </c>
      <c r="C26" s="836" t="s">
        <v>58</v>
      </c>
      <c r="D26" s="836"/>
      <c r="E26" s="836"/>
      <c r="F26" s="83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1531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1466</v>
      </c>
    </row>
    <row r="32" spans="2:20" x14ac:dyDescent="0.2">
      <c r="B32" s="56"/>
      <c r="D32" s="246" t="s">
        <v>1467</v>
      </c>
    </row>
    <row r="33" spans="2:15" x14ac:dyDescent="0.2">
      <c r="B33" s="180"/>
      <c r="D33" t="s">
        <v>385</v>
      </c>
    </row>
    <row r="35" spans="2:15" x14ac:dyDescent="0.2">
      <c r="B35" s="127" t="s">
        <v>136</v>
      </c>
      <c r="D35" s="247" t="s">
        <v>1468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5" t="s">
        <v>1553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1554</v>
      </c>
      <c r="F5" s="223" t="s">
        <v>1555</v>
      </c>
      <c r="G5" s="223" t="s">
        <v>1556</v>
      </c>
      <c r="H5" s="223" t="s">
        <v>1557</v>
      </c>
      <c r="I5" s="223" t="s">
        <v>1558</v>
      </c>
      <c r="J5" s="223" t="s">
        <v>1559</v>
      </c>
      <c r="K5" s="223" t="s">
        <v>1560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1561</v>
      </c>
      <c r="F8" s="212" t="s">
        <v>1562</v>
      </c>
      <c r="G8" s="212" t="s">
        <v>1562</v>
      </c>
      <c r="H8" s="212" t="s">
        <v>1562</v>
      </c>
      <c r="I8" s="250" t="s">
        <v>1562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12" t="s">
        <v>1561</v>
      </c>
      <c r="F9" s="212" t="s">
        <v>1562</v>
      </c>
      <c r="G9" s="212" t="s">
        <v>1563</v>
      </c>
      <c r="H9" s="242" t="s">
        <v>1562</v>
      </c>
      <c r="I9" s="242" t="s">
        <v>1562</v>
      </c>
      <c r="J9" s="212" t="s">
        <v>1531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212" t="s">
        <v>1561</v>
      </c>
      <c r="F10" s="212" t="s">
        <v>1561</v>
      </c>
      <c r="G10" s="212" t="s">
        <v>1564</v>
      </c>
      <c r="H10" s="196" t="s">
        <v>1562</v>
      </c>
      <c r="I10" s="196" t="s">
        <v>1565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212" t="s">
        <v>1561</v>
      </c>
      <c r="F11" s="212" t="s">
        <v>1561</v>
      </c>
      <c r="G11" s="249" t="s">
        <v>1566</v>
      </c>
      <c r="H11" s="249" t="s">
        <v>964</v>
      </c>
      <c r="I11" s="196" t="s">
        <v>1567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1562</v>
      </c>
      <c r="F12" s="212" t="s">
        <v>1562</v>
      </c>
      <c r="G12" s="249" t="s">
        <v>1568</v>
      </c>
      <c r="H12" s="249" t="s">
        <v>1569</v>
      </c>
      <c r="I12" s="196" t="s">
        <v>1567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 t="s">
        <v>1562</v>
      </c>
      <c r="F13" s="196" t="s">
        <v>774</v>
      </c>
      <c r="G13" s="249" t="s">
        <v>1570</v>
      </c>
      <c r="H13" s="249" t="s">
        <v>1571</v>
      </c>
      <c r="I13" s="196" t="s">
        <v>1572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1573</v>
      </c>
      <c r="F14" s="196" t="s">
        <v>1574</v>
      </c>
      <c r="G14" s="249" t="s">
        <v>56</v>
      </c>
      <c r="H14" s="249" t="s">
        <v>1571</v>
      </c>
      <c r="I14" s="250" t="s">
        <v>1575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1576</v>
      </c>
      <c r="F15" s="196" t="s">
        <v>1577</v>
      </c>
      <c r="G15" s="249" t="s">
        <v>1578</v>
      </c>
      <c r="H15" s="249" t="s">
        <v>1571</v>
      </c>
      <c r="I15" s="250" t="s">
        <v>1579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1576</v>
      </c>
      <c r="F16" s="196" t="s">
        <v>1577</v>
      </c>
      <c r="G16" s="249" t="s">
        <v>1580</v>
      </c>
      <c r="H16" s="212" t="s">
        <v>1581</v>
      </c>
      <c r="I16" s="250" t="s">
        <v>1579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196" t="s">
        <v>1576</v>
      </c>
      <c r="F17" s="196" t="s">
        <v>1582</v>
      </c>
      <c r="G17" s="249" t="s">
        <v>1583</v>
      </c>
      <c r="H17" s="214" t="s">
        <v>1584</v>
      </c>
      <c r="I17" s="250" t="s">
        <v>1585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48" t="s">
        <v>1586</v>
      </c>
      <c r="F18" s="248" t="s">
        <v>1587</v>
      </c>
      <c r="G18" s="212" t="s">
        <v>1583</v>
      </c>
      <c r="H18" s="214" t="s">
        <v>1584</v>
      </c>
      <c r="I18" s="196" t="s">
        <v>1588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132</v>
      </c>
      <c r="C20" s="836"/>
      <c r="D20" s="836"/>
      <c r="E20" s="836"/>
      <c r="F20" s="83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1531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1466</v>
      </c>
    </row>
    <row r="26" spans="2:20" x14ac:dyDescent="0.2">
      <c r="B26" s="56"/>
      <c r="D26" s="246" t="s">
        <v>1467</v>
      </c>
    </row>
    <row r="27" spans="2:20" x14ac:dyDescent="0.2">
      <c r="B27" s="180"/>
      <c r="D27" t="s">
        <v>385</v>
      </c>
    </row>
    <row r="29" spans="2:20" x14ac:dyDescent="0.2">
      <c r="B29" s="127" t="s">
        <v>136</v>
      </c>
      <c r="D29" s="247" t="s">
        <v>1468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5" t="s">
        <v>1589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1590</v>
      </c>
      <c r="F5" s="223" t="s">
        <v>1591</v>
      </c>
      <c r="G5" s="223" t="s">
        <v>1592</v>
      </c>
      <c r="H5" s="223" t="s">
        <v>1593</v>
      </c>
      <c r="I5" s="223" t="s">
        <v>1594</v>
      </c>
      <c r="J5" s="223" t="s">
        <v>1595</v>
      </c>
      <c r="K5" s="223" t="s">
        <v>1596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32" t="s">
        <v>1167</v>
      </c>
      <c r="K6" s="233" t="s">
        <v>1168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55</v>
      </c>
      <c r="F8" s="212" t="s">
        <v>55</v>
      </c>
      <c r="G8" s="212" t="s">
        <v>1597</v>
      </c>
      <c r="H8" s="212" t="s">
        <v>1597</v>
      </c>
      <c r="I8" s="212" t="s">
        <v>1597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42" t="s">
        <v>1170</v>
      </c>
      <c r="F9" s="212" t="s">
        <v>1598</v>
      </c>
      <c r="G9" s="212" t="s">
        <v>1599</v>
      </c>
      <c r="H9" s="212" t="s">
        <v>1597</v>
      </c>
      <c r="I9" s="212" t="s">
        <v>1597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196" t="s">
        <v>1170</v>
      </c>
      <c r="F10" s="212" t="s">
        <v>1598</v>
      </c>
      <c r="G10" s="212" t="s">
        <v>1599</v>
      </c>
      <c r="H10" s="212" t="s">
        <v>1597</v>
      </c>
      <c r="I10" s="212" t="s">
        <v>1597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196" t="s">
        <v>1600</v>
      </c>
      <c r="F11" s="212" t="s">
        <v>1598</v>
      </c>
      <c r="G11" s="212" t="s">
        <v>1601</v>
      </c>
      <c r="H11" s="214" t="s">
        <v>1602</v>
      </c>
      <c r="I11" s="212" t="s">
        <v>1603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1097</v>
      </c>
      <c r="F12" s="212" t="s">
        <v>1597</v>
      </c>
      <c r="G12" s="212" t="s">
        <v>1604</v>
      </c>
      <c r="H12" s="214" t="s">
        <v>1605</v>
      </c>
      <c r="I12" s="212" t="s">
        <v>1603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 t="s">
        <v>1097</v>
      </c>
      <c r="F13" s="212" t="s">
        <v>1606</v>
      </c>
      <c r="G13" s="212" t="s">
        <v>1607</v>
      </c>
      <c r="H13" s="214" t="s">
        <v>1605</v>
      </c>
      <c r="I13" s="212" t="s">
        <v>1608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1609</v>
      </c>
      <c r="F14" s="212" t="s">
        <v>1610</v>
      </c>
      <c r="G14" s="212" t="s">
        <v>1611</v>
      </c>
      <c r="H14" s="214" t="s">
        <v>1605</v>
      </c>
      <c r="I14" s="212" t="s">
        <v>1612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1613</v>
      </c>
      <c r="F15" s="212" t="s">
        <v>1614</v>
      </c>
      <c r="G15" s="212" t="s">
        <v>1615</v>
      </c>
      <c r="H15" s="214" t="s">
        <v>1616</v>
      </c>
      <c r="I15" s="212" t="s">
        <v>1612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1613</v>
      </c>
      <c r="F16" s="212" t="s">
        <v>1614</v>
      </c>
      <c r="G16" s="212" t="s">
        <v>1617</v>
      </c>
      <c r="H16" s="214" t="s">
        <v>1618</v>
      </c>
      <c r="I16" s="212" t="s">
        <v>1619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212" t="s">
        <v>1620</v>
      </c>
      <c r="F17" s="212" t="s">
        <v>1621</v>
      </c>
      <c r="G17" s="212" t="s">
        <v>1622</v>
      </c>
      <c r="H17" s="214" t="s">
        <v>1623</v>
      </c>
      <c r="I17" s="196" t="s">
        <v>1624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12" t="s">
        <v>1625</v>
      </c>
      <c r="F18" s="212" t="s">
        <v>1626</v>
      </c>
      <c r="G18" s="212" t="s">
        <v>1622</v>
      </c>
      <c r="H18" s="214" t="s">
        <v>1623</v>
      </c>
      <c r="I18" s="196" t="s">
        <v>1627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132</v>
      </c>
      <c r="C20" s="836" t="s">
        <v>1628</v>
      </c>
      <c r="D20" s="836"/>
      <c r="E20" s="836"/>
      <c r="F20" s="83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1466</v>
      </c>
    </row>
    <row r="26" spans="2:20" x14ac:dyDescent="0.2">
      <c r="B26" s="56"/>
      <c r="D26" s="246" t="s">
        <v>1467</v>
      </c>
    </row>
    <row r="27" spans="2:20" x14ac:dyDescent="0.2">
      <c r="B27" s="180"/>
      <c r="D27" t="s">
        <v>385</v>
      </c>
    </row>
    <row r="29" spans="2:20" x14ac:dyDescent="0.2">
      <c r="B29" s="127" t="s">
        <v>136</v>
      </c>
      <c r="D29" s="247" t="s">
        <v>1468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1629</v>
      </c>
      <c r="F35">
        <v>44</v>
      </c>
      <c r="M35" s="61"/>
      <c r="N35" s="62"/>
      <c r="O35" s="61"/>
    </row>
    <row r="36" spans="5:15" hidden="1" x14ac:dyDescent="0.2">
      <c r="E36" s="254" t="s">
        <v>1630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1631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1632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1633</v>
      </c>
      <c r="F39">
        <f>26+16</f>
        <v>42</v>
      </c>
    </row>
    <row r="40" spans="5:15" hidden="1" x14ac:dyDescent="0.2">
      <c r="E40" s="254" t="s">
        <v>1634</v>
      </c>
      <c r="F40">
        <f>38+24</f>
        <v>62</v>
      </c>
    </row>
    <row r="41" spans="5:15" hidden="1" x14ac:dyDescent="0.2">
      <c r="E41" s="254" t="s">
        <v>1635</v>
      </c>
      <c r="F41">
        <v>15</v>
      </c>
    </row>
    <row r="42" spans="5:15" hidden="1" x14ac:dyDescent="0.2">
      <c r="E42" s="254" t="s">
        <v>1636</v>
      </c>
      <c r="F42">
        <v>14</v>
      </c>
    </row>
    <row r="43" spans="5:15" hidden="1" x14ac:dyDescent="0.2">
      <c r="E43" s="254" t="s">
        <v>1637</v>
      </c>
      <c r="F43">
        <v>11</v>
      </c>
    </row>
    <row r="44" spans="5:15" hidden="1" x14ac:dyDescent="0.2">
      <c r="E44" s="180" t="s">
        <v>1638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5" t="s">
        <v>1639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32" t="s">
        <v>1167</v>
      </c>
      <c r="K6" s="233" t="s">
        <v>1168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1640</v>
      </c>
      <c r="F8" s="212" t="s">
        <v>1641</v>
      </c>
      <c r="G8" s="212" t="s">
        <v>1508</v>
      </c>
      <c r="H8" s="212" t="s">
        <v>566</v>
      </c>
      <c r="I8" s="196" t="s">
        <v>1642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42" t="s">
        <v>1643</v>
      </c>
      <c r="F9" s="212" t="s">
        <v>1641</v>
      </c>
      <c r="G9" s="212" t="s">
        <v>1508</v>
      </c>
      <c r="H9" s="212" t="s">
        <v>566</v>
      </c>
      <c r="I9" s="196" t="s">
        <v>1642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196" t="s">
        <v>1643</v>
      </c>
      <c r="F10" s="212" t="s">
        <v>1641</v>
      </c>
      <c r="G10" s="212" t="s">
        <v>1644</v>
      </c>
      <c r="H10" s="212" t="s">
        <v>566</v>
      </c>
      <c r="I10" s="196" t="s">
        <v>1642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196" t="s">
        <v>1643</v>
      </c>
      <c r="F11" s="212" t="s">
        <v>1645</v>
      </c>
      <c r="G11" s="212" t="s">
        <v>1644</v>
      </c>
      <c r="H11" s="214" t="s">
        <v>1505</v>
      </c>
      <c r="I11" s="196" t="s">
        <v>195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1646</v>
      </c>
      <c r="F12" s="212" t="s">
        <v>1647</v>
      </c>
      <c r="G12" s="212" t="s">
        <v>1505</v>
      </c>
      <c r="H12" s="214" t="s">
        <v>1648</v>
      </c>
      <c r="I12" s="196" t="s">
        <v>195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/>
      <c r="F13" s="212" t="s">
        <v>1649</v>
      </c>
      <c r="G13" s="212" t="s">
        <v>1650</v>
      </c>
      <c r="H13" s="214" t="s">
        <v>1505</v>
      </c>
      <c r="I13" s="196" t="s">
        <v>195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1651</v>
      </c>
      <c r="F14" s="212" t="s">
        <v>1652</v>
      </c>
      <c r="G14" s="212" t="s">
        <v>1653</v>
      </c>
      <c r="H14" s="214" t="s">
        <v>1241</v>
      </c>
      <c r="I14" s="196" t="s">
        <v>195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1654</v>
      </c>
      <c r="F15" s="212" t="s">
        <v>1655</v>
      </c>
      <c r="G15" s="212" t="s">
        <v>1656</v>
      </c>
      <c r="H15" s="214" t="s">
        <v>1379</v>
      </c>
      <c r="I15" s="196" t="s">
        <v>195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1657</v>
      </c>
      <c r="F16" s="212" t="s">
        <v>1658</v>
      </c>
      <c r="G16" s="212" t="s">
        <v>1659</v>
      </c>
      <c r="H16" s="214" t="s">
        <v>1538</v>
      </c>
      <c r="I16" s="196" t="s">
        <v>195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212" t="s">
        <v>1660</v>
      </c>
      <c r="F17" s="212" t="s">
        <v>1661</v>
      </c>
      <c r="G17" s="212" t="s">
        <v>1662</v>
      </c>
      <c r="H17" s="214" t="s">
        <v>1663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12" t="s">
        <v>675</v>
      </c>
      <c r="F18" s="212" t="s">
        <v>1664</v>
      </c>
      <c r="G18" s="212" t="s">
        <v>1665</v>
      </c>
      <c r="H18" s="214" t="s">
        <v>1663</v>
      </c>
      <c r="I18" s="196" t="s">
        <v>1666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1667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1466</v>
      </c>
    </row>
    <row r="26" spans="2:20" x14ac:dyDescent="0.2">
      <c r="B26" s="56"/>
      <c r="D26" s="246" t="s">
        <v>1467</v>
      </c>
    </row>
    <row r="27" spans="2:20" x14ac:dyDescent="0.2">
      <c r="B27" s="180"/>
      <c r="D27" t="s">
        <v>385</v>
      </c>
    </row>
    <row r="29" spans="2:20" x14ac:dyDescent="0.2">
      <c r="B29" s="127" t="s">
        <v>136</v>
      </c>
      <c r="D29" s="247" t="s">
        <v>1468</v>
      </c>
    </row>
    <row r="31" spans="2:20" x14ac:dyDescent="0.2">
      <c r="M31" s="841"/>
      <c r="N31" s="841"/>
      <c r="O31" s="84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3" t="s">
        <v>1668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1669</v>
      </c>
      <c r="F5" s="7" t="s">
        <v>1670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1162</v>
      </c>
      <c r="F6" s="47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191" t="s">
        <v>53</v>
      </c>
      <c r="F8" s="212" t="s">
        <v>1671</v>
      </c>
      <c r="G8" s="212" t="s">
        <v>566</v>
      </c>
      <c r="H8" s="212" t="s">
        <v>566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50" t="s">
        <v>192</v>
      </c>
      <c r="F9" s="212" t="s">
        <v>1671</v>
      </c>
      <c r="G9" s="191" t="s">
        <v>566</v>
      </c>
      <c r="H9" s="212" t="s">
        <v>566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192</v>
      </c>
      <c r="F10" s="191" t="s">
        <v>1672</v>
      </c>
      <c r="G10" s="191" t="s">
        <v>566</v>
      </c>
      <c r="H10" s="212" t="s">
        <v>1673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196" t="s">
        <v>192</v>
      </c>
      <c r="F11" s="191" t="s">
        <v>1672</v>
      </c>
      <c r="G11" s="191" t="s">
        <v>1674</v>
      </c>
      <c r="H11" s="88" t="s">
        <v>1505</v>
      </c>
      <c r="I11" s="32" t="s">
        <v>1675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196" t="s">
        <v>60</v>
      </c>
      <c r="F12" s="191" t="s">
        <v>1676</v>
      </c>
      <c r="G12" s="191" t="s">
        <v>1674</v>
      </c>
      <c r="H12" s="88" t="s">
        <v>1505</v>
      </c>
      <c r="I12" s="32" t="s">
        <v>1677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60</v>
      </c>
      <c r="F13" s="191" t="s">
        <v>1676</v>
      </c>
      <c r="G13" s="212" t="s">
        <v>1678</v>
      </c>
      <c r="H13" s="88" t="s">
        <v>1505</v>
      </c>
      <c r="I13" s="32" t="s">
        <v>1677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1679</v>
      </c>
      <c r="F14" s="191" t="s">
        <v>1680</v>
      </c>
      <c r="G14" s="212" t="s">
        <v>1678</v>
      </c>
      <c r="H14" s="88" t="s">
        <v>1681</v>
      </c>
      <c r="I14" s="32" t="s">
        <v>1225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1654</v>
      </c>
      <c r="F15" s="191" t="s">
        <v>1315</v>
      </c>
      <c r="G15" s="212" t="s">
        <v>1678</v>
      </c>
      <c r="H15" s="88" t="s">
        <v>1300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54</v>
      </c>
      <c r="F16" s="191" t="s">
        <v>1505</v>
      </c>
      <c r="G16" s="212" t="s">
        <v>1682</v>
      </c>
      <c r="H16" s="88" t="s">
        <v>1300</v>
      </c>
      <c r="I16" s="32" t="s">
        <v>298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212" t="s">
        <v>1683</v>
      </c>
      <c r="F17" s="191" t="s">
        <v>1479</v>
      </c>
      <c r="G17" s="212" t="s">
        <v>1682</v>
      </c>
      <c r="H17" s="88" t="s">
        <v>58</v>
      </c>
      <c r="I17" s="32" t="s">
        <v>298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212" t="s">
        <v>1683</v>
      </c>
      <c r="F18" s="191" t="s">
        <v>1479</v>
      </c>
      <c r="G18" s="212" t="s">
        <v>1682</v>
      </c>
      <c r="H18" s="88" t="s">
        <v>58</v>
      </c>
      <c r="I18" s="32" t="s">
        <v>1684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1667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1466</v>
      </c>
    </row>
    <row r="26" spans="2:20" x14ac:dyDescent="0.2">
      <c r="B26" s="56"/>
      <c r="D26" s="58" t="s">
        <v>1467</v>
      </c>
    </row>
    <row r="27" spans="2:20" x14ac:dyDescent="0.2">
      <c r="B27" s="180"/>
      <c r="D27" t="s">
        <v>385</v>
      </c>
    </row>
    <row r="29" spans="2:20" x14ac:dyDescent="0.2">
      <c r="B29" s="127" t="s">
        <v>136</v>
      </c>
      <c r="D29" s="167" t="s">
        <v>1468</v>
      </c>
    </row>
    <row r="31" spans="2:20" x14ac:dyDescent="0.2">
      <c r="M31" s="841"/>
      <c r="N31" s="841"/>
      <c r="O31" s="84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</row>
    <row r="2" spans="2:20" ht="18.75" x14ac:dyDescent="0.2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3" t="s">
        <v>1685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1686</v>
      </c>
      <c r="F5" s="7" t="s">
        <v>1687</v>
      </c>
      <c r="G5" s="7" t="s">
        <v>1688</v>
      </c>
      <c r="H5" s="7" t="s">
        <v>1689</v>
      </c>
      <c r="I5" s="7" t="s">
        <v>1690</v>
      </c>
      <c r="J5" s="7" t="s">
        <v>1691</v>
      </c>
      <c r="K5" s="7" t="s">
        <v>1692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32" t="s">
        <v>1198</v>
      </c>
      <c r="F8" s="213" t="s">
        <v>61</v>
      </c>
      <c r="G8" s="191" t="s">
        <v>1693</v>
      </c>
      <c r="H8" s="88" t="s">
        <v>1694</v>
      </c>
      <c r="I8" s="32" t="s">
        <v>1695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32" t="s">
        <v>1198</v>
      </c>
      <c r="F9" s="191" t="s">
        <v>1198</v>
      </c>
      <c r="G9" s="191" t="s">
        <v>1198</v>
      </c>
      <c r="H9" s="214" t="s">
        <v>1694</v>
      </c>
      <c r="I9" s="32" t="s">
        <v>1198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1198</v>
      </c>
      <c r="F10" s="191" t="s">
        <v>1198</v>
      </c>
      <c r="G10" s="191" t="s">
        <v>1696</v>
      </c>
      <c r="H10" s="88" t="s">
        <v>1694</v>
      </c>
      <c r="I10" s="32" t="s">
        <v>1697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32" t="s">
        <v>1698</v>
      </c>
      <c r="F11" s="191" t="s">
        <v>1198</v>
      </c>
      <c r="G11" s="191" t="s">
        <v>1699</v>
      </c>
      <c r="H11" s="88" t="s">
        <v>1694</v>
      </c>
      <c r="I11" s="32" t="s">
        <v>1700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196" t="s">
        <v>1698</v>
      </c>
      <c r="F12" s="191" t="s">
        <v>1701</v>
      </c>
      <c r="G12" s="191" t="s">
        <v>1698</v>
      </c>
      <c r="H12" s="88" t="s">
        <v>59</v>
      </c>
      <c r="I12" s="32" t="s">
        <v>1697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1702</v>
      </c>
      <c r="F13" s="191" t="s">
        <v>1701</v>
      </c>
      <c r="G13" s="212" t="s">
        <v>1698</v>
      </c>
      <c r="H13" s="88" t="s">
        <v>59</v>
      </c>
      <c r="I13" s="32" t="s">
        <v>1696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1702</v>
      </c>
      <c r="F14" s="191" t="s">
        <v>1698</v>
      </c>
      <c r="G14" s="212" t="s">
        <v>1703</v>
      </c>
      <c r="H14" s="88" t="s">
        <v>59</v>
      </c>
      <c r="I14" s="32" t="s">
        <v>1704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1705</v>
      </c>
      <c r="F15" s="191" t="s">
        <v>1198</v>
      </c>
      <c r="G15" s="192" t="s">
        <v>1706</v>
      </c>
      <c r="H15" s="88" t="s">
        <v>59</v>
      </c>
      <c r="I15" s="32" t="s">
        <v>1696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1705</v>
      </c>
      <c r="F16" s="191" t="s">
        <v>1698</v>
      </c>
      <c r="G16" s="215" t="s">
        <v>1706</v>
      </c>
      <c r="H16" s="88" t="s">
        <v>1707</v>
      </c>
      <c r="I16" s="32" t="s">
        <v>1708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32" t="s">
        <v>1709</v>
      </c>
      <c r="F17" s="191" t="s">
        <v>1710</v>
      </c>
      <c r="G17" s="192" t="s">
        <v>1711</v>
      </c>
      <c r="H17" s="88" t="s">
        <v>1712</v>
      </c>
      <c r="I17" s="32" t="s">
        <v>298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195" t="s">
        <v>1538</v>
      </c>
      <c r="F18" s="191" t="s">
        <v>1710</v>
      </c>
      <c r="G18" s="215" t="s">
        <v>1713</v>
      </c>
      <c r="H18" s="88" t="s">
        <v>1712</v>
      </c>
      <c r="I18" s="32" t="s">
        <v>298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1667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1466</v>
      </c>
    </row>
    <row r="26" spans="2:20" x14ac:dyDescent="0.2">
      <c r="B26" s="56"/>
      <c r="D26" s="58" t="s">
        <v>1467</v>
      </c>
    </row>
    <row r="27" spans="2:20" x14ac:dyDescent="0.2">
      <c r="B27" s="180"/>
      <c r="D27" t="s">
        <v>385</v>
      </c>
    </row>
    <row r="29" spans="2:20" x14ac:dyDescent="0.2">
      <c r="B29" s="127" t="s">
        <v>136</v>
      </c>
      <c r="D29" s="167" t="s">
        <v>1714</v>
      </c>
    </row>
    <row r="30" spans="2:20" x14ac:dyDescent="0.2">
      <c r="D30" t="s">
        <v>1715</v>
      </c>
    </row>
    <row r="31" spans="2:20" x14ac:dyDescent="0.2">
      <c r="M31" s="841"/>
      <c r="N31" s="841"/>
      <c r="O31" s="84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 ht="18.75" x14ac:dyDescent="0.2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43" t="s">
        <v>1716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85</v>
      </c>
      <c r="C7" s="125"/>
      <c r="D7" s="126"/>
      <c r="E7" s="123" t="s">
        <v>193</v>
      </c>
      <c r="F7" s="123" t="s">
        <v>193</v>
      </c>
      <c r="G7" s="123" t="s">
        <v>193</v>
      </c>
      <c r="H7" s="123" t="s">
        <v>193</v>
      </c>
      <c r="I7" s="123" t="s">
        <v>193</v>
      </c>
      <c r="J7" s="123" t="s">
        <v>193</v>
      </c>
      <c r="K7" s="123" t="s">
        <v>193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181"/>
      <c r="F8" s="32" t="s">
        <v>1717</v>
      </c>
      <c r="G8" s="191" t="s">
        <v>1717</v>
      </c>
      <c r="H8" s="88" t="s">
        <v>1717</v>
      </c>
      <c r="I8" s="32" t="s">
        <v>1717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181"/>
      <c r="F9" s="32" t="s">
        <v>1717</v>
      </c>
      <c r="G9" s="191" t="s">
        <v>1717</v>
      </c>
      <c r="H9" s="88" t="s">
        <v>1717</v>
      </c>
      <c r="I9" s="32" t="s">
        <v>1717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181"/>
      <c r="F10" s="32" t="s">
        <v>1717</v>
      </c>
      <c r="G10" s="191" t="s">
        <v>1717</v>
      </c>
      <c r="H10" s="88" t="s">
        <v>1717</v>
      </c>
      <c r="I10" s="32" t="s">
        <v>1717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181"/>
      <c r="F11" s="32" t="s">
        <v>1718</v>
      </c>
      <c r="G11" s="191" t="s">
        <v>1717</v>
      </c>
      <c r="H11" s="88" t="s">
        <v>1717</v>
      </c>
      <c r="I11" s="32" t="s">
        <v>1717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181"/>
      <c r="F12" s="32" t="s">
        <v>1718</v>
      </c>
      <c r="G12" s="191" t="s">
        <v>1717</v>
      </c>
      <c r="H12" s="88" t="s">
        <v>1717</v>
      </c>
      <c r="I12" s="32" t="s">
        <v>1719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81"/>
      <c r="F13" s="32" t="s">
        <v>1718</v>
      </c>
      <c r="G13" s="192" t="s">
        <v>1717</v>
      </c>
      <c r="H13" s="88" t="s">
        <v>1717</v>
      </c>
      <c r="I13" s="32" t="s">
        <v>1719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81"/>
      <c r="F14" s="32" t="s">
        <v>1720</v>
      </c>
      <c r="G14" s="192" t="s">
        <v>1717</v>
      </c>
      <c r="H14" s="88" t="s">
        <v>1717</v>
      </c>
      <c r="I14" s="32" t="s">
        <v>1719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81"/>
      <c r="F15" s="32" t="s">
        <v>1720</v>
      </c>
      <c r="G15" s="192" t="s">
        <v>1717</v>
      </c>
      <c r="H15" s="88" t="s">
        <v>1721</v>
      </c>
      <c r="I15" s="32" t="s">
        <v>1719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81"/>
      <c r="F16" s="32" t="s">
        <v>1718</v>
      </c>
      <c r="G16" s="192" t="s">
        <v>1717</v>
      </c>
      <c r="H16" s="88" t="s">
        <v>1721</v>
      </c>
      <c r="I16" s="32" t="s">
        <v>1722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81"/>
      <c r="F17" s="32" t="s">
        <v>1718</v>
      </c>
      <c r="G17" s="192" t="s">
        <v>1723</v>
      </c>
      <c r="H17" s="88" t="s">
        <v>1721</v>
      </c>
      <c r="I17" s="32" t="s">
        <v>1722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94"/>
      <c r="F18" s="32" t="s">
        <v>1718</v>
      </c>
      <c r="G18" s="193" t="s">
        <v>1723</v>
      </c>
      <c r="H18" s="88" t="s">
        <v>1721</v>
      </c>
      <c r="I18" s="32" t="s">
        <v>1719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1667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1466</v>
      </c>
    </row>
    <row r="26" spans="2:22" x14ac:dyDescent="0.2">
      <c r="B26" s="56"/>
      <c r="D26" s="58" t="s">
        <v>1467</v>
      </c>
    </row>
    <row r="27" spans="2:22" x14ac:dyDescent="0.2">
      <c r="B27" s="180"/>
      <c r="D27" t="s">
        <v>385</v>
      </c>
    </row>
    <row r="29" spans="2:22" x14ac:dyDescent="0.2">
      <c r="B29" s="127" t="s">
        <v>136</v>
      </c>
      <c r="D29" s="167" t="s">
        <v>1714</v>
      </c>
    </row>
    <row r="30" spans="2:22" x14ac:dyDescent="0.2">
      <c r="D30" t="s">
        <v>1715</v>
      </c>
    </row>
    <row r="31" spans="2:22" x14ac:dyDescent="0.2">
      <c r="M31" s="841"/>
      <c r="N31" s="841"/>
      <c r="O31" s="84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</row>
    <row r="2" spans="2:20" ht="18.75" x14ac:dyDescent="0.2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3" t="s">
        <v>1724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3"/>
      <c r="N3" s="210"/>
      <c r="O3" s="3"/>
      <c r="P3" s="3" t="s">
        <v>1725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1726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1590</v>
      </c>
      <c r="F5" s="7" t="s">
        <v>1727</v>
      </c>
      <c r="G5" s="7" t="s">
        <v>1728</v>
      </c>
      <c r="H5" s="7" t="s">
        <v>1729</v>
      </c>
      <c r="I5" s="7" t="s">
        <v>1730</v>
      </c>
      <c r="J5" s="7" t="s">
        <v>1731</v>
      </c>
      <c r="K5" s="7" t="s">
        <v>1732</v>
      </c>
      <c r="L5" s="61"/>
      <c r="M5" s="172"/>
      <c r="N5" s="113"/>
      <c r="O5" s="113" t="s">
        <v>1728</v>
      </c>
      <c r="P5" s="113" t="s">
        <v>1729</v>
      </c>
      <c r="Q5" s="113" t="s">
        <v>1730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172"/>
      <c r="N6" s="113"/>
      <c r="O6" s="113" t="s">
        <v>1164</v>
      </c>
      <c r="P6" s="113" t="s">
        <v>1165</v>
      </c>
      <c r="Q6" s="113" t="s">
        <v>1166</v>
      </c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1733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1300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1300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1300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32" t="s">
        <v>59</v>
      </c>
      <c r="F11" s="212" t="s">
        <v>59</v>
      </c>
      <c r="G11" s="191" t="s">
        <v>1334</v>
      </c>
      <c r="H11" s="88" t="s">
        <v>59</v>
      </c>
      <c r="I11" s="32" t="s">
        <v>1300</v>
      </c>
      <c r="J11" s="191"/>
      <c r="K11" s="192"/>
      <c r="L11" s="61"/>
      <c r="M11" s="87"/>
      <c r="N11" s="200" t="s">
        <v>1734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32" t="s">
        <v>675</v>
      </c>
      <c r="F12" s="191" t="s">
        <v>59</v>
      </c>
      <c r="G12" s="191" t="s">
        <v>1735</v>
      </c>
      <c r="H12" s="88" t="s">
        <v>59</v>
      </c>
      <c r="I12" s="32" t="s">
        <v>1300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1736</v>
      </c>
      <c r="F13" s="191" t="s">
        <v>1737</v>
      </c>
      <c r="G13" s="192" t="s">
        <v>1735</v>
      </c>
      <c r="H13" s="88" t="s">
        <v>1738</v>
      </c>
      <c r="I13" s="32" t="s">
        <v>1739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1740</v>
      </c>
      <c r="F14" s="191" t="s">
        <v>1741</v>
      </c>
      <c r="G14" s="192" t="s">
        <v>1742</v>
      </c>
      <c r="H14" s="88" t="s">
        <v>1501</v>
      </c>
      <c r="I14" s="32" t="s">
        <v>1743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1740</v>
      </c>
      <c r="F15" s="191" t="s">
        <v>1744</v>
      </c>
      <c r="G15" s="192" t="s">
        <v>59</v>
      </c>
      <c r="H15" s="88" t="s">
        <v>1501</v>
      </c>
      <c r="I15" s="32" t="s">
        <v>1743</v>
      </c>
      <c r="J15" s="191"/>
      <c r="K15" s="192"/>
      <c r="L15" s="61"/>
      <c r="M15" s="87"/>
      <c r="N15" s="200" t="s">
        <v>1745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1736</v>
      </c>
      <c r="F16" s="191" t="s">
        <v>1741</v>
      </c>
      <c r="G16" s="192" t="s">
        <v>59</v>
      </c>
      <c r="H16" s="88" t="s">
        <v>1464</v>
      </c>
      <c r="I16" s="32" t="s">
        <v>1743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32" t="s">
        <v>1736</v>
      </c>
      <c r="F17" s="191" t="s">
        <v>1746</v>
      </c>
      <c r="G17" s="192" t="s">
        <v>1683</v>
      </c>
      <c r="H17" s="88" t="s">
        <v>1464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195" t="s">
        <v>1736</v>
      </c>
      <c r="F18" s="191" t="s">
        <v>1746</v>
      </c>
      <c r="G18" s="192" t="s">
        <v>1683</v>
      </c>
      <c r="H18" s="88" t="s">
        <v>1464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1747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1667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1466</v>
      </c>
    </row>
    <row r="26" spans="2:20" x14ac:dyDescent="0.2">
      <c r="B26" s="56"/>
      <c r="D26" s="58" t="s">
        <v>1467</v>
      </c>
    </row>
    <row r="27" spans="2:20" x14ac:dyDescent="0.2">
      <c r="B27" s="180"/>
      <c r="D27" t="s">
        <v>385</v>
      </c>
    </row>
    <row r="29" spans="2:20" x14ac:dyDescent="0.2">
      <c r="B29" s="127" t="s">
        <v>136</v>
      </c>
      <c r="D29" s="167" t="s">
        <v>1714</v>
      </c>
    </row>
    <row r="30" spans="2:20" x14ac:dyDescent="0.2">
      <c r="D30" t="s">
        <v>1715</v>
      </c>
    </row>
    <row r="31" spans="2:20" x14ac:dyDescent="0.2">
      <c r="M31" s="841"/>
      <c r="N31" s="841"/>
      <c r="O31" s="84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 ht="18.75" x14ac:dyDescent="0.2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43" t="s">
        <v>1748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1749</v>
      </c>
      <c r="F5" s="7" t="s">
        <v>1750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85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58</v>
      </c>
      <c r="F8" s="28" t="s">
        <v>58</v>
      </c>
      <c r="G8" s="183"/>
      <c r="H8" s="88" t="s">
        <v>1751</v>
      </c>
      <c r="I8" s="28" t="s">
        <v>1751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32" t="s">
        <v>58</v>
      </c>
      <c r="F9" s="28" t="s">
        <v>58</v>
      </c>
      <c r="G9" s="186"/>
      <c r="H9" s="88" t="s">
        <v>1751</v>
      </c>
      <c r="I9" s="28" t="s">
        <v>1751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32" t="s">
        <v>58</v>
      </c>
      <c r="F10" s="28" t="s">
        <v>58</v>
      </c>
      <c r="G10" s="186"/>
      <c r="H10" s="88" t="s">
        <v>1751</v>
      </c>
      <c r="I10" s="28" t="s">
        <v>1751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32" t="s">
        <v>58</v>
      </c>
      <c r="F11" s="28" t="s">
        <v>58</v>
      </c>
      <c r="G11" s="186"/>
      <c r="H11" s="88" t="s">
        <v>1752</v>
      </c>
      <c r="I11" s="28" t="s">
        <v>1751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32" t="s">
        <v>58</v>
      </c>
      <c r="F12" s="28" t="s">
        <v>58</v>
      </c>
      <c r="G12" s="186"/>
      <c r="H12" s="88" t="s">
        <v>1753</v>
      </c>
      <c r="I12" s="28" t="s">
        <v>1751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2" t="s">
        <v>58</v>
      </c>
      <c r="F13" s="28" t="s">
        <v>58</v>
      </c>
      <c r="G13" s="187"/>
      <c r="H13" s="88" t="s">
        <v>1753</v>
      </c>
      <c r="I13" s="28" t="s">
        <v>1751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2" t="s">
        <v>1453</v>
      </c>
      <c r="F14" s="28" t="s">
        <v>1754</v>
      </c>
      <c r="G14" s="187"/>
      <c r="H14" s="88" t="s">
        <v>1755</v>
      </c>
      <c r="I14" s="28" t="s">
        <v>1752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2" t="s">
        <v>1453</v>
      </c>
      <c r="F15" s="28" t="s">
        <v>1754</v>
      </c>
      <c r="G15" s="187"/>
      <c r="H15" s="88" t="s">
        <v>1753</v>
      </c>
      <c r="I15" s="28" t="s">
        <v>1752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2" t="s">
        <v>1453</v>
      </c>
      <c r="F16" s="28" t="s">
        <v>1756</v>
      </c>
      <c r="G16" s="187"/>
      <c r="H16" s="88" t="s">
        <v>1757</v>
      </c>
      <c r="I16" s="28" t="s">
        <v>1752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2" t="s">
        <v>1453</v>
      </c>
      <c r="F17" s="28" t="s">
        <v>1756</v>
      </c>
      <c r="G17" s="187"/>
      <c r="H17" s="88" t="s">
        <v>1757</v>
      </c>
      <c r="I17" s="28" t="s">
        <v>1752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90" t="s">
        <v>1453</v>
      </c>
      <c r="F18" s="28" t="s">
        <v>1756</v>
      </c>
      <c r="G18" s="187"/>
      <c r="H18" s="88" t="s">
        <v>1757</v>
      </c>
      <c r="I18" s="28" t="s">
        <v>1752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1667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1466</v>
      </c>
    </row>
    <row r="26" spans="2:22" x14ac:dyDescent="0.2">
      <c r="B26" s="56"/>
      <c r="D26" s="58" t="s">
        <v>1467</v>
      </c>
    </row>
    <row r="27" spans="2:22" x14ac:dyDescent="0.2">
      <c r="B27" s="180"/>
      <c r="D27" t="s">
        <v>385</v>
      </c>
    </row>
    <row r="29" spans="2:22" x14ac:dyDescent="0.2">
      <c r="B29" s="127" t="s">
        <v>136</v>
      </c>
      <c r="D29" s="167" t="s">
        <v>1714</v>
      </c>
    </row>
    <row r="31" spans="2:22" x14ac:dyDescent="0.2">
      <c r="M31" s="841"/>
      <c r="N31" s="841"/>
      <c r="O31" s="84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 ht="18.75" x14ac:dyDescent="0.2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43" t="s">
        <v>1758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1759</v>
      </c>
      <c r="F5" s="7" t="s">
        <v>1760</v>
      </c>
      <c r="G5" s="7" t="s">
        <v>1761</v>
      </c>
      <c r="H5" s="7" t="s">
        <v>1762</v>
      </c>
      <c r="I5" s="7" t="s">
        <v>1763</v>
      </c>
      <c r="J5" s="7" t="s">
        <v>1764</v>
      </c>
      <c r="K5" s="7" t="s">
        <v>1765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85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1667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1466</v>
      </c>
    </row>
    <row r="26" spans="2:22" x14ac:dyDescent="0.2">
      <c r="B26" s="56"/>
      <c r="D26" s="58" t="s">
        <v>1467</v>
      </c>
    </row>
    <row r="27" spans="2:22" x14ac:dyDescent="0.2">
      <c r="B27" s="180"/>
      <c r="D27" t="s">
        <v>385</v>
      </c>
    </row>
    <row r="29" spans="2:22" x14ac:dyDescent="0.2">
      <c r="B29" s="127" t="s">
        <v>136</v>
      </c>
      <c r="D29" s="167" t="s">
        <v>1714</v>
      </c>
    </row>
    <row r="31" spans="2:22" x14ac:dyDescent="0.2">
      <c r="M31" s="841"/>
      <c r="N31" s="841"/>
      <c r="O31" s="84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 ht="18.75" x14ac:dyDescent="0.2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43" t="s">
        <v>1766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1767</v>
      </c>
      <c r="F5" s="7" t="s">
        <v>1768</v>
      </c>
      <c r="G5" s="7" t="s">
        <v>1769</v>
      </c>
      <c r="H5" s="7" t="s">
        <v>1770</v>
      </c>
      <c r="I5" s="7" t="s">
        <v>1771</v>
      </c>
      <c r="J5" s="7" t="s">
        <v>1772</v>
      </c>
      <c r="K5" s="7" t="s">
        <v>1773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1774</v>
      </c>
      <c r="F8" s="32" t="s">
        <v>56</v>
      </c>
      <c r="G8" s="32" t="s">
        <v>56</v>
      </c>
      <c r="H8" s="32" t="s">
        <v>56</v>
      </c>
      <c r="I8" s="178" t="s">
        <v>1775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50" t="s">
        <v>1774</v>
      </c>
      <c r="F9" s="50" t="s">
        <v>56</v>
      </c>
      <c r="G9" s="50" t="s">
        <v>56</v>
      </c>
      <c r="H9" s="50" t="s">
        <v>56</v>
      </c>
      <c r="I9" s="178" t="s">
        <v>1775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50" t="s">
        <v>1774</v>
      </c>
      <c r="F10" s="50" t="s">
        <v>56</v>
      </c>
      <c r="G10" s="50" t="s">
        <v>56</v>
      </c>
      <c r="H10" s="50" t="s">
        <v>56</v>
      </c>
      <c r="I10" s="178" t="s">
        <v>1775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50" t="s">
        <v>1776</v>
      </c>
      <c r="F11" s="50" t="s">
        <v>56</v>
      </c>
      <c r="G11" s="50" t="s">
        <v>56</v>
      </c>
      <c r="H11" s="50" t="s">
        <v>56</v>
      </c>
      <c r="I11" s="178" t="s">
        <v>1775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50" t="s">
        <v>1776</v>
      </c>
      <c r="F12" s="50" t="s">
        <v>1777</v>
      </c>
      <c r="G12" s="50" t="s">
        <v>56</v>
      </c>
      <c r="H12" s="50" t="s">
        <v>56</v>
      </c>
      <c r="I12" s="178" t="s">
        <v>1775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50" t="s">
        <v>1774</v>
      </c>
      <c r="F13" s="50" t="s">
        <v>1777</v>
      </c>
      <c r="G13" s="50" t="s">
        <v>53</v>
      </c>
      <c r="H13" s="50" t="s">
        <v>709</v>
      </c>
      <c r="I13" s="179" t="s">
        <v>1778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50" t="s">
        <v>1776</v>
      </c>
      <c r="F14" s="50" t="s">
        <v>1779</v>
      </c>
      <c r="G14" s="50" t="s">
        <v>53</v>
      </c>
      <c r="H14" s="50" t="s">
        <v>709</v>
      </c>
      <c r="I14" s="179" t="s">
        <v>1778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1776</v>
      </c>
      <c r="F15" s="50" t="s">
        <v>1779</v>
      </c>
      <c r="G15" s="50" t="s">
        <v>53</v>
      </c>
      <c r="H15" s="50" t="s">
        <v>709</v>
      </c>
      <c r="I15" s="179" t="s">
        <v>709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 t="s">
        <v>1776</v>
      </c>
      <c r="F16" s="50" t="s">
        <v>1779</v>
      </c>
      <c r="G16" s="50" t="s">
        <v>53</v>
      </c>
      <c r="H16" s="50" t="s">
        <v>709</v>
      </c>
      <c r="I16" s="179" t="s">
        <v>709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50" t="s">
        <v>1776</v>
      </c>
      <c r="F17" s="50" t="s">
        <v>1779</v>
      </c>
      <c r="G17" s="50" t="s">
        <v>53</v>
      </c>
      <c r="H17" s="50" t="s">
        <v>709</v>
      </c>
      <c r="I17" s="179" t="s">
        <v>709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74" t="s">
        <v>1776</v>
      </c>
      <c r="F18" s="174" t="s">
        <v>1779</v>
      </c>
      <c r="G18" s="174" t="s">
        <v>53</v>
      </c>
      <c r="H18" s="50" t="s">
        <v>709</v>
      </c>
      <c r="I18" s="179" t="s">
        <v>709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1667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1466</v>
      </c>
    </row>
    <row r="24" spans="2:22" x14ac:dyDescent="0.2">
      <c r="B24" s="56"/>
      <c r="D24" s="58" t="s">
        <v>1467</v>
      </c>
    </row>
    <row r="27" spans="2:22" x14ac:dyDescent="0.2">
      <c r="B27" s="127" t="s">
        <v>136</v>
      </c>
      <c r="D27" s="167" t="s">
        <v>1780</v>
      </c>
    </row>
    <row r="29" spans="2:22" x14ac:dyDescent="0.2">
      <c r="D29" s="150" t="s">
        <v>1781</v>
      </c>
      <c r="E29" s="176" t="s">
        <v>53</v>
      </c>
      <c r="F29" s="175" t="s">
        <v>1782</v>
      </c>
      <c r="G29" s="175" t="s">
        <v>1783</v>
      </c>
      <c r="H29" s="175" t="s">
        <v>1784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193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 ht="18.75" x14ac:dyDescent="0.2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847" t="s">
        <v>1785</v>
      </c>
      <c r="N2" s="848"/>
      <c r="O2" s="848"/>
      <c r="P2" s="848"/>
      <c r="Q2" s="848"/>
      <c r="R2" s="848"/>
      <c r="S2" s="848"/>
      <c r="T2" s="848"/>
      <c r="U2" s="848"/>
      <c r="V2" s="848"/>
    </row>
    <row r="3" spans="2:22" x14ac:dyDescent="0.2">
      <c r="B3" s="843" t="s">
        <v>1786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843" t="s">
        <v>1786</v>
      </c>
      <c r="N3" s="843"/>
      <c r="O3" s="843"/>
      <c r="P3" s="843"/>
      <c r="Q3" s="843"/>
      <c r="R3" s="843"/>
      <c r="S3" s="843"/>
      <c r="T3" s="843"/>
      <c r="U3" s="843"/>
      <c r="V3" s="84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1787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49"/>
      <c r="N5" s="850"/>
      <c r="O5" s="851"/>
      <c r="P5" s="7">
        <v>44935</v>
      </c>
      <c r="Q5" s="7" t="s">
        <v>1787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52"/>
      <c r="N6" s="853"/>
      <c r="O6" s="854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 x14ac:dyDescent="0.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44" t="s">
        <v>1785</v>
      </c>
      <c r="N7" s="845"/>
      <c r="O7" s="84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1788</v>
      </c>
      <c r="F8" s="28" t="s">
        <v>1788</v>
      </c>
      <c r="G8" s="38" t="s">
        <v>1788</v>
      </c>
      <c r="H8" s="88" t="s">
        <v>1789</v>
      </c>
      <c r="I8" s="169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50" t="s">
        <v>1788</v>
      </c>
      <c r="F9" s="30" t="s">
        <v>1788</v>
      </c>
      <c r="G9" s="59" t="s">
        <v>1788</v>
      </c>
      <c r="H9" s="87" t="s">
        <v>1789</v>
      </c>
      <c r="I9" s="17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50" t="s">
        <v>1788</v>
      </c>
      <c r="F10" s="30" t="s">
        <v>1788</v>
      </c>
      <c r="G10" s="59" t="s">
        <v>1790</v>
      </c>
      <c r="H10" s="87" t="s">
        <v>1789</v>
      </c>
      <c r="I10" s="17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50" t="s">
        <v>1788</v>
      </c>
      <c r="F11" s="30" t="s">
        <v>1788</v>
      </c>
      <c r="G11" s="59" t="s">
        <v>1791</v>
      </c>
      <c r="H11" s="87" t="s">
        <v>1140</v>
      </c>
      <c r="I11" s="170" t="s">
        <v>242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50" t="s">
        <v>1788</v>
      </c>
      <c r="F12" s="30" t="s">
        <v>1788</v>
      </c>
      <c r="G12" s="59" t="s">
        <v>909</v>
      </c>
      <c r="H12" s="87" t="s">
        <v>1789</v>
      </c>
      <c r="I12" s="170" t="s">
        <v>242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50" t="s">
        <v>1788</v>
      </c>
      <c r="F13" s="30" t="s">
        <v>1788</v>
      </c>
      <c r="G13" s="40" t="s">
        <v>909</v>
      </c>
      <c r="H13" s="20" t="s">
        <v>54</v>
      </c>
      <c r="I13" s="170" t="s">
        <v>1792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50" t="s">
        <v>1793</v>
      </c>
      <c r="F14" s="30" t="s">
        <v>1788</v>
      </c>
      <c r="G14" s="40" t="s">
        <v>909</v>
      </c>
      <c r="H14" s="20" t="s">
        <v>242</v>
      </c>
      <c r="I14" s="170" t="s">
        <v>1794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1793</v>
      </c>
      <c r="F15" s="30" t="s">
        <v>1788</v>
      </c>
      <c r="G15" s="40" t="s">
        <v>1795</v>
      </c>
      <c r="H15" s="20" t="s">
        <v>242</v>
      </c>
      <c r="I15" s="171" t="s">
        <v>1796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 t="s">
        <v>1793</v>
      </c>
      <c r="F16" s="30" t="s">
        <v>1788</v>
      </c>
      <c r="G16" s="40" t="s">
        <v>1789</v>
      </c>
      <c r="H16" s="20" t="s">
        <v>242</v>
      </c>
      <c r="I16" s="170" t="s">
        <v>1140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50" t="s">
        <v>1793</v>
      </c>
      <c r="F17" s="30" t="s">
        <v>1797</v>
      </c>
      <c r="G17" s="40" t="s">
        <v>1140</v>
      </c>
      <c r="H17" s="20" t="s">
        <v>1439</v>
      </c>
      <c r="I17" s="170" t="s">
        <v>1140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68" t="s">
        <v>1793</v>
      </c>
      <c r="F18" s="31" t="s">
        <v>1797</v>
      </c>
      <c r="G18" s="40" t="s">
        <v>1798</v>
      </c>
      <c r="H18" s="20"/>
      <c r="I18" s="17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1667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1466</v>
      </c>
    </row>
    <row r="26" spans="2:22" x14ac:dyDescent="0.2">
      <c r="B26" s="56"/>
      <c r="D26" s="58" t="s">
        <v>1467</v>
      </c>
      <c r="P26" s="90"/>
      <c r="Q26" t="s">
        <v>1799</v>
      </c>
    </row>
    <row r="27" spans="2:22" x14ac:dyDescent="0.2">
      <c r="Q27" t="s">
        <v>1800</v>
      </c>
    </row>
    <row r="29" spans="2:22" x14ac:dyDescent="0.2">
      <c r="B29" s="127" t="s">
        <v>136</v>
      </c>
      <c r="D29" s="167" t="s">
        <v>1801</v>
      </c>
    </row>
    <row r="31" spans="2:22" x14ac:dyDescent="0.2">
      <c r="M31" s="841"/>
      <c r="N31" s="841"/>
      <c r="O31" s="84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 ht="18.75" x14ac:dyDescent="0.2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847" t="s">
        <v>1785</v>
      </c>
      <c r="N2" s="848"/>
      <c r="O2" s="848"/>
      <c r="P2" s="848"/>
      <c r="Q2" s="848"/>
      <c r="R2" s="848"/>
      <c r="S2" s="848"/>
      <c r="T2" s="848"/>
      <c r="U2" s="848"/>
      <c r="V2" s="848"/>
    </row>
    <row r="3" spans="2:22" x14ac:dyDescent="0.2">
      <c r="B3" s="843" t="s">
        <v>1802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843" t="s">
        <v>1802</v>
      </c>
      <c r="N3" s="843"/>
      <c r="O3" s="843"/>
      <c r="P3" s="843"/>
      <c r="Q3" s="843"/>
      <c r="R3" s="843"/>
      <c r="S3" s="843"/>
      <c r="T3" s="843"/>
      <c r="U3" s="843"/>
      <c r="V3" s="84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49"/>
      <c r="N5" s="850"/>
      <c r="O5" s="851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52"/>
      <c r="N6" s="853"/>
      <c r="O6" s="854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 x14ac:dyDescent="0.2">
      <c r="B7" s="124" t="s">
        <v>85</v>
      </c>
      <c r="C7" s="125"/>
      <c r="D7" s="126"/>
      <c r="E7" s="123" t="s">
        <v>1803</v>
      </c>
      <c r="F7" s="123" t="s">
        <v>1803</v>
      </c>
      <c r="G7" s="123" t="s">
        <v>1803</v>
      </c>
      <c r="H7" s="123" t="s">
        <v>1803</v>
      </c>
      <c r="I7" s="123" t="s">
        <v>1803</v>
      </c>
      <c r="J7" s="123" t="s">
        <v>1803</v>
      </c>
      <c r="K7" s="123" t="s">
        <v>1803</v>
      </c>
      <c r="L7" s="70"/>
      <c r="M7" s="844" t="s">
        <v>1785</v>
      </c>
      <c r="N7" s="845"/>
      <c r="O7" s="84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/>
      <c r="G8" s="28"/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/>
      <c r="F13" s="20"/>
      <c r="G13" s="48"/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/>
      <c r="F14" s="20"/>
      <c r="G14" s="48"/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/>
      <c r="F15" s="33"/>
      <c r="G15" s="48"/>
      <c r="H15" s="20"/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/>
      <c r="F16" s="33"/>
      <c r="G16" s="48"/>
      <c r="H16" s="20"/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/>
      <c r="F17" s="33"/>
      <c r="G17" s="48"/>
      <c r="H17" s="20"/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/>
      <c r="F18" s="33"/>
      <c r="G18" s="48"/>
      <c r="H18" s="20"/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1804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1466</v>
      </c>
    </row>
    <row r="26" spans="2:22" x14ac:dyDescent="0.2">
      <c r="B26" s="56"/>
      <c r="D26" s="58" t="s">
        <v>1467</v>
      </c>
      <c r="P26" s="90"/>
      <c r="Q26" t="s">
        <v>1799</v>
      </c>
    </row>
    <row r="27" spans="2:22" x14ac:dyDescent="0.2">
      <c r="Q27" t="s">
        <v>1800</v>
      </c>
    </row>
    <row r="29" spans="2:22" x14ac:dyDescent="0.2">
      <c r="B29" s="127" t="s">
        <v>136</v>
      </c>
      <c r="D29" s="118" t="s">
        <v>1805</v>
      </c>
    </row>
    <row r="31" spans="2:22" x14ac:dyDescent="0.2">
      <c r="M31" s="841"/>
      <c r="N31" s="841"/>
      <c r="O31" s="84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 ht="18.75" x14ac:dyDescent="0.2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847" t="s">
        <v>1785</v>
      </c>
      <c r="N2" s="848"/>
      <c r="O2" s="848"/>
      <c r="P2" s="848"/>
      <c r="Q2" s="848"/>
      <c r="R2" s="848"/>
      <c r="S2" s="848"/>
      <c r="T2" s="848"/>
      <c r="U2" s="848"/>
      <c r="V2" s="848"/>
    </row>
    <row r="3" spans="2:22" x14ac:dyDescent="0.2">
      <c r="B3" s="843" t="s">
        <v>1806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843" t="s">
        <v>1806</v>
      </c>
      <c r="N3" s="843"/>
      <c r="O3" s="843"/>
      <c r="P3" s="843"/>
      <c r="Q3" s="843"/>
      <c r="R3" s="843"/>
      <c r="S3" s="843"/>
      <c r="T3" s="843"/>
      <c r="U3" s="843"/>
      <c r="V3" s="84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49"/>
      <c r="N5" s="850"/>
      <c r="O5" s="851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52"/>
      <c r="N6" s="853"/>
      <c r="O6" s="854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 x14ac:dyDescent="0.2">
      <c r="B7" s="124" t="s">
        <v>85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44" t="s">
        <v>1785</v>
      </c>
      <c r="N7" s="845"/>
      <c r="O7" s="84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433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 t="s">
        <v>56</v>
      </c>
      <c r="F15" s="33" t="s">
        <v>53</v>
      </c>
      <c r="G15" s="48" t="s">
        <v>53</v>
      </c>
      <c r="H15" s="20" t="s">
        <v>433</v>
      </c>
      <c r="I15" s="48" t="s">
        <v>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 t="s">
        <v>56</v>
      </c>
      <c r="F16" s="33" t="s">
        <v>53</v>
      </c>
      <c r="G16" s="48" t="s">
        <v>53</v>
      </c>
      <c r="H16" s="20" t="s">
        <v>433</v>
      </c>
      <c r="I16" s="48" t="s">
        <v>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 t="s">
        <v>56</v>
      </c>
      <c r="F17" s="33" t="s">
        <v>433</v>
      </c>
      <c r="G17" s="48" t="s">
        <v>53</v>
      </c>
      <c r="H17" s="20" t="s">
        <v>433</v>
      </c>
      <c r="I17" s="48" t="s">
        <v>53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 t="s">
        <v>56</v>
      </c>
      <c r="F18" s="33" t="s">
        <v>433</v>
      </c>
      <c r="G18" s="48" t="s">
        <v>53</v>
      </c>
      <c r="H18" s="20" t="s">
        <v>433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1804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1466</v>
      </c>
    </row>
    <row r="26" spans="2:22" x14ac:dyDescent="0.2">
      <c r="B26" s="56"/>
      <c r="D26" s="58" t="s">
        <v>1467</v>
      </c>
      <c r="P26" s="90"/>
      <c r="Q26" t="s">
        <v>1799</v>
      </c>
    </row>
    <row r="27" spans="2:22" x14ac:dyDescent="0.2">
      <c r="Q27" t="s">
        <v>1800</v>
      </c>
    </row>
    <row r="29" spans="2:22" x14ac:dyDescent="0.2">
      <c r="B29" s="127" t="s">
        <v>136</v>
      </c>
      <c r="D29" s="118" t="s">
        <v>1805</v>
      </c>
    </row>
    <row r="31" spans="2:22" x14ac:dyDescent="0.2">
      <c r="M31" s="841"/>
      <c r="N31" s="841"/>
      <c r="O31" s="84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 ht="18.75" x14ac:dyDescent="0.2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847" t="s">
        <v>1785</v>
      </c>
      <c r="N2" s="848"/>
      <c r="O2" s="848"/>
      <c r="P2" s="848"/>
      <c r="Q2" s="848"/>
      <c r="R2" s="848"/>
      <c r="S2" s="848"/>
      <c r="T2" s="848"/>
      <c r="U2" s="848"/>
      <c r="V2" s="848"/>
    </row>
    <row r="3" spans="2:22" x14ac:dyDescent="0.2">
      <c r="B3" s="843" t="s">
        <v>1807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843" t="s">
        <v>1807</v>
      </c>
      <c r="N3" s="843"/>
      <c r="O3" s="843"/>
      <c r="P3" s="843"/>
      <c r="Q3" s="843"/>
      <c r="R3" s="843"/>
      <c r="S3" s="843"/>
      <c r="T3" s="843"/>
      <c r="U3" s="843"/>
      <c r="V3" s="84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49"/>
      <c r="N5" s="850"/>
      <c r="O5" s="851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52"/>
      <c r="N6" s="853"/>
      <c r="O6" s="854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 x14ac:dyDescent="0.2">
      <c r="B7" s="124" t="s">
        <v>85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690</v>
      </c>
      <c r="I7" s="123" t="s">
        <v>55</v>
      </c>
      <c r="J7" s="119"/>
      <c r="K7" s="119"/>
      <c r="L7" s="70"/>
      <c r="M7" s="844" t="s">
        <v>1785</v>
      </c>
      <c r="N7" s="845"/>
      <c r="O7" s="84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1097</v>
      </c>
      <c r="F13" s="20"/>
      <c r="G13" s="48" t="s">
        <v>56</v>
      </c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1097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 t="s">
        <v>1097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 t="s">
        <v>1097</v>
      </c>
      <c r="F16" s="33" t="s">
        <v>55</v>
      </c>
      <c r="G16" s="48" t="s">
        <v>56</v>
      </c>
      <c r="H16" s="20" t="s">
        <v>1097</v>
      </c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 t="s">
        <v>1097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 t="s">
        <v>1097</v>
      </c>
      <c r="F18" s="33" t="s">
        <v>56</v>
      </c>
      <c r="G18" s="48" t="s">
        <v>1097</v>
      </c>
      <c r="H18" s="20" t="s">
        <v>56</v>
      </c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1804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1466</v>
      </c>
    </row>
    <row r="26" spans="2:22" x14ac:dyDescent="0.2">
      <c r="B26" s="56"/>
      <c r="D26" s="58" t="s">
        <v>1467</v>
      </c>
      <c r="P26" s="90"/>
      <c r="Q26" t="s">
        <v>1799</v>
      </c>
    </row>
    <row r="27" spans="2:22" x14ac:dyDescent="0.2">
      <c r="Q27" t="s">
        <v>1800</v>
      </c>
    </row>
    <row r="29" spans="2:22" x14ac:dyDescent="0.2">
      <c r="B29" s="127" t="s">
        <v>136</v>
      </c>
      <c r="D29" s="118" t="s">
        <v>1805</v>
      </c>
    </row>
    <row r="31" spans="2:22" x14ac:dyDescent="0.2">
      <c r="M31" s="841"/>
      <c r="N31" s="841"/>
      <c r="O31" s="84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 ht="18.75" x14ac:dyDescent="0.2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847" t="s">
        <v>1785</v>
      </c>
      <c r="N2" s="848"/>
      <c r="O2" s="848"/>
      <c r="P2" s="848"/>
      <c r="Q2" s="848"/>
      <c r="R2" s="848"/>
      <c r="S2" s="848"/>
      <c r="T2" s="848"/>
      <c r="U2" s="848"/>
      <c r="V2" s="848"/>
    </row>
    <row r="3" spans="2:22" x14ac:dyDescent="0.2">
      <c r="B3" s="843" t="s">
        <v>1808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843" t="s">
        <v>1808</v>
      </c>
      <c r="N3" s="843"/>
      <c r="O3" s="843"/>
      <c r="P3" s="843"/>
      <c r="Q3" s="843"/>
      <c r="R3" s="843"/>
      <c r="S3" s="843"/>
      <c r="T3" s="843"/>
      <c r="U3" s="843"/>
      <c r="V3" s="84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49"/>
      <c r="N5" s="850"/>
      <c r="O5" s="851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52"/>
      <c r="N6" s="853"/>
      <c r="O6" s="854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 x14ac:dyDescent="0.2">
      <c r="B7" s="124" t="s">
        <v>85</v>
      </c>
      <c r="C7" s="125"/>
      <c r="D7" s="126"/>
      <c r="E7" s="123" t="s">
        <v>690</v>
      </c>
      <c r="F7" s="123" t="s">
        <v>690</v>
      </c>
      <c r="G7" s="123" t="s">
        <v>690</v>
      </c>
      <c r="H7" s="123" t="s">
        <v>690</v>
      </c>
      <c r="I7" s="123" t="s">
        <v>690</v>
      </c>
      <c r="J7" s="119"/>
      <c r="K7" s="119"/>
      <c r="L7" s="70"/>
      <c r="M7" s="844" t="s">
        <v>1785</v>
      </c>
      <c r="N7" s="845"/>
      <c r="O7" s="846"/>
      <c r="P7" s="131"/>
      <c r="Q7" s="128"/>
      <c r="R7" s="128" t="s">
        <v>1809</v>
      </c>
      <c r="S7" s="128" t="s">
        <v>1809</v>
      </c>
      <c r="T7" s="130" t="s">
        <v>1810</v>
      </c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162"/>
      <c r="F11" s="20" t="s">
        <v>54</v>
      </c>
      <c r="G11" s="30"/>
      <c r="H11" s="87" t="s">
        <v>54</v>
      </c>
      <c r="I11" s="30" t="s">
        <v>1793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162"/>
      <c r="F12" s="20" t="s">
        <v>54</v>
      </c>
      <c r="G12" s="30" t="s">
        <v>54</v>
      </c>
      <c r="H12" s="87" t="s">
        <v>54</v>
      </c>
      <c r="I12" s="30" t="s">
        <v>1793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62"/>
      <c r="F13" s="20" t="s">
        <v>54</v>
      </c>
      <c r="G13" s="48" t="s">
        <v>54</v>
      </c>
      <c r="H13" s="20" t="s">
        <v>54</v>
      </c>
      <c r="I13" s="30" t="s">
        <v>1793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62"/>
      <c r="F14" s="20" t="s">
        <v>468</v>
      </c>
      <c r="G14" s="48" t="s">
        <v>54</v>
      </c>
      <c r="H14" s="20" t="s">
        <v>54</v>
      </c>
      <c r="I14" s="30" t="s">
        <v>1793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63"/>
      <c r="F15" s="33" t="s">
        <v>468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63"/>
      <c r="F16" s="33" t="s">
        <v>468</v>
      </c>
      <c r="G16" s="48" t="s">
        <v>54</v>
      </c>
      <c r="H16" s="20" t="s">
        <v>468</v>
      </c>
      <c r="I16" s="48" t="s">
        <v>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64"/>
      <c r="F17" s="33" t="s">
        <v>54</v>
      </c>
      <c r="G17" s="48" t="s">
        <v>468</v>
      </c>
      <c r="H17" s="20" t="s">
        <v>468</v>
      </c>
      <c r="I17" s="48" t="s">
        <v>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64"/>
      <c r="F18" s="33"/>
      <c r="G18" s="48" t="s">
        <v>468</v>
      </c>
      <c r="H18" s="20" t="s">
        <v>468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1804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1466</v>
      </c>
    </row>
    <row r="26" spans="2:22" x14ac:dyDescent="0.2">
      <c r="B26" s="56"/>
      <c r="D26" s="58" t="s">
        <v>1467</v>
      </c>
      <c r="P26" s="90"/>
      <c r="Q26" t="s">
        <v>1799</v>
      </c>
    </row>
    <row r="27" spans="2:22" x14ac:dyDescent="0.2">
      <c r="Q27" t="s">
        <v>1800</v>
      </c>
    </row>
    <row r="29" spans="2:22" x14ac:dyDescent="0.2">
      <c r="B29" s="127" t="s">
        <v>136</v>
      </c>
      <c r="D29" s="118" t="s">
        <v>1805</v>
      </c>
    </row>
    <row r="31" spans="2:22" x14ac:dyDescent="0.2">
      <c r="M31" s="841"/>
      <c r="N31" s="841"/>
      <c r="O31" s="84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 ht="18.75" x14ac:dyDescent="0.2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847" t="s">
        <v>1785</v>
      </c>
      <c r="N2" s="848"/>
      <c r="O2" s="848"/>
      <c r="P2" s="848"/>
      <c r="Q2" s="848"/>
      <c r="R2" s="848"/>
      <c r="S2" s="848"/>
      <c r="T2" s="848"/>
      <c r="U2" s="848"/>
      <c r="V2" s="848"/>
    </row>
    <row r="3" spans="2:22" x14ac:dyDescent="0.2">
      <c r="B3" s="843" t="s">
        <v>1811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843" t="s">
        <v>1811</v>
      </c>
      <c r="N3" s="843"/>
      <c r="O3" s="843"/>
      <c r="P3" s="843"/>
      <c r="Q3" s="843"/>
      <c r="R3" s="843"/>
      <c r="S3" s="843"/>
      <c r="T3" s="843"/>
      <c r="U3" s="843"/>
      <c r="V3" s="84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49"/>
      <c r="N5" s="850"/>
      <c r="O5" s="851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52"/>
      <c r="N6" s="853"/>
      <c r="O6" s="854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 x14ac:dyDescent="0.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44" t="s">
        <v>1785</v>
      </c>
      <c r="N7" s="845"/>
      <c r="O7" s="84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 t="s">
        <v>1097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 t="s">
        <v>1097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 t="s">
        <v>56</v>
      </c>
      <c r="I12" s="30" t="s">
        <v>1097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/>
      <c r="F13" s="20" t="s">
        <v>56</v>
      </c>
      <c r="G13" s="48"/>
      <c r="H13" s="20" t="s">
        <v>1097</v>
      </c>
      <c r="I13" s="20" t="s">
        <v>56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/>
      <c r="F14" s="20" t="s">
        <v>56</v>
      </c>
      <c r="G14" s="48" t="s">
        <v>56</v>
      </c>
      <c r="H14" s="20" t="s">
        <v>1097</v>
      </c>
      <c r="I14" s="20" t="s">
        <v>56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/>
      <c r="F15" s="33" t="s">
        <v>56</v>
      </c>
      <c r="G15" s="48" t="s">
        <v>56</v>
      </c>
      <c r="H15" s="20" t="s">
        <v>1097</v>
      </c>
      <c r="I15" s="20" t="s">
        <v>56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/>
      <c r="F16" s="33" t="s">
        <v>56</v>
      </c>
      <c r="G16" s="48" t="s">
        <v>56</v>
      </c>
      <c r="H16" s="20" t="s">
        <v>1097</v>
      </c>
      <c r="I16" s="20" t="s">
        <v>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57"/>
      <c r="F17" s="33" t="s">
        <v>56</v>
      </c>
      <c r="G17" s="48" t="s">
        <v>56</v>
      </c>
      <c r="H17" s="20" t="s">
        <v>1097</v>
      </c>
      <c r="I17" s="20" t="s">
        <v>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57"/>
      <c r="F18" s="33" t="s">
        <v>56</v>
      </c>
      <c r="G18" s="48" t="s">
        <v>56</v>
      </c>
      <c r="H18" s="20" t="s">
        <v>1812</v>
      </c>
      <c r="I18" s="2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119</v>
      </c>
      <c r="C19" s="139" t="s">
        <v>87</v>
      </c>
      <c r="D19" s="140" t="s">
        <v>120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1804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1466</v>
      </c>
    </row>
    <row r="26" spans="2:22" x14ac:dyDescent="0.2">
      <c r="B26" s="56"/>
      <c r="D26" s="58" t="s">
        <v>1467</v>
      </c>
      <c r="P26" s="90"/>
      <c r="Q26" t="s">
        <v>1799</v>
      </c>
    </row>
    <row r="27" spans="2:22" x14ac:dyDescent="0.2">
      <c r="Q27" t="s">
        <v>1800</v>
      </c>
    </row>
    <row r="29" spans="2:22" x14ac:dyDescent="0.2">
      <c r="B29" s="127" t="s">
        <v>136</v>
      </c>
      <c r="D29" s="118" t="s">
        <v>1805</v>
      </c>
    </row>
    <row r="31" spans="2:22" x14ac:dyDescent="0.2">
      <c r="D31" s="102" t="s">
        <v>1094</v>
      </c>
      <c r="E31" s="102"/>
      <c r="F31" s="79"/>
      <c r="G31" s="79"/>
      <c r="H31" s="79"/>
      <c r="I31" s="79"/>
      <c r="J31" s="79"/>
      <c r="K31" s="149"/>
      <c r="M31" s="841"/>
      <c r="N31" s="841"/>
      <c r="O31" s="841"/>
    </row>
    <row r="32" spans="2:22" x14ac:dyDescent="0.2">
      <c r="D32" s="103" t="s">
        <v>690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986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1781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 ht="18.75" x14ac:dyDescent="0.2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847" t="s">
        <v>1785</v>
      </c>
      <c r="N2" s="848"/>
      <c r="O2" s="848"/>
      <c r="P2" s="848"/>
      <c r="Q2" s="848"/>
      <c r="R2" s="848"/>
      <c r="S2" s="848"/>
      <c r="T2" s="848"/>
      <c r="U2" s="848"/>
      <c r="V2" s="848"/>
    </row>
    <row r="3" spans="2:22" x14ac:dyDescent="0.2">
      <c r="B3" s="843" t="s">
        <v>1813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843" t="s">
        <v>1813</v>
      </c>
      <c r="N3" s="843"/>
      <c r="O3" s="843"/>
      <c r="P3" s="843"/>
      <c r="Q3" s="843"/>
      <c r="R3" s="843"/>
      <c r="S3" s="843"/>
      <c r="T3" s="843"/>
      <c r="U3" s="843"/>
      <c r="V3" s="84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49"/>
      <c r="N5" s="850"/>
      <c r="O5" s="851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52"/>
      <c r="N6" s="853"/>
      <c r="O6" s="854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 x14ac:dyDescent="0.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44" t="s">
        <v>1785</v>
      </c>
      <c r="N7" s="845"/>
      <c r="O7" s="84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 t="s">
        <v>55</v>
      </c>
      <c r="F9" s="87" t="s">
        <v>1814</v>
      </c>
      <c r="G9" s="30" t="s">
        <v>55</v>
      </c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 t="s">
        <v>55</v>
      </c>
      <c r="F10" s="20" t="s">
        <v>1815</v>
      </c>
      <c r="G10" s="30" t="s">
        <v>55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 t="s">
        <v>55</v>
      </c>
      <c r="F11" s="20" t="s">
        <v>1815</v>
      </c>
      <c r="G11" s="30" t="s">
        <v>55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55</v>
      </c>
      <c r="F12" s="20" t="s">
        <v>1097</v>
      </c>
      <c r="G12" s="30" t="s">
        <v>55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55</v>
      </c>
      <c r="F13" s="20" t="s">
        <v>1097</v>
      </c>
      <c r="G13" s="30" t="s">
        <v>55</v>
      </c>
      <c r="H13" s="87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1814</v>
      </c>
      <c r="F14" s="20" t="s">
        <v>1815</v>
      </c>
      <c r="G14" s="30" t="s">
        <v>55</v>
      </c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1814</v>
      </c>
      <c r="F15" s="33" t="s">
        <v>1815</v>
      </c>
      <c r="G15" s="30" t="s">
        <v>55</v>
      </c>
      <c r="H15" s="20"/>
      <c r="I15" s="30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08" t="s">
        <v>1816</v>
      </c>
      <c r="F16" s="33" t="s">
        <v>1815</v>
      </c>
      <c r="G16" s="30" t="s">
        <v>55</v>
      </c>
      <c r="H16" s="20"/>
      <c r="I16" s="30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16" t="s">
        <v>1815</v>
      </c>
      <c r="F17" s="33" t="s">
        <v>1815</v>
      </c>
      <c r="G17" s="30" t="s">
        <v>55</v>
      </c>
      <c r="H17" s="20"/>
      <c r="I17" s="30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35" t="s">
        <v>1815</v>
      </c>
      <c r="F18" s="136" t="s">
        <v>1097</v>
      </c>
      <c r="G18" s="108" t="s">
        <v>55</v>
      </c>
      <c r="H18" s="136"/>
      <c r="I18" s="108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119</v>
      </c>
      <c r="C19" s="139" t="s">
        <v>87</v>
      </c>
      <c r="D19" s="140" t="s">
        <v>120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1804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1466</v>
      </c>
    </row>
    <row r="26" spans="2:22" x14ac:dyDescent="0.2">
      <c r="B26" s="56"/>
      <c r="D26" s="58" t="s">
        <v>1467</v>
      </c>
      <c r="P26" s="90"/>
      <c r="Q26" t="s">
        <v>1799</v>
      </c>
    </row>
    <row r="27" spans="2:22" x14ac:dyDescent="0.2">
      <c r="Q27" t="s">
        <v>1800</v>
      </c>
    </row>
    <row r="29" spans="2:22" x14ac:dyDescent="0.2">
      <c r="B29" s="127" t="s">
        <v>136</v>
      </c>
      <c r="D29" s="118" t="s">
        <v>1805</v>
      </c>
    </row>
    <row r="31" spans="2:22" x14ac:dyDescent="0.2">
      <c r="M31" s="841"/>
      <c r="N31" s="841"/>
      <c r="O31" s="84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 ht="18.75" x14ac:dyDescent="0.2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847" t="s">
        <v>1785</v>
      </c>
      <c r="N2" s="848"/>
      <c r="O2" s="848"/>
      <c r="P2" s="848"/>
      <c r="Q2" s="848"/>
      <c r="R2" s="848"/>
      <c r="S2" s="848"/>
      <c r="T2" s="848"/>
      <c r="U2" s="848"/>
      <c r="V2" s="848"/>
    </row>
    <row r="3" spans="2:22" x14ac:dyDescent="0.2">
      <c r="B3" s="843" t="s">
        <v>1817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843" t="s">
        <v>1817</v>
      </c>
      <c r="N3" s="843"/>
      <c r="O3" s="843"/>
      <c r="P3" s="843"/>
      <c r="Q3" s="843"/>
      <c r="R3" s="843"/>
      <c r="S3" s="843"/>
      <c r="T3" s="843"/>
      <c r="U3" s="843"/>
      <c r="V3" s="84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49"/>
      <c r="N5" s="850"/>
      <c r="O5" s="851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1162</v>
      </c>
      <c r="F6" s="47" t="s">
        <v>1163</v>
      </c>
      <c r="G6" s="112" t="s">
        <v>1164</v>
      </c>
      <c r="H6" s="112" t="s">
        <v>1165</v>
      </c>
      <c r="I6" s="23" t="s">
        <v>1166</v>
      </c>
      <c r="J6" s="22" t="s">
        <v>1167</v>
      </c>
      <c r="K6" s="46" t="s">
        <v>1168</v>
      </c>
      <c r="L6" s="61"/>
      <c r="M6" s="852"/>
      <c r="N6" s="853"/>
      <c r="O6" s="854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69" t="s">
        <v>1167</v>
      </c>
      <c r="V6" s="100" t="s">
        <v>1168</v>
      </c>
    </row>
    <row r="7" spans="2:22" x14ac:dyDescent="0.2">
      <c r="B7" s="12" t="s">
        <v>94</v>
      </c>
      <c r="C7" s="3" t="s">
        <v>87</v>
      </c>
      <c r="D7" s="2" t="s">
        <v>96</v>
      </c>
      <c r="E7" s="32" t="s">
        <v>53</v>
      </c>
      <c r="F7" s="32" t="s">
        <v>53</v>
      </c>
      <c r="G7" s="32" t="s">
        <v>468</v>
      </c>
      <c r="H7" s="32" t="s">
        <v>468</v>
      </c>
      <c r="I7" s="28" t="s">
        <v>53</v>
      </c>
      <c r="J7" s="38"/>
      <c r="K7" s="38"/>
      <c r="L7" s="61"/>
      <c r="M7" s="844" t="s">
        <v>1785</v>
      </c>
      <c r="N7" s="845"/>
      <c r="O7" s="846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50" t="s">
        <v>1442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97</v>
      </c>
      <c r="C9" s="3" t="s">
        <v>87</v>
      </c>
      <c r="D9" s="2" t="s">
        <v>99</v>
      </c>
      <c r="E9" s="108" t="s">
        <v>468</v>
      </c>
      <c r="F9" s="108" t="s">
        <v>468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99</v>
      </c>
      <c r="C10" s="3" t="s">
        <v>87</v>
      </c>
      <c r="D10" s="2" t="s">
        <v>102</v>
      </c>
      <c r="E10" s="108" t="s">
        <v>468</v>
      </c>
      <c r="F10" s="108" t="s">
        <v>468</v>
      </c>
      <c r="G10" s="50" t="s">
        <v>195</v>
      </c>
      <c r="H10" s="50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102</v>
      </c>
      <c r="C11" s="3" t="s">
        <v>87</v>
      </c>
      <c r="D11" s="2" t="s">
        <v>104</v>
      </c>
      <c r="E11" s="108" t="s">
        <v>1793</v>
      </c>
      <c r="F11" s="33" t="s">
        <v>1818</v>
      </c>
      <c r="G11" s="50" t="s">
        <v>195</v>
      </c>
      <c r="H11" s="50" t="s">
        <v>54</v>
      </c>
      <c r="I11" s="30" t="s">
        <v>54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104</v>
      </c>
      <c r="C12" s="3" t="s">
        <v>87</v>
      </c>
      <c r="D12" s="2" t="s">
        <v>108</v>
      </c>
      <c r="E12" s="108" t="s">
        <v>1793</v>
      </c>
      <c r="F12" s="33" t="s">
        <v>1600</v>
      </c>
      <c r="G12" s="50" t="s">
        <v>1101</v>
      </c>
      <c r="H12" s="50" t="s">
        <v>1170</v>
      </c>
      <c r="I12" s="30" t="s">
        <v>54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108</v>
      </c>
      <c r="C13" s="3" t="s">
        <v>87</v>
      </c>
      <c r="D13" s="2" t="s">
        <v>111</v>
      </c>
      <c r="E13" s="108" t="s">
        <v>1793</v>
      </c>
      <c r="F13" s="33" t="s">
        <v>1600</v>
      </c>
      <c r="G13" s="33" t="s">
        <v>1600</v>
      </c>
      <c r="H13" s="33" t="s">
        <v>1600</v>
      </c>
      <c r="I13" s="30" t="s">
        <v>54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111</v>
      </c>
      <c r="C14" s="3" t="s">
        <v>87</v>
      </c>
      <c r="D14" s="2" t="s">
        <v>113</v>
      </c>
      <c r="E14" s="108" t="s">
        <v>1793</v>
      </c>
      <c r="F14" s="33" t="s">
        <v>1600</v>
      </c>
      <c r="G14" s="33" t="s">
        <v>1600</v>
      </c>
      <c r="H14" s="33" t="s">
        <v>1600</v>
      </c>
      <c r="I14" s="30" t="s">
        <v>1819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113</v>
      </c>
      <c r="C15" s="3" t="s">
        <v>87</v>
      </c>
      <c r="D15" s="2" t="s">
        <v>115</v>
      </c>
      <c r="E15" s="108" t="s">
        <v>1170</v>
      </c>
      <c r="F15" s="33" t="s">
        <v>256</v>
      </c>
      <c r="G15" s="33" t="s">
        <v>1600</v>
      </c>
      <c r="H15" s="33" t="s">
        <v>1600</v>
      </c>
      <c r="I15" s="30" t="s">
        <v>195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115</v>
      </c>
      <c r="C16" s="3" t="s">
        <v>87</v>
      </c>
      <c r="D16" s="2" t="s">
        <v>117</v>
      </c>
      <c r="E16" s="116" t="s">
        <v>1600</v>
      </c>
      <c r="F16" s="33" t="s">
        <v>256</v>
      </c>
      <c r="G16" s="33" t="s">
        <v>1600</v>
      </c>
      <c r="H16" s="33" t="s">
        <v>1600</v>
      </c>
      <c r="I16" s="30" t="s">
        <v>195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117</v>
      </c>
      <c r="C17" s="9" t="s">
        <v>87</v>
      </c>
      <c r="D17" s="45" t="s">
        <v>119</v>
      </c>
      <c r="E17" s="117" t="s">
        <v>1600</v>
      </c>
      <c r="F17" s="51" t="s">
        <v>56</v>
      </c>
      <c r="G17" s="51" t="s">
        <v>1097</v>
      </c>
      <c r="H17" s="51" t="s">
        <v>1097</v>
      </c>
      <c r="I17" s="31" t="s">
        <v>195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1804</v>
      </c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1466</v>
      </c>
    </row>
    <row r="25" spans="2:22" x14ac:dyDescent="0.2">
      <c r="B25" s="56"/>
      <c r="D25" s="58" t="s">
        <v>1467</v>
      </c>
      <c r="P25" s="90"/>
      <c r="Q25" t="s">
        <v>1799</v>
      </c>
    </row>
    <row r="26" spans="2:22" x14ac:dyDescent="0.2">
      <c r="Q26" t="s">
        <v>1800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 ht="18.75" x14ac:dyDescent="0.2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847" t="s">
        <v>1785</v>
      </c>
      <c r="N2" s="848"/>
      <c r="O2" s="848"/>
      <c r="P2" s="848"/>
      <c r="Q2" s="848"/>
      <c r="R2" s="848"/>
      <c r="S2" s="848"/>
      <c r="T2" s="848"/>
      <c r="U2" s="848"/>
      <c r="V2" s="848"/>
    </row>
    <row r="3" spans="2:22" x14ac:dyDescent="0.2">
      <c r="B3" s="843" t="s">
        <v>1820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843" t="s">
        <v>1820</v>
      </c>
      <c r="N3" s="843"/>
      <c r="O3" s="843"/>
      <c r="P3" s="843"/>
      <c r="Q3" s="843"/>
      <c r="R3" s="843"/>
      <c r="S3" s="843"/>
      <c r="T3" s="843"/>
      <c r="U3" s="843"/>
      <c r="V3" s="84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49"/>
      <c r="N5" s="850"/>
      <c r="O5" s="851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1162</v>
      </c>
      <c r="F6" s="47" t="s">
        <v>1163</v>
      </c>
      <c r="G6" s="112" t="s">
        <v>1164</v>
      </c>
      <c r="H6" s="112" t="s">
        <v>1165</v>
      </c>
      <c r="I6" s="113" t="s">
        <v>1166</v>
      </c>
      <c r="J6" s="22" t="s">
        <v>1167</v>
      </c>
      <c r="K6" s="46" t="s">
        <v>1168</v>
      </c>
      <c r="L6" s="61"/>
      <c r="M6" s="852"/>
      <c r="N6" s="853"/>
      <c r="O6" s="854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69" t="s">
        <v>1167</v>
      </c>
      <c r="V6" s="100" t="s">
        <v>1168</v>
      </c>
    </row>
    <row r="7" spans="2:22" x14ac:dyDescent="0.2">
      <c r="B7" s="12" t="s">
        <v>94</v>
      </c>
      <c r="C7" s="3" t="s">
        <v>87</v>
      </c>
      <c r="D7" s="2" t="s">
        <v>96</v>
      </c>
      <c r="E7" s="32" t="s">
        <v>54</v>
      </c>
      <c r="F7" s="32" t="s">
        <v>690</v>
      </c>
      <c r="G7" s="50" t="s">
        <v>690</v>
      </c>
      <c r="H7" s="50" t="s">
        <v>692</v>
      </c>
      <c r="I7" s="30" t="s">
        <v>690</v>
      </c>
      <c r="J7" s="38"/>
      <c r="K7" s="38"/>
      <c r="L7" s="61"/>
      <c r="M7" s="844" t="s">
        <v>1785</v>
      </c>
      <c r="N7" s="845"/>
      <c r="O7" s="846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50" t="s">
        <v>54</v>
      </c>
      <c r="F8" s="50" t="s">
        <v>690</v>
      </c>
      <c r="G8" s="50" t="s">
        <v>690</v>
      </c>
      <c r="H8" s="50" t="s">
        <v>692</v>
      </c>
      <c r="I8" s="30" t="s">
        <v>690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97</v>
      </c>
      <c r="C9" s="3" t="s">
        <v>87</v>
      </c>
      <c r="D9" s="2" t="s">
        <v>99</v>
      </c>
      <c r="E9" s="108" t="s">
        <v>54</v>
      </c>
      <c r="F9" s="50" t="s">
        <v>964</v>
      </c>
      <c r="G9" s="50" t="s">
        <v>964</v>
      </c>
      <c r="H9" s="50" t="s">
        <v>964</v>
      </c>
      <c r="I9" s="30" t="s">
        <v>964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99</v>
      </c>
      <c r="C10" s="3" t="s">
        <v>87</v>
      </c>
      <c r="D10" s="2" t="s">
        <v>102</v>
      </c>
      <c r="E10" s="108" t="s">
        <v>256</v>
      </c>
      <c r="F10" s="33" t="s">
        <v>964</v>
      </c>
      <c r="G10" s="33" t="s">
        <v>964</v>
      </c>
      <c r="H10" s="33" t="s">
        <v>964</v>
      </c>
      <c r="I10" s="48" t="s">
        <v>964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102</v>
      </c>
      <c r="C11" s="3" t="s">
        <v>87</v>
      </c>
      <c r="D11" s="2" t="s">
        <v>104</v>
      </c>
      <c r="E11" s="108" t="s">
        <v>256</v>
      </c>
      <c r="F11" s="33" t="s">
        <v>964</v>
      </c>
      <c r="G11" s="33" t="s">
        <v>964</v>
      </c>
      <c r="H11" s="33" t="s">
        <v>964</v>
      </c>
      <c r="I11" s="48" t="s">
        <v>964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104</v>
      </c>
      <c r="C12" s="3" t="s">
        <v>87</v>
      </c>
      <c r="D12" s="2" t="s">
        <v>108</v>
      </c>
      <c r="E12" s="108" t="s">
        <v>256</v>
      </c>
      <c r="F12" s="33" t="s">
        <v>964</v>
      </c>
      <c r="G12" s="33" t="s">
        <v>964</v>
      </c>
      <c r="H12" s="33" t="s">
        <v>53</v>
      </c>
      <c r="I12" s="48" t="s">
        <v>964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108</v>
      </c>
      <c r="C13" s="3" t="s">
        <v>87</v>
      </c>
      <c r="D13" s="2" t="s">
        <v>111</v>
      </c>
      <c r="E13" s="108" t="s">
        <v>1600</v>
      </c>
      <c r="F13" s="33" t="s">
        <v>1821</v>
      </c>
      <c r="G13" s="33" t="s">
        <v>1821</v>
      </c>
      <c r="H13" s="33" t="s">
        <v>1814</v>
      </c>
      <c r="I13" s="48" t="s">
        <v>1821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111</v>
      </c>
      <c r="C14" s="3" t="s">
        <v>87</v>
      </c>
      <c r="D14" s="2" t="s">
        <v>113</v>
      </c>
      <c r="E14" s="108" t="s">
        <v>1600</v>
      </c>
      <c r="F14" s="33" t="s">
        <v>1821</v>
      </c>
      <c r="G14" s="33" t="s">
        <v>1821</v>
      </c>
      <c r="H14" s="33" t="s">
        <v>1814</v>
      </c>
      <c r="I14" s="48" t="s">
        <v>1821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113</v>
      </c>
      <c r="C15" s="3" t="s">
        <v>87</v>
      </c>
      <c r="D15" s="2" t="s">
        <v>115</v>
      </c>
      <c r="E15" s="108" t="s">
        <v>1600</v>
      </c>
      <c r="F15" s="33" t="s">
        <v>1822</v>
      </c>
      <c r="G15" s="111" t="s">
        <v>1821</v>
      </c>
      <c r="H15" s="33" t="s">
        <v>1814</v>
      </c>
      <c r="I15" s="48" t="s">
        <v>1822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115</v>
      </c>
      <c r="C16" s="3" t="s">
        <v>87</v>
      </c>
      <c r="D16" s="2" t="s">
        <v>117</v>
      </c>
      <c r="E16" s="108" t="s">
        <v>1600</v>
      </c>
      <c r="F16" s="33" t="s">
        <v>1822</v>
      </c>
      <c r="G16" s="33" t="s">
        <v>1821</v>
      </c>
      <c r="H16" s="33" t="s">
        <v>1814</v>
      </c>
      <c r="I16" s="48" t="s">
        <v>1822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117</v>
      </c>
      <c r="C17" s="9" t="s">
        <v>87</v>
      </c>
      <c r="D17" s="45" t="s">
        <v>119</v>
      </c>
      <c r="E17" s="109" t="s">
        <v>1600</v>
      </c>
      <c r="F17" s="51" t="s">
        <v>1822</v>
      </c>
      <c r="G17" s="51" t="s">
        <v>1821</v>
      </c>
      <c r="H17" s="51" t="s">
        <v>53</v>
      </c>
      <c r="I17" s="49" t="s">
        <v>433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2"/>
      <c r="Q18" s="91" t="s">
        <v>1823</v>
      </c>
      <c r="R18" s="91" t="s">
        <v>986</v>
      </c>
      <c r="S18" s="91" t="s">
        <v>986</v>
      </c>
      <c r="T18" s="91"/>
      <c r="U18" s="72"/>
      <c r="V18" s="72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2"/>
      <c r="Q19" s="91" t="s">
        <v>1823</v>
      </c>
      <c r="R19" s="91" t="s">
        <v>986</v>
      </c>
      <c r="S19" s="91" t="s">
        <v>986</v>
      </c>
      <c r="T19" s="91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91" t="s">
        <v>1823</v>
      </c>
      <c r="R20" s="91" t="s">
        <v>986</v>
      </c>
      <c r="S20" s="91" t="s">
        <v>986</v>
      </c>
      <c r="T20" s="72"/>
      <c r="U20" s="72"/>
      <c r="V20" s="72"/>
    </row>
    <row r="21" spans="2:22" x14ac:dyDescent="0.2">
      <c r="B21" s="58" t="s">
        <v>1804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91" t="s">
        <v>1823</v>
      </c>
      <c r="R21" s="91" t="s">
        <v>986</v>
      </c>
      <c r="S21" s="91" t="s">
        <v>986</v>
      </c>
      <c r="T21" s="72"/>
      <c r="U21" s="72"/>
      <c r="V21" s="72"/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91" t="s">
        <v>1823</v>
      </c>
      <c r="R22" s="91" t="s">
        <v>986</v>
      </c>
      <c r="S22" s="91" t="s">
        <v>986</v>
      </c>
      <c r="T22" s="76"/>
      <c r="U22" s="76"/>
      <c r="V22" s="76"/>
    </row>
    <row r="24" spans="2:22" x14ac:dyDescent="0.2">
      <c r="B24" s="55"/>
      <c r="D24" s="58" t="s">
        <v>1466</v>
      </c>
    </row>
    <row r="25" spans="2:22" x14ac:dyDescent="0.2">
      <c r="B25" s="56"/>
      <c r="D25" s="58" t="s">
        <v>1467</v>
      </c>
      <c r="P25" s="90"/>
      <c r="Q25" t="s">
        <v>1799</v>
      </c>
    </row>
    <row r="26" spans="2:22" x14ac:dyDescent="0.2">
      <c r="Q26" t="s">
        <v>1800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 ht="18.75" x14ac:dyDescent="0.25">
      <c r="B2" s="842" t="s">
        <v>80</v>
      </c>
      <c r="C2" s="855"/>
      <c r="D2" s="855"/>
      <c r="E2" s="855"/>
      <c r="F2" s="855"/>
      <c r="G2" s="855"/>
      <c r="H2" s="855"/>
      <c r="I2" s="855"/>
      <c r="J2" s="855"/>
      <c r="K2" s="855"/>
      <c r="L2" s="61"/>
      <c r="M2" s="847" t="s">
        <v>1785</v>
      </c>
      <c r="N2" s="848"/>
      <c r="O2" s="848"/>
      <c r="P2" s="848"/>
      <c r="Q2" s="848"/>
      <c r="R2" s="848"/>
      <c r="S2" s="848"/>
      <c r="T2" s="848"/>
      <c r="U2" s="848"/>
      <c r="V2" s="848"/>
    </row>
    <row r="3" spans="2:22" x14ac:dyDescent="0.2">
      <c r="B3" s="843" t="s">
        <v>1824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841" t="s">
        <v>1824</v>
      </c>
      <c r="N3" s="841"/>
      <c r="O3" s="841"/>
      <c r="P3" s="841"/>
      <c r="Q3" s="841"/>
      <c r="R3" s="841"/>
      <c r="S3" s="841"/>
      <c r="T3" s="841"/>
      <c r="U3" s="841"/>
      <c r="V3" s="841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49"/>
      <c r="N5" s="850"/>
      <c r="O5" s="851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1162</v>
      </c>
      <c r="F6" s="46" t="s">
        <v>1163</v>
      </c>
      <c r="G6" s="46" t="s">
        <v>1164</v>
      </c>
      <c r="H6" s="47" t="s">
        <v>1165</v>
      </c>
      <c r="I6" s="23" t="s">
        <v>1166</v>
      </c>
      <c r="J6" s="22" t="s">
        <v>1167</v>
      </c>
      <c r="K6" s="46" t="s">
        <v>1168</v>
      </c>
      <c r="L6" s="61"/>
      <c r="M6" s="852"/>
      <c r="N6" s="853"/>
      <c r="O6" s="854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69" t="s">
        <v>1167</v>
      </c>
      <c r="V6" s="100" t="s">
        <v>1168</v>
      </c>
    </row>
    <row r="7" spans="2:22" x14ac:dyDescent="0.2">
      <c r="B7" s="12" t="s">
        <v>94</v>
      </c>
      <c r="C7" s="3" t="s">
        <v>87</v>
      </c>
      <c r="D7" s="2" t="s">
        <v>96</v>
      </c>
      <c r="E7" s="28"/>
      <c r="F7" s="88"/>
      <c r="G7" s="28" t="s">
        <v>195</v>
      </c>
      <c r="H7" s="28" t="s">
        <v>195</v>
      </c>
      <c r="I7" s="28" t="s">
        <v>54</v>
      </c>
      <c r="J7" s="28"/>
      <c r="K7" s="38"/>
      <c r="L7" s="61"/>
      <c r="M7" s="844" t="s">
        <v>1785</v>
      </c>
      <c r="N7" s="845"/>
      <c r="O7" s="846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30"/>
      <c r="F8" s="87"/>
      <c r="G8" s="30" t="s">
        <v>195</v>
      </c>
      <c r="H8" s="30" t="s">
        <v>195</v>
      </c>
      <c r="I8" s="30" t="s">
        <v>54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97" t="s">
        <v>1825</v>
      </c>
      <c r="V8" s="91" t="s">
        <v>842</v>
      </c>
    </row>
    <row r="9" spans="2:22" x14ac:dyDescent="0.2">
      <c r="B9" s="12" t="s">
        <v>97</v>
      </c>
      <c r="C9" s="3" t="s">
        <v>87</v>
      </c>
      <c r="D9" s="2" t="s">
        <v>99</v>
      </c>
      <c r="E9" s="30"/>
      <c r="F9" s="87"/>
      <c r="G9" s="30" t="s">
        <v>195</v>
      </c>
      <c r="H9" s="30" t="s">
        <v>195</v>
      </c>
      <c r="I9" s="30" t="s">
        <v>195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7" t="s">
        <v>1825</v>
      </c>
      <c r="V9" s="91" t="s">
        <v>842</v>
      </c>
    </row>
    <row r="10" spans="2:22" x14ac:dyDescent="0.2">
      <c r="B10" s="12" t="s">
        <v>99</v>
      </c>
      <c r="C10" s="3" t="s">
        <v>87</v>
      </c>
      <c r="D10" s="2" t="s">
        <v>102</v>
      </c>
      <c r="E10" s="30"/>
      <c r="F10" s="20"/>
      <c r="G10" s="30" t="s">
        <v>195</v>
      </c>
      <c r="H10" s="30" t="s">
        <v>195</v>
      </c>
      <c r="I10" s="30" t="s">
        <v>195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7" t="s">
        <v>1826</v>
      </c>
      <c r="U10" s="97" t="s">
        <v>1825</v>
      </c>
      <c r="V10" s="91" t="s">
        <v>842</v>
      </c>
    </row>
    <row r="11" spans="2:22" x14ac:dyDescent="0.2">
      <c r="B11" s="12" t="s">
        <v>102</v>
      </c>
      <c r="C11" s="3" t="s">
        <v>87</v>
      </c>
      <c r="D11" s="2" t="s">
        <v>104</v>
      </c>
      <c r="E11" s="30"/>
      <c r="F11" s="20"/>
      <c r="G11" s="30" t="s">
        <v>195</v>
      </c>
      <c r="H11" s="30" t="s">
        <v>56</v>
      </c>
      <c r="I11" s="30" t="s">
        <v>195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7" t="s">
        <v>1826</v>
      </c>
      <c r="U11" s="97" t="s">
        <v>1825</v>
      </c>
      <c r="V11" s="91" t="s">
        <v>842</v>
      </c>
    </row>
    <row r="12" spans="2:22" x14ac:dyDescent="0.2">
      <c r="B12" s="12" t="s">
        <v>104</v>
      </c>
      <c r="C12" s="3" t="s">
        <v>87</v>
      </c>
      <c r="D12" s="2" t="s">
        <v>108</v>
      </c>
      <c r="E12" s="30"/>
      <c r="F12" s="20"/>
      <c r="G12" s="30" t="s">
        <v>1101</v>
      </c>
      <c r="H12" s="89" t="s">
        <v>1097</v>
      </c>
      <c r="I12" s="30" t="s">
        <v>1797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7" t="s">
        <v>1826</v>
      </c>
      <c r="U12" s="97" t="s">
        <v>1825</v>
      </c>
      <c r="V12" s="91" t="s">
        <v>842</v>
      </c>
    </row>
    <row r="13" spans="2:22" x14ac:dyDescent="0.2">
      <c r="B13" s="12" t="s">
        <v>108</v>
      </c>
      <c r="C13" s="3" t="s">
        <v>87</v>
      </c>
      <c r="D13" s="2" t="s">
        <v>111</v>
      </c>
      <c r="E13" s="48"/>
      <c r="F13" s="20"/>
      <c r="G13" s="30" t="s">
        <v>1101</v>
      </c>
      <c r="H13" s="89" t="s">
        <v>1097</v>
      </c>
      <c r="I13" s="30" t="s">
        <v>1170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7" t="s">
        <v>1826</v>
      </c>
      <c r="U13" s="97" t="s">
        <v>1825</v>
      </c>
      <c r="V13" s="91" t="s">
        <v>842</v>
      </c>
    </row>
    <row r="14" spans="2:22" x14ac:dyDescent="0.2">
      <c r="B14" s="12" t="s">
        <v>111</v>
      </c>
      <c r="C14" s="3" t="s">
        <v>87</v>
      </c>
      <c r="D14" s="2" t="s">
        <v>113</v>
      </c>
      <c r="E14" s="48"/>
      <c r="F14" s="87"/>
      <c r="G14" s="30" t="s">
        <v>1101</v>
      </c>
      <c r="H14" s="89" t="s">
        <v>1827</v>
      </c>
      <c r="I14" s="30" t="s">
        <v>1170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7" t="s">
        <v>1826</v>
      </c>
      <c r="U14" s="97" t="s">
        <v>1825</v>
      </c>
      <c r="V14" s="91" t="s">
        <v>1826</v>
      </c>
    </row>
    <row r="15" spans="2:22" x14ac:dyDescent="0.2">
      <c r="B15" s="12" t="s">
        <v>113</v>
      </c>
      <c r="C15" s="3" t="s">
        <v>87</v>
      </c>
      <c r="D15" s="2" t="s">
        <v>115</v>
      </c>
      <c r="E15" s="48"/>
      <c r="F15" s="87"/>
      <c r="G15" s="30" t="s">
        <v>1101</v>
      </c>
      <c r="H15" s="89" t="s">
        <v>1097</v>
      </c>
      <c r="I15" s="30" t="s">
        <v>1170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7" t="s">
        <v>1826</v>
      </c>
      <c r="U15" s="97" t="s">
        <v>1825</v>
      </c>
      <c r="V15" s="91" t="s">
        <v>1826</v>
      </c>
    </row>
    <row r="16" spans="2:22" x14ac:dyDescent="0.2">
      <c r="B16" s="12" t="s">
        <v>115</v>
      </c>
      <c r="C16" s="3" t="s">
        <v>87</v>
      </c>
      <c r="D16" s="2" t="s">
        <v>117</v>
      </c>
      <c r="E16" s="48"/>
      <c r="F16" s="87"/>
      <c r="G16" s="30" t="s">
        <v>1101</v>
      </c>
      <c r="H16" s="89" t="s">
        <v>1097</v>
      </c>
      <c r="I16" s="30" t="s">
        <v>1170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7" t="s">
        <v>1826</v>
      </c>
      <c r="U16" s="97" t="s">
        <v>1825</v>
      </c>
      <c r="V16" s="91" t="s">
        <v>1826</v>
      </c>
    </row>
    <row r="17" spans="2:22" x14ac:dyDescent="0.2">
      <c r="B17" s="8" t="s">
        <v>117</v>
      </c>
      <c r="C17" s="9" t="s">
        <v>87</v>
      </c>
      <c r="D17" s="45" t="s">
        <v>119</v>
      </c>
      <c r="E17" s="49"/>
      <c r="F17" s="54"/>
      <c r="G17" s="31" t="s">
        <v>1101</v>
      </c>
      <c r="H17" s="107" t="s">
        <v>1097</v>
      </c>
      <c r="I17" s="31" t="s">
        <v>1828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91" t="s">
        <v>1826</v>
      </c>
      <c r="S17" s="72"/>
      <c r="T17" s="97" t="s">
        <v>1826</v>
      </c>
      <c r="U17" s="97" t="s">
        <v>1825</v>
      </c>
      <c r="V17" s="91" t="s">
        <v>1826</v>
      </c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1826</v>
      </c>
      <c r="S18" s="72"/>
      <c r="T18" s="91" t="s">
        <v>1826</v>
      </c>
      <c r="U18" s="96"/>
      <c r="V18" s="91" t="s">
        <v>1826</v>
      </c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1826</v>
      </c>
      <c r="S19" s="72"/>
      <c r="T19" s="91" t="s">
        <v>1826</v>
      </c>
      <c r="U19" s="96"/>
      <c r="V19" s="91" t="s">
        <v>1826</v>
      </c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1826</v>
      </c>
      <c r="S20" s="72"/>
      <c r="T20" s="91" t="s">
        <v>1826</v>
      </c>
      <c r="U20" s="96"/>
      <c r="V20" s="91" t="s">
        <v>1826</v>
      </c>
    </row>
    <row r="21" spans="2:22" x14ac:dyDescent="0.2">
      <c r="B21" s="58" t="s">
        <v>1804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2"/>
      <c r="S21" s="72"/>
      <c r="T21" s="91" t="s">
        <v>1826</v>
      </c>
      <c r="U21" s="96"/>
      <c r="V21" s="91" t="s">
        <v>1826</v>
      </c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1466</v>
      </c>
    </row>
    <row r="25" spans="2:22" x14ac:dyDescent="0.2">
      <c r="B25" s="56"/>
      <c r="D25" s="58" t="s">
        <v>1467</v>
      </c>
      <c r="P25" s="90"/>
      <c r="Q25" t="s">
        <v>1799</v>
      </c>
    </row>
    <row r="26" spans="2:22" x14ac:dyDescent="0.2">
      <c r="Q26" t="s">
        <v>1800</v>
      </c>
    </row>
    <row r="27" spans="2:22" x14ac:dyDescent="0.2">
      <c r="D27" s="102" t="s">
        <v>1094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690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986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1781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37890625" customWidth="1"/>
    <col min="5" max="11" width="18.6953125" customWidth="1"/>
    <col min="16" max="22" width="18.6953125" customWidth="1"/>
  </cols>
  <sheetData>
    <row r="1" spans="2:22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 x14ac:dyDescent="0.2">
      <c r="B2" s="841" t="s">
        <v>1829</v>
      </c>
      <c r="C2" s="841"/>
      <c r="D2" s="841"/>
      <c r="E2" s="841"/>
      <c r="F2" s="841"/>
      <c r="G2" s="841"/>
      <c r="H2" s="841"/>
      <c r="I2" s="841"/>
      <c r="J2" s="841"/>
      <c r="K2" s="841"/>
      <c r="L2" s="841"/>
      <c r="M2" s="841"/>
      <c r="N2" s="841"/>
      <c r="O2" s="841"/>
      <c r="P2" s="841"/>
      <c r="Q2" s="841"/>
      <c r="R2" s="841"/>
      <c r="S2" s="841"/>
      <c r="T2" s="841"/>
      <c r="U2" s="841"/>
      <c r="V2" s="841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842" t="s">
        <v>80</v>
      </c>
      <c r="C4" s="855"/>
      <c r="D4" s="855"/>
      <c r="E4" s="855"/>
      <c r="F4" s="855"/>
      <c r="G4" s="855"/>
      <c r="H4" s="855"/>
      <c r="I4" s="855"/>
      <c r="J4" s="855"/>
      <c r="K4" s="855"/>
      <c r="L4" s="61"/>
      <c r="M4" s="847" t="s">
        <v>1785</v>
      </c>
      <c r="N4" s="848"/>
      <c r="O4" s="848"/>
      <c r="P4" s="848"/>
      <c r="Q4" s="848"/>
      <c r="R4" s="848"/>
      <c r="S4" s="848"/>
      <c r="T4" s="848"/>
      <c r="U4" s="848"/>
      <c r="V4" s="848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49"/>
      <c r="N5" s="850"/>
      <c r="O5" s="851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1162</v>
      </c>
      <c r="F6" s="46" t="s">
        <v>1163</v>
      </c>
      <c r="G6" s="46" t="s">
        <v>1164</v>
      </c>
      <c r="H6" s="47" t="s">
        <v>1165</v>
      </c>
      <c r="I6" s="23" t="s">
        <v>1166</v>
      </c>
      <c r="J6" s="22" t="s">
        <v>1167</v>
      </c>
      <c r="K6" s="46" t="s">
        <v>1168</v>
      </c>
      <c r="L6" s="61"/>
      <c r="M6" s="852"/>
      <c r="N6" s="853"/>
      <c r="O6" s="854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66" t="s">
        <v>1167</v>
      </c>
      <c r="V6" s="67" t="s">
        <v>1168</v>
      </c>
    </row>
    <row r="7" spans="2:22" x14ac:dyDescent="0.2">
      <c r="B7" s="12" t="s">
        <v>94</v>
      </c>
      <c r="C7" s="3" t="s">
        <v>87</v>
      </c>
      <c r="D7" s="2" t="s">
        <v>96</v>
      </c>
      <c r="E7" s="28" t="s">
        <v>195</v>
      </c>
      <c r="F7" s="38" t="s">
        <v>195</v>
      </c>
      <c r="G7" s="52" t="s">
        <v>195</v>
      </c>
      <c r="H7" s="37" t="s">
        <v>56</v>
      </c>
      <c r="I7" s="32" t="s">
        <v>195</v>
      </c>
      <c r="J7" s="28"/>
      <c r="K7" s="38"/>
      <c r="L7" s="61"/>
      <c r="M7" s="844" t="s">
        <v>1785</v>
      </c>
      <c r="N7" s="845"/>
      <c r="O7" s="846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96</v>
      </c>
      <c r="C8" s="3" t="s">
        <v>87</v>
      </c>
      <c r="D8" s="2" t="s">
        <v>97</v>
      </c>
      <c r="E8" s="30" t="s">
        <v>195</v>
      </c>
      <c r="F8" s="59" t="s">
        <v>195</v>
      </c>
      <c r="G8" s="30" t="s">
        <v>195</v>
      </c>
      <c r="H8" s="27" t="s">
        <v>56</v>
      </c>
      <c r="I8" s="33" t="s">
        <v>195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97</v>
      </c>
      <c r="C9" s="3" t="s">
        <v>87</v>
      </c>
      <c r="D9" s="2" t="s">
        <v>99</v>
      </c>
      <c r="E9" s="30" t="s">
        <v>195</v>
      </c>
      <c r="F9" s="59" t="s">
        <v>1819</v>
      </c>
      <c r="G9" s="30" t="s">
        <v>195</v>
      </c>
      <c r="H9" s="15" t="s">
        <v>56</v>
      </c>
      <c r="I9" s="33" t="s">
        <v>195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99</v>
      </c>
      <c r="C10" s="3" t="s">
        <v>87</v>
      </c>
      <c r="D10" s="2" t="s">
        <v>102</v>
      </c>
      <c r="E10" s="30" t="s">
        <v>195</v>
      </c>
      <c r="F10" s="60" t="s">
        <v>1819</v>
      </c>
      <c r="G10" s="78" t="s">
        <v>1819</v>
      </c>
      <c r="H10" s="14" t="s">
        <v>56</v>
      </c>
      <c r="I10" s="33" t="s">
        <v>195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102</v>
      </c>
      <c r="C11" s="3" t="s">
        <v>87</v>
      </c>
      <c r="D11" s="2" t="s">
        <v>104</v>
      </c>
      <c r="E11" s="30" t="s">
        <v>195</v>
      </c>
      <c r="F11" s="60" t="s">
        <v>964</v>
      </c>
      <c r="G11" s="78" t="s">
        <v>1819</v>
      </c>
      <c r="H11" s="14" t="s">
        <v>964</v>
      </c>
      <c r="I11" s="14" t="s">
        <v>195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104</v>
      </c>
      <c r="C12" s="3" t="s">
        <v>87</v>
      </c>
      <c r="D12" s="2" t="s">
        <v>108</v>
      </c>
      <c r="E12" s="30" t="s">
        <v>195</v>
      </c>
      <c r="F12" s="60" t="s">
        <v>1821</v>
      </c>
      <c r="G12" s="57" t="s">
        <v>1830</v>
      </c>
      <c r="H12" s="14" t="s">
        <v>964</v>
      </c>
      <c r="I12" s="14" t="s">
        <v>195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108</v>
      </c>
      <c r="C13" s="3" t="s">
        <v>87</v>
      </c>
      <c r="D13" s="2" t="s">
        <v>111</v>
      </c>
      <c r="E13" s="48" t="s">
        <v>1797</v>
      </c>
      <c r="F13" s="60" t="s">
        <v>1830</v>
      </c>
      <c r="G13" s="57" t="s">
        <v>1830</v>
      </c>
      <c r="H13" s="14" t="s">
        <v>1821</v>
      </c>
      <c r="I13" s="14" t="s">
        <v>1797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111</v>
      </c>
      <c r="C14" s="3" t="s">
        <v>87</v>
      </c>
      <c r="D14" s="2" t="s">
        <v>113</v>
      </c>
      <c r="E14" s="48" t="s">
        <v>1797</v>
      </c>
      <c r="F14" s="59" t="s">
        <v>1831</v>
      </c>
      <c r="G14" s="57" t="s">
        <v>1830</v>
      </c>
      <c r="H14" s="14" t="s">
        <v>1822</v>
      </c>
      <c r="I14" s="14" t="s">
        <v>1797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113</v>
      </c>
      <c r="C15" s="3" t="s">
        <v>87</v>
      </c>
      <c r="D15" s="2" t="s">
        <v>115</v>
      </c>
      <c r="E15" s="48" t="s">
        <v>1797</v>
      </c>
      <c r="F15" s="59" t="s">
        <v>1831</v>
      </c>
      <c r="G15" s="57" t="s">
        <v>1830</v>
      </c>
      <c r="H15" s="14" t="s">
        <v>1822</v>
      </c>
      <c r="I15" s="14" t="s">
        <v>1797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115</v>
      </c>
      <c r="C16" s="3" t="s">
        <v>87</v>
      </c>
      <c r="D16" s="2" t="s">
        <v>117</v>
      </c>
      <c r="E16" s="48" t="s">
        <v>1797</v>
      </c>
      <c r="F16" s="59" t="s">
        <v>1831</v>
      </c>
      <c r="G16" s="30" t="s">
        <v>1831</v>
      </c>
      <c r="H16" s="14" t="s">
        <v>1821</v>
      </c>
      <c r="I16" s="14" t="s">
        <v>1797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7" t="s">
        <v>986</v>
      </c>
      <c r="U16" s="72"/>
      <c r="V16" s="72"/>
    </row>
    <row r="17" spans="2:22" x14ac:dyDescent="0.2">
      <c r="B17" s="8" t="s">
        <v>117</v>
      </c>
      <c r="C17" s="9" t="s">
        <v>87</v>
      </c>
      <c r="D17" s="45" t="s">
        <v>119</v>
      </c>
      <c r="E17" s="49" t="s">
        <v>1797</v>
      </c>
      <c r="F17" s="44" t="s">
        <v>1814</v>
      </c>
      <c r="G17" s="54" t="s">
        <v>1814</v>
      </c>
      <c r="H17" s="29" t="s">
        <v>1821</v>
      </c>
      <c r="I17" s="29" t="s">
        <v>1832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7" t="s">
        <v>986</v>
      </c>
      <c r="U17" s="72"/>
      <c r="V17" s="72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7"/>
      <c r="Q18" s="72"/>
      <c r="R18" s="72"/>
      <c r="S18" s="72"/>
      <c r="T18" s="77" t="s">
        <v>986</v>
      </c>
      <c r="U18" s="72"/>
      <c r="V18" s="72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7"/>
      <c r="Q19" s="72"/>
      <c r="R19" s="72"/>
      <c r="S19" s="72"/>
      <c r="T19" s="77" t="s">
        <v>986</v>
      </c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7"/>
      <c r="Q20" s="72"/>
      <c r="R20" s="72"/>
      <c r="S20" s="72"/>
      <c r="T20" s="77" t="s">
        <v>986</v>
      </c>
      <c r="U20" s="72"/>
      <c r="V20" s="72"/>
    </row>
    <row r="21" spans="2:22" x14ac:dyDescent="0.2">
      <c r="B21" s="58" t="s">
        <v>1804</v>
      </c>
      <c r="L21" s="61"/>
      <c r="M21" s="70" t="s">
        <v>125</v>
      </c>
      <c r="N21" s="62" t="s">
        <v>87</v>
      </c>
      <c r="O21" s="61" t="s">
        <v>127</v>
      </c>
      <c r="P21" s="77"/>
      <c r="Q21" s="72"/>
      <c r="R21" s="72"/>
      <c r="S21" s="72"/>
      <c r="T21" s="77" t="s">
        <v>986</v>
      </c>
      <c r="U21" s="72"/>
      <c r="V21" s="72"/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1466</v>
      </c>
    </row>
    <row r="25" spans="2:22" x14ac:dyDescent="0.2">
      <c r="B25" s="56"/>
      <c r="D25" s="58" t="s">
        <v>1467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37109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56" t="s">
        <v>79</v>
      </c>
      <c r="C2" s="856"/>
      <c r="D2" s="856"/>
      <c r="E2" s="856"/>
      <c r="F2" s="856"/>
      <c r="G2" s="856"/>
      <c r="H2" s="856"/>
      <c r="I2" s="856"/>
      <c r="J2" s="856"/>
      <c r="K2" s="856"/>
    </row>
    <row r="3" spans="2:11" ht="18.75" x14ac:dyDescent="0.25">
      <c r="B3" s="842" t="s">
        <v>80</v>
      </c>
      <c r="C3" s="855"/>
      <c r="D3" s="855"/>
      <c r="E3" s="855"/>
      <c r="F3" s="855"/>
      <c r="G3" s="855"/>
      <c r="H3" s="855"/>
      <c r="I3" s="855"/>
      <c r="J3" s="855"/>
      <c r="K3" s="855"/>
    </row>
    <row r="4" spans="2:11" x14ac:dyDescent="0.2">
      <c r="B4" s="843" t="s">
        <v>1833</v>
      </c>
      <c r="C4" s="843"/>
      <c r="D4" s="843"/>
      <c r="E4" s="843"/>
      <c r="F4" s="843"/>
      <c r="G4" s="843"/>
      <c r="H4" s="843"/>
      <c r="I4" s="843"/>
      <c r="J4" s="843"/>
      <c r="K4" s="843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1162</v>
      </c>
      <c r="F7" s="46" t="s">
        <v>1163</v>
      </c>
      <c r="G7" s="46" t="s">
        <v>1164</v>
      </c>
      <c r="H7" s="47" t="s">
        <v>1165</v>
      </c>
      <c r="I7" s="23" t="s">
        <v>1166</v>
      </c>
      <c r="J7" s="22" t="s">
        <v>1167</v>
      </c>
      <c r="K7" s="46" t="s">
        <v>1168</v>
      </c>
    </row>
    <row r="8" spans="2:11" x14ac:dyDescent="0.2">
      <c r="B8" s="12" t="s">
        <v>94</v>
      </c>
      <c r="C8" s="3" t="s">
        <v>87</v>
      </c>
      <c r="D8" s="2" t="s">
        <v>96</v>
      </c>
      <c r="E8" s="32"/>
      <c r="F8" s="28" t="s">
        <v>1834</v>
      </c>
      <c r="G8" s="52" t="s">
        <v>55</v>
      </c>
      <c r="H8" s="37" t="s">
        <v>1598</v>
      </c>
      <c r="I8" s="32" t="s">
        <v>55</v>
      </c>
      <c r="J8" s="28"/>
      <c r="K8" s="38"/>
    </row>
    <row r="9" spans="2:11" x14ac:dyDescent="0.2">
      <c r="B9" s="12" t="s">
        <v>96</v>
      </c>
      <c r="C9" s="3" t="s">
        <v>87</v>
      </c>
      <c r="D9" s="2" t="s">
        <v>97</v>
      </c>
      <c r="E9" s="50"/>
      <c r="F9" s="48" t="s">
        <v>1834</v>
      </c>
      <c r="G9" s="16" t="s">
        <v>55</v>
      </c>
      <c r="H9" s="27" t="s">
        <v>1598</v>
      </c>
      <c r="I9" s="33" t="s">
        <v>55</v>
      </c>
      <c r="J9" s="30"/>
      <c r="K9" s="40"/>
    </row>
    <row r="10" spans="2:11" x14ac:dyDescent="0.2">
      <c r="B10" s="12" t="s">
        <v>97</v>
      </c>
      <c r="C10" s="3" t="s">
        <v>87</v>
      </c>
      <c r="D10" s="2" t="s">
        <v>99</v>
      </c>
      <c r="E10" s="50"/>
      <c r="F10" s="48" t="s">
        <v>1834</v>
      </c>
      <c r="G10" s="16" t="s">
        <v>1097</v>
      </c>
      <c r="H10" s="15" t="s">
        <v>975</v>
      </c>
      <c r="I10" s="33" t="s">
        <v>1133</v>
      </c>
      <c r="J10" s="30"/>
      <c r="K10" s="40"/>
    </row>
    <row r="11" spans="2:11" x14ac:dyDescent="0.2">
      <c r="B11" s="12" t="s">
        <v>99</v>
      </c>
      <c r="C11" s="3" t="s">
        <v>87</v>
      </c>
      <c r="D11" s="2" t="s">
        <v>102</v>
      </c>
      <c r="E11" s="50"/>
      <c r="F11" s="48" t="s">
        <v>1835</v>
      </c>
      <c r="G11" s="16" t="s">
        <v>433</v>
      </c>
      <c r="H11" s="14" t="s">
        <v>1836</v>
      </c>
      <c r="I11" s="14" t="s">
        <v>1837</v>
      </c>
      <c r="J11" s="30"/>
      <c r="K11" s="40"/>
    </row>
    <row r="12" spans="2:11" x14ac:dyDescent="0.2">
      <c r="B12" s="12" t="s">
        <v>102</v>
      </c>
      <c r="C12" s="3" t="s">
        <v>87</v>
      </c>
      <c r="D12" s="2" t="s">
        <v>104</v>
      </c>
      <c r="E12" s="50"/>
      <c r="F12" s="48" t="s">
        <v>1835</v>
      </c>
      <c r="G12" s="16" t="s">
        <v>433</v>
      </c>
      <c r="H12" s="14" t="s">
        <v>1836</v>
      </c>
      <c r="I12" s="14" t="s">
        <v>1837</v>
      </c>
      <c r="J12" s="30"/>
      <c r="K12" s="40"/>
    </row>
    <row r="13" spans="2:11" x14ac:dyDescent="0.2">
      <c r="B13" s="12" t="s">
        <v>104</v>
      </c>
      <c r="C13" s="3" t="s">
        <v>87</v>
      </c>
      <c r="D13" s="2" t="s">
        <v>108</v>
      </c>
      <c r="E13" s="33"/>
      <c r="F13" s="48" t="s">
        <v>1838</v>
      </c>
      <c r="G13" s="16" t="s">
        <v>433</v>
      </c>
      <c r="H13" s="14" t="s">
        <v>1839</v>
      </c>
      <c r="I13" s="14" t="s">
        <v>1840</v>
      </c>
      <c r="J13" s="30"/>
      <c r="K13" s="40"/>
    </row>
    <row r="14" spans="2:11" x14ac:dyDescent="0.2">
      <c r="B14" s="12" t="s">
        <v>108</v>
      </c>
      <c r="C14" s="3" t="s">
        <v>87</v>
      </c>
      <c r="D14" s="2" t="s">
        <v>111</v>
      </c>
      <c r="E14" s="33"/>
      <c r="F14" s="48" t="s">
        <v>1838</v>
      </c>
      <c r="G14" s="16" t="s">
        <v>1840</v>
      </c>
      <c r="H14" s="14" t="s">
        <v>1840</v>
      </c>
      <c r="I14" s="14" t="s">
        <v>1840</v>
      </c>
      <c r="J14" s="30"/>
      <c r="K14" s="40"/>
    </row>
    <row r="15" spans="2:11" x14ac:dyDescent="0.2">
      <c r="B15" s="12" t="s">
        <v>111</v>
      </c>
      <c r="C15" s="3" t="s">
        <v>87</v>
      </c>
      <c r="D15" s="2" t="s">
        <v>113</v>
      </c>
      <c r="E15" s="33"/>
      <c r="F15" s="48" t="s">
        <v>1838</v>
      </c>
      <c r="G15" s="16" t="s">
        <v>1840</v>
      </c>
      <c r="H15" s="14" t="s">
        <v>1840</v>
      </c>
      <c r="I15" s="14" t="s">
        <v>1840</v>
      </c>
      <c r="J15" s="30"/>
      <c r="K15" s="40"/>
    </row>
    <row r="16" spans="2:11" x14ac:dyDescent="0.2">
      <c r="B16" s="12" t="s">
        <v>113</v>
      </c>
      <c r="C16" s="3" t="s">
        <v>87</v>
      </c>
      <c r="D16" s="2" t="s">
        <v>115</v>
      </c>
      <c r="E16" s="33"/>
      <c r="F16" s="48" t="s">
        <v>1838</v>
      </c>
      <c r="G16" s="16" t="s">
        <v>1840</v>
      </c>
      <c r="H16" s="14" t="s">
        <v>1840</v>
      </c>
      <c r="I16" s="14" t="s">
        <v>1840</v>
      </c>
      <c r="J16" s="30"/>
      <c r="K16" s="40"/>
    </row>
    <row r="17" spans="2:11" x14ac:dyDescent="0.2">
      <c r="B17" s="12" t="s">
        <v>115</v>
      </c>
      <c r="C17" s="3" t="s">
        <v>87</v>
      </c>
      <c r="D17" s="2" t="s">
        <v>117</v>
      </c>
      <c r="E17" s="33"/>
      <c r="F17" s="48" t="s">
        <v>1838</v>
      </c>
      <c r="G17" s="16" t="s">
        <v>1841</v>
      </c>
      <c r="H17" s="14" t="s">
        <v>1840</v>
      </c>
      <c r="I17" s="14" t="s">
        <v>1837</v>
      </c>
      <c r="J17" s="30"/>
      <c r="K17" s="40"/>
    </row>
    <row r="18" spans="2:11" x14ac:dyDescent="0.2">
      <c r="B18" s="8" t="s">
        <v>117</v>
      </c>
      <c r="C18" s="9" t="s">
        <v>87</v>
      </c>
      <c r="D18" s="45" t="s">
        <v>119</v>
      </c>
      <c r="E18" s="51"/>
      <c r="F18" s="49" t="s">
        <v>1842</v>
      </c>
      <c r="G18" s="53" t="s">
        <v>1841</v>
      </c>
      <c r="H18" s="14" t="s">
        <v>1840</v>
      </c>
      <c r="I18" s="14" t="s">
        <v>1837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56" t="s">
        <v>79</v>
      </c>
      <c r="C2" s="856"/>
      <c r="D2" s="856"/>
      <c r="E2" s="856"/>
      <c r="F2" s="856"/>
      <c r="G2" s="856"/>
      <c r="H2" s="856"/>
      <c r="I2" s="856"/>
      <c r="J2" s="856"/>
      <c r="K2" s="856"/>
    </row>
    <row r="3" spans="2:11" ht="18.75" x14ac:dyDescent="0.25">
      <c r="B3" s="842" t="s">
        <v>80</v>
      </c>
      <c r="C3" s="855"/>
      <c r="D3" s="855"/>
      <c r="E3" s="855"/>
      <c r="F3" s="855"/>
      <c r="G3" s="855"/>
      <c r="H3" s="855"/>
      <c r="I3" s="855"/>
      <c r="J3" s="855"/>
      <c r="K3" s="855"/>
    </row>
    <row r="4" spans="2:11" x14ac:dyDescent="0.2">
      <c r="B4" s="843" t="s">
        <v>1843</v>
      </c>
      <c r="C4" s="843"/>
      <c r="D4" s="843"/>
      <c r="E4" s="843"/>
      <c r="F4" s="843"/>
      <c r="G4" s="843"/>
      <c r="H4" s="843"/>
      <c r="I4" s="843"/>
      <c r="J4" s="843"/>
      <c r="K4" s="843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1162</v>
      </c>
      <c r="F7" s="46" t="s">
        <v>1163</v>
      </c>
      <c r="G7" s="46" t="s">
        <v>1164</v>
      </c>
      <c r="H7" s="47" t="s">
        <v>1165</v>
      </c>
      <c r="I7" s="23" t="s">
        <v>1166</v>
      </c>
      <c r="J7" s="22" t="s">
        <v>1167</v>
      </c>
      <c r="K7" s="46" t="s">
        <v>1168</v>
      </c>
    </row>
    <row r="8" spans="2:11" x14ac:dyDescent="0.2">
      <c r="B8" s="12" t="s">
        <v>94</v>
      </c>
      <c r="C8" s="3" t="s">
        <v>87</v>
      </c>
      <c r="D8" s="2" t="s">
        <v>96</v>
      </c>
      <c r="E8" s="35" t="s">
        <v>54</v>
      </c>
      <c r="F8" s="36"/>
      <c r="G8" s="36"/>
      <c r="H8" s="37"/>
      <c r="I8" s="32"/>
      <c r="J8" s="28" t="s">
        <v>1844</v>
      </c>
      <c r="K8" s="38"/>
    </row>
    <row r="9" spans="2:11" x14ac:dyDescent="0.2">
      <c r="B9" s="12" t="s">
        <v>96</v>
      </c>
      <c r="C9" s="3" t="s">
        <v>87</v>
      </c>
      <c r="D9" s="2" t="s">
        <v>97</v>
      </c>
      <c r="E9" s="39" t="s">
        <v>54</v>
      </c>
      <c r="F9" s="14"/>
      <c r="G9" s="14"/>
      <c r="H9" s="27"/>
      <c r="I9" s="33" t="s">
        <v>690</v>
      </c>
      <c r="J9" s="30" t="s">
        <v>1844</v>
      </c>
      <c r="K9" s="40"/>
    </row>
    <row r="10" spans="2:11" x14ac:dyDescent="0.2">
      <c r="B10" s="12" t="s">
        <v>97</v>
      </c>
      <c r="C10" s="3" t="s">
        <v>87</v>
      </c>
      <c r="D10" s="2" t="s">
        <v>99</v>
      </c>
      <c r="E10" s="39" t="s">
        <v>54</v>
      </c>
      <c r="F10" s="14" t="s">
        <v>54</v>
      </c>
      <c r="G10" s="14" t="s">
        <v>690</v>
      </c>
      <c r="H10" s="15"/>
      <c r="I10" s="33" t="s">
        <v>690</v>
      </c>
      <c r="J10" s="30" t="s">
        <v>1844</v>
      </c>
      <c r="K10" s="40"/>
    </row>
    <row r="11" spans="2:11" x14ac:dyDescent="0.2">
      <c r="B11" s="12" t="s">
        <v>99</v>
      </c>
      <c r="C11" s="3" t="s">
        <v>87</v>
      </c>
      <c r="D11" s="2" t="s">
        <v>102</v>
      </c>
      <c r="E11" s="39" t="s">
        <v>54</v>
      </c>
      <c r="F11" s="14" t="s">
        <v>1845</v>
      </c>
      <c r="G11" s="14" t="s">
        <v>690</v>
      </c>
      <c r="H11" s="14" t="s">
        <v>53</v>
      </c>
      <c r="I11" s="15" t="s">
        <v>1032</v>
      </c>
      <c r="J11" s="30" t="s">
        <v>1844</v>
      </c>
      <c r="K11" s="40"/>
    </row>
    <row r="12" spans="2:11" x14ac:dyDescent="0.2">
      <c r="B12" s="12" t="s">
        <v>102</v>
      </c>
      <c r="C12" s="3" t="s">
        <v>87</v>
      </c>
      <c r="D12" s="2" t="s">
        <v>104</v>
      </c>
      <c r="E12" s="39" t="s">
        <v>921</v>
      </c>
      <c r="F12" s="14" t="s">
        <v>1845</v>
      </c>
      <c r="G12" s="14" t="s">
        <v>690</v>
      </c>
      <c r="H12" s="14" t="s">
        <v>53</v>
      </c>
      <c r="I12" s="15" t="s">
        <v>1032</v>
      </c>
      <c r="J12" s="30" t="s">
        <v>1844</v>
      </c>
      <c r="K12" s="40"/>
    </row>
    <row r="13" spans="2:11" x14ac:dyDescent="0.2">
      <c r="B13" s="12" t="s">
        <v>104</v>
      </c>
      <c r="C13" s="3" t="s">
        <v>87</v>
      </c>
      <c r="D13" s="2" t="s">
        <v>108</v>
      </c>
      <c r="E13" s="41" t="s">
        <v>690</v>
      </c>
      <c r="F13" s="14" t="s">
        <v>1845</v>
      </c>
      <c r="G13" s="14" t="s">
        <v>690</v>
      </c>
      <c r="H13" s="14" t="s">
        <v>1032</v>
      </c>
      <c r="I13" s="15" t="s">
        <v>1032</v>
      </c>
      <c r="J13" s="30" t="s">
        <v>1844</v>
      </c>
      <c r="K13" s="40"/>
    </row>
    <row r="14" spans="2:11" x14ac:dyDescent="0.2">
      <c r="B14" s="12" t="s">
        <v>108</v>
      </c>
      <c r="C14" s="3" t="s">
        <v>87</v>
      </c>
      <c r="D14" s="2" t="s">
        <v>111</v>
      </c>
      <c r="E14" s="41" t="s">
        <v>690</v>
      </c>
      <c r="F14" s="14" t="s">
        <v>1845</v>
      </c>
      <c r="G14" s="14" t="s">
        <v>690</v>
      </c>
      <c r="H14" s="14" t="s">
        <v>1032</v>
      </c>
      <c r="I14" s="15" t="s">
        <v>1032</v>
      </c>
      <c r="J14" s="30" t="s">
        <v>1844</v>
      </c>
      <c r="K14" s="40"/>
    </row>
    <row r="15" spans="2:11" x14ac:dyDescent="0.2">
      <c r="B15" s="12" t="s">
        <v>111</v>
      </c>
      <c r="C15" s="3" t="s">
        <v>87</v>
      </c>
      <c r="D15" s="2" t="s">
        <v>113</v>
      </c>
      <c r="E15" s="41" t="s">
        <v>690</v>
      </c>
      <c r="F15" s="14" t="s">
        <v>1845</v>
      </c>
      <c r="G15" s="14" t="s">
        <v>690</v>
      </c>
      <c r="H15" s="14" t="s">
        <v>1032</v>
      </c>
      <c r="I15" s="15" t="s">
        <v>1032</v>
      </c>
      <c r="J15" s="30"/>
      <c r="K15" s="40"/>
    </row>
    <row r="16" spans="2:11" x14ac:dyDescent="0.2">
      <c r="B16" s="12" t="s">
        <v>113</v>
      </c>
      <c r="C16" s="3" t="s">
        <v>87</v>
      </c>
      <c r="D16" s="2" t="s">
        <v>115</v>
      </c>
      <c r="E16" s="41" t="s">
        <v>690</v>
      </c>
      <c r="F16" s="14" t="s">
        <v>1845</v>
      </c>
      <c r="G16" s="14" t="s">
        <v>690</v>
      </c>
      <c r="H16" s="14" t="s">
        <v>1032</v>
      </c>
      <c r="I16" s="15" t="s">
        <v>1032</v>
      </c>
      <c r="J16" s="30"/>
      <c r="K16" s="40"/>
    </row>
    <row r="17" spans="2:11" x14ac:dyDescent="0.2">
      <c r="B17" s="12" t="s">
        <v>115</v>
      </c>
      <c r="C17" s="3" t="s">
        <v>87</v>
      </c>
      <c r="D17" s="2" t="s">
        <v>117</v>
      </c>
      <c r="E17" s="41" t="s">
        <v>690</v>
      </c>
      <c r="F17" s="14" t="s">
        <v>1845</v>
      </c>
      <c r="G17" s="14" t="s">
        <v>690</v>
      </c>
      <c r="H17" s="14" t="s">
        <v>1032</v>
      </c>
      <c r="I17" s="15" t="s">
        <v>1032</v>
      </c>
      <c r="J17" s="30"/>
      <c r="K17" s="40"/>
    </row>
    <row r="18" spans="2:11" x14ac:dyDescent="0.2">
      <c r="B18" s="8" t="s">
        <v>117</v>
      </c>
      <c r="C18" s="9" t="s">
        <v>87</v>
      </c>
      <c r="D18" s="45" t="s">
        <v>119</v>
      </c>
      <c r="E18" s="42" t="s">
        <v>690</v>
      </c>
      <c r="F18" s="29" t="s">
        <v>1845</v>
      </c>
      <c r="G18" s="29" t="s">
        <v>690</v>
      </c>
      <c r="H18" s="29" t="s">
        <v>1032</v>
      </c>
      <c r="I18" s="43" t="s">
        <v>1032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856" t="s">
        <v>79</v>
      </c>
      <c r="C2" s="856"/>
      <c r="D2" s="856"/>
      <c r="E2" s="856"/>
      <c r="F2" s="856"/>
      <c r="G2" s="856"/>
      <c r="H2" s="856"/>
      <c r="I2" s="856"/>
      <c r="J2" s="856"/>
      <c r="K2" s="856"/>
    </row>
    <row r="3" spans="2:11" ht="18.75" x14ac:dyDescent="0.25">
      <c r="B3" s="842" t="s">
        <v>80</v>
      </c>
      <c r="C3" s="855"/>
      <c r="D3" s="855"/>
      <c r="E3" s="855"/>
      <c r="F3" s="855"/>
      <c r="G3" s="855"/>
      <c r="H3" s="855"/>
      <c r="I3" s="855"/>
      <c r="J3" s="855"/>
      <c r="K3" s="855"/>
    </row>
    <row r="4" spans="2:11" x14ac:dyDescent="0.2">
      <c r="B4" s="843" t="s">
        <v>1846</v>
      </c>
      <c r="C4" s="843"/>
      <c r="D4" s="843"/>
      <c r="E4" s="843"/>
      <c r="F4" s="843"/>
      <c r="G4" s="843"/>
      <c r="H4" s="843"/>
      <c r="I4" s="843"/>
      <c r="J4" s="843"/>
      <c r="K4" s="843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1162</v>
      </c>
      <c r="F7" s="11" t="s">
        <v>1163</v>
      </c>
      <c r="G7" s="11" t="s">
        <v>1164</v>
      </c>
      <c r="H7" s="21" t="s">
        <v>1165</v>
      </c>
      <c r="I7" s="23" t="s">
        <v>1166</v>
      </c>
      <c r="J7" s="22" t="s">
        <v>1167</v>
      </c>
      <c r="K7" s="11" t="s">
        <v>1168</v>
      </c>
    </row>
    <row r="8" spans="2:11" x14ac:dyDescent="0.2">
      <c r="B8" s="12" t="s">
        <v>94</v>
      </c>
      <c r="C8" s="3" t="s">
        <v>87</v>
      </c>
      <c r="D8" s="13" t="s">
        <v>96</v>
      </c>
      <c r="E8" s="25" t="s">
        <v>986</v>
      </c>
      <c r="F8" s="26" t="s">
        <v>986</v>
      </c>
      <c r="G8" s="26" t="s">
        <v>986</v>
      </c>
      <c r="H8" s="27" t="s">
        <v>1108</v>
      </c>
      <c r="I8" s="32" t="s">
        <v>986</v>
      </c>
      <c r="J8" s="28" t="s">
        <v>54</v>
      </c>
      <c r="K8" s="25"/>
    </row>
    <row r="9" spans="2:11" x14ac:dyDescent="0.2">
      <c r="B9" s="12" t="s">
        <v>96</v>
      </c>
      <c r="C9" s="3" t="s">
        <v>87</v>
      </c>
      <c r="D9" s="13" t="s">
        <v>97</v>
      </c>
      <c r="E9" s="14" t="s">
        <v>986</v>
      </c>
      <c r="F9" s="14" t="s">
        <v>986</v>
      </c>
      <c r="G9" s="14" t="s">
        <v>690</v>
      </c>
      <c r="H9" s="27" t="s">
        <v>1108</v>
      </c>
      <c r="I9" s="33" t="s">
        <v>986</v>
      </c>
      <c r="J9" s="30" t="s">
        <v>54</v>
      </c>
      <c r="K9" s="16"/>
    </row>
    <row r="10" spans="2:11" x14ac:dyDescent="0.2">
      <c r="B10" s="12" t="s">
        <v>97</v>
      </c>
      <c r="C10" s="3" t="s">
        <v>87</v>
      </c>
      <c r="D10" s="13" t="s">
        <v>99</v>
      </c>
      <c r="E10" s="14" t="s">
        <v>53</v>
      </c>
      <c r="F10" s="14" t="s">
        <v>1032</v>
      </c>
      <c r="G10" s="14" t="s">
        <v>690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99</v>
      </c>
      <c r="C11" s="3" t="s">
        <v>87</v>
      </c>
      <c r="D11" s="13" t="s">
        <v>102</v>
      </c>
      <c r="E11" s="14" t="s">
        <v>53</v>
      </c>
      <c r="F11" s="14" t="s">
        <v>1845</v>
      </c>
      <c r="G11" s="14" t="s">
        <v>931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102</v>
      </c>
      <c r="C12" s="3" t="s">
        <v>87</v>
      </c>
      <c r="D12" s="13" t="s">
        <v>104</v>
      </c>
      <c r="E12" s="14" t="s">
        <v>1845</v>
      </c>
      <c r="F12" s="14" t="s">
        <v>1845</v>
      </c>
      <c r="G12" s="14" t="s">
        <v>931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104</v>
      </c>
      <c r="C13" s="3" t="s">
        <v>87</v>
      </c>
      <c r="D13" s="13" t="s">
        <v>108</v>
      </c>
      <c r="E13" s="14" t="s">
        <v>1845</v>
      </c>
      <c r="F13" s="14" t="s">
        <v>1845</v>
      </c>
      <c r="G13" s="14" t="s">
        <v>931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108</v>
      </c>
      <c r="C14" s="3" t="s">
        <v>87</v>
      </c>
      <c r="D14" s="13" t="s">
        <v>111</v>
      </c>
      <c r="E14" s="14" t="s">
        <v>1845</v>
      </c>
      <c r="F14" s="14" t="s">
        <v>1845</v>
      </c>
      <c r="G14" s="14" t="s">
        <v>931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111</v>
      </c>
      <c r="C15" s="3" t="s">
        <v>87</v>
      </c>
      <c r="D15" s="13" t="s">
        <v>113</v>
      </c>
      <c r="E15" s="14" t="s">
        <v>1845</v>
      </c>
      <c r="F15" s="14" t="s">
        <v>1845</v>
      </c>
      <c r="G15" s="14" t="s">
        <v>931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113</v>
      </c>
      <c r="C16" s="3" t="s">
        <v>87</v>
      </c>
      <c r="D16" s="13" t="s">
        <v>115</v>
      </c>
      <c r="E16" s="14" t="s">
        <v>1845</v>
      </c>
      <c r="F16" s="14" t="s">
        <v>1845</v>
      </c>
      <c r="G16" s="14" t="s">
        <v>931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115</v>
      </c>
      <c r="C17" s="3" t="s">
        <v>87</v>
      </c>
      <c r="D17" s="13" t="s">
        <v>117</v>
      </c>
      <c r="E17" s="14" t="s">
        <v>1845</v>
      </c>
      <c r="F17" s="14" t="s">
        <v>1845</v>
      </c>
      <c r="G17" s="14" t="s">
        <v>931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117</v>
      </c>
      <c r="C18" s="9" t="s">
        <v>87</v>
      </c>
      <c r="D18" s="10" t="s">
        <v>119</v>
      </c>
      <c r="E18" s="29" t="s">
        <v>1845</v>
      </c>
      <c r="F18" s="17" t="s">
        <v>921</v>
      </c>
      <c r="G18" s="17" t="s">
        <v>931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0.9375" customWidth="1"/>
    <col min="7" max="11" width="25.69140625" customWidth="1"/>
    <col min="12" max="12" width="31.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1847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189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190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141</v>
      </c>
      <c r="F6" s="282" t="s">
        <v>141</v>
      </c>
      <c r="G6" s="282" t="s">
        <v>141</v>
      </c>
      <c r="H6" s="282" t="s">
        <v>141</v>
      </c>
      <c r="I6" s="282" t="s">
        <v>141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 t="s">
        <v>964</v>
      </c>
      <c r="F11" s="515" t="s">
        <v>964</v>
      </c>
      <c r="G11" s="560"/>
      <c r="H11" s="515" t="s">
        <v>964</v>
      </c>
      <c r="I11" s="515" t="s">
        <v>964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964</v>
      </c>
      <c r="F12" s="515" t="s">
        <v>964</v>
      </c>
      <c r="G12" s="560"/>
      <c r="H12" s="515" t="s">
        <v>964</v>
      </c>
      <c r="I12" s="515" t="s">
        <v>964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24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964</v>
      </c>
      <c r="F13" s="515" t="s">
        <v>964</v>
      </c>
      <c r="G13" s="560"/>
      <c r="H13" s="515" t="s">
        <v>964</v>
      </c>
      <c r="I13" s="515" t="s">
        <v>964</v>
      </c>
      <c r="J13" s="458" t="s">
        <v>193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964</v>
      </c>
      <c r="F14" s="515" t="s">
        <v>964</v>
      </c>
      <c r="G14" s="560"/>
      <c r="H14" s="587" t="s">
        <v>57</v>
      </c>
      <c r="I14" s="515" t="s">
        <v>964</v>
      </c>
      <c r="J14" s="458" t="s">
        <v>193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1848</v>
      </c>
      <c r="F15" s="515" t="s">
        <v>964</v>
      </c>
      <c r="G15" s="560"/>
      <c r="H15" s="587" t="s">
        <v>57</v>
      </c>
      <c r="I15" s="515" t="s">
        <v>964</v>
      </c>
      <c r="J15" s="458" t="s">
        <v>193</v>
      </c>
      <c r="K15" s="458" t="s">
        <v>193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1849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1848</v>
      </c>
      <c r="F16" s="515" t="s">
        <v>964</v>
      </c>
      <c r="G16" s="560"/>
      <c r="H16" s="587" t="s">
        <v>57</v>
      </c>
      <c r="I16" s="515" t="s">
        <v>1850</v>
      </c>
      <c r="J16" s="458" t="s">
        <v>193</v>
      </c>
      <c r="K16" s="458" t="s">
        <v>193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1848</v>
      </c>
      <c r="F17" s="515" t="s">
        <v>964</v>
      </c>
      <c r="G17" s="560"/>
      <c r="H17" s="587" t="s">
        <v>57</v>
      </c>
      <c r="I17" s="515" t="s">
        <v>65</v>
      </c>
      <c r="J17" s="458" t="s">
        <v>193</v>
      </c>
      <c r="K17" s="458" t="s">
        <v>193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1851</v>
      </c>
      <c r="F18" s="515" t="s">
        <v>195</v>
      </c>
      <c r="G18" s="560"/>
      <c r="H18" s="561" t="s">
        <v>65</v>
      </c>
      <c r="I18" s="515" t="s">
        <v>243</v>
      </c>
      <c r="J18" s="458" t="s">
        <v>193</v>
      </c>
      <c r="K18" s="458" t="s">
        <v>193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1851</v>
      </c>
      <c r="F19" s="515" t="s">
        <v>250</v>
      </c>
      <c r="G19" s="560"/>
      <c r="H19" s="561" t="s">
        <v>65</v>
      </c>
      <c r="I19" s="515" t="s">
        <v>243</v>
      </c>
      <c r="J19" s="458" t="s">
        <v>193</v>
      </c>
      <c r="K19" s="458" t="s">
        <v>193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1851</v>
      </c>
      <c r="F20" s="515" t="s">
        <v>291</v>
      </c>
      <c r="G20" s="560"/>
      <c r="H20" s="561" t="s">
        <v>441</v>
      </c>
      <c r="I20" s="515" t="s">
        <v>243</v>
      </c>
      <c r="J20" s="458" t="s">
        <v>193</v>
      </c>
      <c r="K20" s="458" t="s">
        <v>193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106</v>
      </c>
      <c r="N20" s="326">
        <f>COUNTIF(E7:K44, "*Angel*")/2</f>
        <v>4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274</v>
      </c>
      <c r="F21" s="515" t="s">
        <v>1852</v>
      </c>
      <c r="G21" s="560"/>
      <c r="H21" s="561" t="s">
        <v>1853</v>
      </c>
      <c r="I21" s="515" t="s">
        <v>257</v>
      </c>
      <c r="J21" s="458" t="s">
        <v>193</v>
      </c>
      <c r="K21" s="458" t="s">
        <v>193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1849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274</v>
      </c>
      <c r="F22" s="515" t="s">
        <v>1854</v>
      </c>
      <c r="G22" s="560"/>
      <c r="H22" s="561" t="s">
        <v>1853</v>
      </c>
      <c r="I22" s="515" t="s">
        <v>62</v>
      </c>
      <c r="J22" s="458" t="s">
        <v>193</v>
      </c>
      <c r="K22" s="458" t="s">
        <v>193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110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62</v>
      </c>
      <c r="F23" s="515" t="s">
        <v>1854</v>
      </c>
      <c r="G23" s="560"/>
      <c r="H23" s="561" t="s">
        <v>905</v>
      </c>
      <c r="I23" s="515" t="s">
        <v>62</v>
      </c>
      <c r="J23" s="458" t="s">
        <v>193</v>
      </c>
      <c r="K23" s="458" t="s">
        <v>193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163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1855</v>
      </c>
      <c r="F24" s="515" t="s">
        <v>1856</v>
      </c>
      <c r="G24" s="308"/>
      <c r="H24" s="561" t="s">
        <v>905</v>
      </c>
      <c r="I24" s="515" t="s">
        <v>1857</v>
      </c>
      <c r="J24" s="458" t="s">
        <v>193</v>
      </c>
      <c r="K24" s="458" t="s">
        <v>193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234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1855</v>
      </c>
      <c r="F25" s="515" t="s">
        <v>1856</v>
      </c>
      <c r="G25" s="308"/>
      <c r="H25" s="561" t="s">
        <v>905</v>
      </c>
      <c r="I25" s="515" t="s">
        <v>1857</v>
      </c>
      <c r="J25" s="458"/>
      <c r="K25" s="460" t="s">
        <v>1858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1855</v>
      </c>
      <c r="F26" s="515" t="s">
        <v>1856</v>
      </c>
      <c r="G26" s="308"/>
      <c r="H26" s="561" t="s">
        <v>905</v>
      </c>
      <c r="I26" s="515" t="s">
        <v>1859</v>
      </c>
      <c r="J26" s="458" t="s">
        <v>193</v>
      </c>
      <c r="K26" s="460" t="s">
        <v>1860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1258</v>
      </c>
      <c r="F27" s="452" t="s">
        <v>648</v>
      </c>
      <c r="G27" s="308"/>
      <c r="H27" s="561" t="s">
        <v>905</v>
      </c>
      <c r="I27" s="515" t="s">
        <v>254</v>
      </c>
      <c r="J27" s="458" t="s">
        <v>193</v>
      </c>
      <c r="K27" s="460" t="s">
        <v>1860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1258</v>
      </c>
      <c r="F28" s="452" t="s">
        <v>1861</v>
      </c>
      <c r="G28" s="308"/>
      <c r="H28" s="561" t="s">
        <v>905</v>
      </c>
      <c r="I28" s="589" t="s">
        <v>1862</v>
      </c>
      <c r="J28" s="458" t="s">
        <v>193</v>
      </c>
      <c r="K28" s="460" t="s">
        <v>1860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1863</v>
      </c>
      <c r="F29" s="452" t="s">
        <v>1864</v>
      </c>
      <c r="G29" s="308"/>
      <c r="H29" s="561" t="s">
        <v>243</v>
      </c>
      <c r="I29" s="358" t="s">
        <v>234</v>
      </c>
      <c r="J29" s="458" t="s">
        <v>193</v>
      </c>
      <c r="K29" s="460" t="s">
        <v>1860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1863</v>
      </c>
      <c r="F30" s="452" t="s">
        <v>1864</v>
      </c>
      <c r="G30" s="308"/>
      <c r="H30" s="588" t="s">
        <v>243</v>
      </c>
      <c r="I30" s="306" t="s">
        <v>234</v>
      </c>
      <c r="J30" s="458" t="s">
        <v>193</v>
      </c>
      <c r="K30" s="460" t="s">
        <v>1860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1863</v>
      </c>
      <c r="F31" s="452" t="s">
        <v>1864</v>
      </c>
      <c r="G31" s="308"/>
      <c r="H31" s="561" t="s">
        <v>243</v>
      </c>
      <c r="I31" s="306" t="s">
        <v>57</v>
      </c>
      <c r="J31" s="458" t="s">
        <v>193</v>
      </c>
      <c r="K31" s="460" t="s">
        <v>1860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1863</v>
      </c>
      <c r="F32" s="452" t="s">
        <v>1864</v>
      </c>
      <c r="G32" s="308"/>
      <c r="H32" s="561" t="s">
        <v>243</v>
      </c>
      <c r="I32" s="306" t="s">
        <v>57</v>
      </c>
      <c r="J32" s="458" t="s">
        <v>193</v>
      </c>
      <c r="K32" s="460" t="s">
        <v>1860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1863</v>
      </c>
      <c r="F33" s="452" t="s">
        <v>1865</v>
      </c>
      <c r="G33" s="308"/>
      <c r="H33" s="561" t="s">
        <v>243</v>
      </c>
      <c r="I33" s="306" t="s">
        <v>57</v>
      </c>
      <c r="J33" s="458" t="s">
        <v>193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 t="s">
        <v>1866</v>
      </c>
      <c r="G34" s="593"/>
      <c r="H34" s="538" t="s">
        <v>256</v>
      </c>
      <c r="I34" s="537"/>
      <c r="J34" s="458" t="s">
        <v>193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/>
      <c r="F35" s="538" t="s">
        <v>1867</v>
      </c>
      <c r="G35" s="594"/>
      <c r="H35" s="538" t="s">
        <v>256</v>
      </c>
      <c r="I35" s="537"/>
      <c r="J35" s="458" t="s">
        <v>193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/>
      <c r="F36" s="538" t="s">
        <v>1867</v>
      </c>
      <c r="G36" s="594"/>
      <c r="H36" s="538" t="s">
        <v>256</v>
      </c>
      <c r="I36" s="537"/>
      <c r="J36" s="458" t="s">
        <v>193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/>
      <c r="F37" s="538" t="s">
        <v>1867</v>
      </c>
      <c r="G37" s="595"/>
      <c r="H37" s="538" t="s">
        <v>256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/>
      <c r="F38" s="538" t="s">
        <v>1867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538" t="s">
        <v>1867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538" t="s">
        <v>1867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538" t="s">
        <v>1868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538" t="s">
        <v>1868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209</v>
      </c>
      <c r="D47" t="s">
        <v>211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212</v>
      </c>
    </row>
    <row r="56" spans="2:15" x14ac:dyDescent="0.2">
      <c r="B56" s="387" t="s">
        <v>138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96" priority="1">
      <formula>MAX(FREQUENCY(IF(ISNUMBER(SEARCH(M6, $K$7:$K$44)), ROW($K$7:$K$44)), IF(ISNUMBER(SEARCH(M6, $K$7:$K$44))=FALSE, ROW($K$7:$K$44)))) &gt; 12</formula>
    </cfRule>
    <cfRule type="expression" dxfId="295" priority="2">
      <formula>MAX(FREQUENCY(IF(ISNUMBER(SEARCH(M6, $E$7:$E$44)), ROW($E$7:$E$44)), IF(ISNUMBER(SEARCH(M6, $E$7:$E$44))=FALSE, ROW($E$7:$E$44)))) &gt; 12</formula>
    </cfRule>
    <cfRule type="expression" dxfId="294" priority="3">
      <formula>MAX(FREQUENCY(IF(ISNUMBER(SEARCH(M6, $F$7:$F$44)), ROW($F$7:$F$44)), IF(ISNUMBER(SEARCH(M6, $F$7:$F$44))=FALSE, ROW($F$7:$F$44)))) &gt; 12</formula>
    </cfRule>
    <cfRule type="expression" dxfId="293" priority="4">
      <formula>MAX(FREQUENCY(IF(ISNUMBER(SEARCH(M6, $G$7:$G$44)), ROW($G$7:$G$44)), IF(ISNUMBER(SEARCH(M6, $G$7:$G$44))=FALSE, ROW($G$7:$G$44)))) &gt; 12</formula>
    </cfRule>
    <cfRule type="expression" dxfId="292" priority="5">
      <formula>MAX(FREQUENCY(IF(ISNUMBER(SEARCH(M6, $H$7:$H$44)), ROW($H$7:$H$44)), IF(ISNUMBER(SEARCH(M6, $H$7:$H$44))=FALSE, ROW($H$7:$H$44)))) &gt; 12</formula>
    </cfRule>
    <cfRule type="expression" dxfId="291" priority="6">
      <formula>MAX(FREQUENCY(IF(ISNUMBER(SEARCH(M6, $I$7:$I$44)), ROW($I$7:$I$44)), IF(ISNUMBER(SEARCH(M6, $I$7:$I$44))=FALSE, ROW($I$7:$I$44)))) &gt; 12</formula>
    </cfRule>
    <cfRule type="expression" dxfId="29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89" priority="8">
      <formula>AND(ISNUMBER(N6), N6&gt;=5, NOT(ISBLANK(O6)))</formula>
    </cfRule>
    <cfRule type="expression" dxfId="288" priority="9">
      <formula>AND(ISNUMBER(N6), N6&gt;=5)</formula>
    </cfRule>
    <cfRule type="expression" dxfId="287" priority="10">
      <formula>AND(ISNUMBER(N6), N6&lt;5, NOT(ISBLANK(O6)))</formula>
    </cfRule>
    <cfRule type="expression" dxfId="286" priority="11">
      <formula>AND(ISNUMBER(N6), N6&lt;5, ISBLANK(O6))</formula>
    </cfRule>
  </conditionalFormatting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3789062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1869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1871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142</v>
      </c>
      <c r="F6" s="282" t="s">
        <v>142</v>
      </c>
      <c r="G6" s="282" t="s">
        <v>142</v>
      </c>
      <c r="H6" s="282" t="s">
        <v>142</v>
      </c>
      <c r="I6" s="282" t="s">
        <v>1872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229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1873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1874</v>
      </c>
      <c r="F12" s="515" t="s">
        <v>1875</v>
      </c>
      <c r="G12" s="515" t="s">
        <v>1874</v>
      </c>
      <c r="H12" s="561" t="s">
        <v>1874</v>
      </c>
      <c r="I12" s="452" t="s">
        <v>1876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1874</v>
      </c>
      <c r="F13" s="515" t="s">
        <v>1875</v>
      </c>
      <c r="G13" s="515" t="s">
        <v>1874</v>
      </c>
      <c r="H13" s="561" t="s">
        <v>1877</v>
      </c>
      <c r="I13" s="452" t="s">
        <v>1876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1878</v>
      </c>
      <c r="F14" s="515" t="s">
        <v>1875</v>
      </c>
      <c r="G14" s="515" t="s">
        <v>1877</v>
      </c>
      <c r="H14" s="561" t="s">
        <v>256</v>
      </c>
      <c r="I14" s="452" t="s">
        <v>1879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1863</v>
      </c>
      <c r="F15" s="515" t="s">
        <v>1875</v>
      </c>
      <c r="G15" s="515" t="s">
        <v>1877</v>
      </c>
      <c r="H15" s="561" t="s">
        <v>256</v>
      </c>
      <c r="I15" s="452" t="s">
        <v>1880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1863</v>
      </c>
      <c r="F16" s="515" t="s">
        <v>1875</v>
      </c>
      <c r="G16" s="515" t="s">
        <v>1882</v>
      </c>
      <c r="H16" s="561" t="s">
        <v>256</v>
      </c>
      <c r="I16" s="452" t="s">
        <v>1880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1863</v>
      </c>
      <c r="F17" s="515" t="s">
        <v>1875</v>
      </c>
      <c r="G17" s="515" t="s">
        <v>1882</v>
      </c>
      <c r="H17" s="561" t="s">
        <v>256</v>
      </c>
      <c r="I17" s="452" t="s">
        <v>1883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1884</v>
      </c>
      <c r="F18" s="515" t="s">
        <v>1885</v>
      </c>
      <c r="G18" s="452" t="s">
        <v>1886</v>
      </c>
      <c r="H18" s="561" t="s">
        <v>56</v>
      </c>
      <c r="I18" s="452" t="s">
        <v>1883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1887</v>
      </c>
      <c r="F19" s="515" t="s">
        <v>1888</v>
      </c>
      <c r="G19" s="452" t="s">
        <v>1889</v>
      </c>
      <c r="H19" s="561" t="s">
        <v>56</v>
      </c>
      <c r="I19" s="452" t="s">
        <v>1883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1887</v>
      </c>
      <c r="F20" s="515" t="s">
        <v>1885</v>
      </c>
      <c r="G20" s="452" t="s">
        <v>1890</v>
      </c>
      <c r="H20" s="561" t="s">
        <v>56</v>
      </c>
      <c r="I20" s="452" t="s">
        <v>1883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776</v>
      </c>
      <c r="F21" s="515" t="s">
        <v>1885</v>
      </c>
      <c r="G21" s="452" t="s">
        <v>1891</v>
      </c>
      <c r="H21" s="561" t="s">
        <v>56</v>
      </c>
      <c r="I21" s="452" t="s">
        <v>110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1849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1892</v>
      </c>
      <c r="F22" s="515" t="s">
        <v>1885</v>
      </c>
      <c r="G22" s="452" t="s">
        <v>1893</v>
      </c>
      <c r="H22" s="561" t="s">
        <v>314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1887</v>
      </c>
      <c r="F23" s="515" t="s">
        <v>1894</v>
      </c>
      <c r="G23" s="452" t="s">
        <v>1891</v>
      </c>
      <c r="H23" s="561" t="s">
        <v>314</v>
      </c>
      <c r="I23" s="452" t="s">
        <v>1880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1887</v>
      </c>
      <c r="F24" s="515" t="s">
        <v>1895</v>
      </c>
      <c r="G24" s="452" t="s">
        <v>1896</v>
      </c>
      <c r="H24" s="561" t="s">
        <v>65</v>
      </c>
      <c r="I24" s="452" t="s">
        <v>1880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234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1897</v>
      </c>
      <c r="F25" s="515" t="s">
        <v>1882</v>
      </c>
      <c r="G25" s="452" t="s">
        <v>222</v>
      </c>
      <c r="H25" s="561" t="s">
        <v>1898</v>
      </c>
      <c r="I25" s="452" t="s">
        <v>1899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1241</v>
      </c>
      <c r="F26" s="515" t="s">
        <v>1882</v>
      </c>
      <c r="G26" s="452" t="s">
        <v>222</v>
      </c>
      <c r="H26" s="561" t="s">
        <v>1898</v>
      </c>
      <c r="I26" s="452" t="s">
        <v>1900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1901</v>
      </c>
      <c r="F27" s="515" t="s">
        <v>1882</v>
      </c>
      <c r="G27" s="452" t="s">
        <v>222</v>
      </c>
      <c r="H27" s="561" t="s">
        <v>1898</v>
      </c>
      <c r="I27" s="452" t="s">
        <v>1900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1901</v>
      </c>
      <c r="F28" s="515" t="s">
        <v>56</v>
      </c>
      <c r="G28" s="452" t="s">
        <v>1902</v>
      </c>
      <c r="H28" s="515" t="s">
        <v>249</v>
      </c>
      <c r="I28" s="452" t="s">
        <v>255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309</v>
      </c>
      <c r="F29" s="515" t="s">
        <v>256</v>
      </c>
      <c r="G29" s="452" t="s">
        <v>347</v>
      </c>
      <c r="H29" s="515" t="s">
        <v>249</v>
      </c>
      <c r="I29" s="306" t="s">
        <v>1903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309</v>
      </c>
      <c r="F30" s="515" t="s">
        <v>256</v>
      </c>
      <c r="G30" s="452" t="s">
        <v>347</v>
      </c>
      <c r="H30" s="515" t="s">
        <v>1904</v>
      </c>
      <c r="I30" s="306" t="s">
        <v>1903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309</v>
      </c>
      <c r="F31" s="515" t="s">
        <v>256</v>
      </c>
      <c r="G31" s="452" t="s">
        <v>57</v>
      </c>
      <c r="H31" s="515" t="s">
        <v>1904</v>
      </c>
      <c r="I31" s="306" t="s">
        <v>256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309</v>
      </c>
      <c r="F32" s="515" t="s">
        <v>256</v>
      </c>
      <c r="G32" s="452" t="s">
        <v>1905</v>
      </c>
      <c r="H32" s="515" t="s">
        <v>1904</v>
      </c>
      <c r="I32" s="306" t="s">
        <v>256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309</v>
      </c>
      <c r="F33" s="515" t="s">
        <v>256</v>
      </c>
      <c r="G33" s="452" t="s">
        <v>1905</v>
      </c>
      <c r="H33" s="515" t="s">
        <v>1904</v>
      </c>
      <c r="I33" s="306" t="s">
        <v>1906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57</v>
      </c>
      <c r="H34" s="538" t="s">
        <v>1904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209</v>
      </c>
      <c r="D47" t="s">
        <v>211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245</v>
      </c>
    </row>
    <row r="61" spans="2:15" x14ac:dyDescent="0.2">
      <c r="D61" t="s">
        <v>144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85" priority="1">
      <formula>MAX(FREQUENCY(IF(ISNUMBER(SEARCH(M6, $K$7:$K$44)), ROW($K$7:$K$44)), IF(ISNUMBER(SEARCH(M6, $K$7:$K$44))=FALSE, ROW($K$7:$K$44)))) &gt; 12</formula>
    </cfRule>
    <cfRule type="expression" dxfId="284" priority="2">
      <formula>MAX(FREQUENCY(IF(ISNUMBER(SEARCH(M6, $E$7:$E$44)), ROW($E$7:$E$44)), IF(ISNUMBER(SEARCH(M6, $E$7:$E$44))=FALSE, ROW($E$7:$E$44)))) &gt; 12</formula>
    </cfRule>
    <cfRule type="expression" dxfId="283" priority="3">
      <formula>MAX(FREQUENCY(IF(ISNUMBER(SEARCH(M6, $F$7:$F$44)), ROW($F$7:$F$44)), IF(ISNUMBER(SEARCH(M6, $F$7:$F$44))=FALSE, ROW($F$7:$F$44)))) &gt; 12</formula>
    </cfRule>
    <cfRule type="expression" dxfId="282" priority="4">
      <formula>MAX(FREQUENCY(IF(ISNUMBER(SEARCH(M6, $G$7:$G$44)), ROW($G$7:$G$44)), IF(ISNUMBER(SEARCH(M6, $G$7:$G$44))=FALSE, ROW($G$7:$G$44)))) &gt; 12</formula>
    </cfRule>
    <cfRule type="expression" dxfId="281" priority="5">
      <formula>MAX(FREQUENCY(IF(ISNUMBER(SEARCH(M6, $H$7:$H$44)), ROW($H$7:$H$44)), IF(ISNUMBER(SEARCH(M6, $H$7:$H$44))=FALSE, ROW($H$7:$H$44)))) &gt; 12</formula>
    </cfRule>
    <cfRule type="expression" dxfId="280" priority="6">
      <formula>MAX(FREQUENCY(IF(ISNUMBER(SEARCH(M6, $I$7:$I$44)), ROW($I$7:$I$44)), IF(ISNUMBER(SEARCH(M6, $I$7:$I$44))=FALSE, ROW($I$7:$I$44)))) &gt; 12</formula>
    </cfRule>
    <cfRule type="expression" dxfId="27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78" priority="8">
      <formula>AND(ISNUMBER(N6), N6&gt;=5, NOT(ISBLANK(O6)))</formula>
    </cfRule>
    <cfRule type="expression" dxfId="277" priority="9">
      <formula>AND(ISNUMBER(N6), N6&gt;=5)</formula>
    </cfRule>
    <cfRule type="expression" dxfId="276" priority="10">
      <formula>AND(ISNUMBER(N6), N6&lt;5, NOT(ISBLANK(O6)))</formula>
    </cfRule>
    <cfRule type="expression" dxfId="275" priority="11">
      <formula>AND(ISNUMBER(N6), N6&lt;5, ISBLANK(O6))</formula>
    </cfRule>
  </conditionalFormatting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1869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189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1871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18"/>
      <c r="F16" s="619"/>
      <c r="G16" s="618"/>
      <c r="H16" s="617"/>
      <c r="I16" s="619"/>
      <c r="J16" s="583" t="s">
        <v>891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18"/>
      <c r="F17" s="618"/>
      <c r="G17" s="618"/>
      <c r="H17" s="617"/>
      <c r="I17" s="619"/>
      <c r="J17" s="583" t="s">
        <v>891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18"/>
      <c r="F18" s="618"/>
      <c r="G18" s="619"/>
      <c r="H18" s="617"/>
      <c r="I18" s="619"/>
      <c r="J18" s="583" t="s">
        <v>891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18"/>
      <c r="F19" s="618"/>
      <c r="G19" s="619"/>
      <c r="H19" s="617"/>
      <c r="I19" s="619"/>
      <c r="J19" s="583" t="s">
        <v>891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18"/>
      <c r="F20" s="618"/>
      <c r="G20" s="619"/>
      <c r="H20" s="617"/>
      <c r="I20" s="619"/>
      <c r="J20" s="583" t="s">
        <v>891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18"/>
      <c r="F21" s="618"/>
      <c r="G21" s="619"/>
      <c r="H21" s="617"/>
      <c r="I21" s="619"/>
      <c r="J21" s="583" t="s">
        <v>891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18"/>
      <c r="F22" s="618"/>
      <c r="G22" s="619"/>
      <c r="H22" s="617"/>
      <c r="I22" s="619"/>
      <c r="J22" s="583" t="s">
        <v>891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18"/>
      <c r="F23" s="618"/>
      <c r="G23" s="619"/>
      <c r="H23" s="617"/>
      <c r="I23" s="619"/>
      <c r="J23" s="583" t="s">
        <v>891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18"/>
      <c r="F24" s="618"/>
      <c r="G24" s="619"/>
      <c r="H24" s="617"/>
      <c r="I24" s="619"/>
      <c r="J24" s="583" t="s">
        <v>891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234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18"/>
      <c r="F25" s="618"/>
      <c r="G25" s="619"/>
      <c r="H25" s="617"/>
      <c r="I25" s="619"/>
      <c r="J25" s="583" t="s">
        <v>891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18"/>
      <c r="F26" s="618"/>
      <c r="G26" s="619"/>
      <c r="H26" s="617"/>
      <c r="I26" s="619"/>
      <c r="J26" s="583" t="s">
        <v>891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18"/>
      <c r="F27" s="619"/>
      <c r="G27" s="619"/>
      <c r="H27" s="617"/>
      <c r="I27" s="619"/>
      <c r="J27" s="583" t="s">
        <v>891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618"/>
      <c r="F29" s="619"/>
      <c r="G29" s="619"/>
      <c r="H29" s="617"/>
      <c r="I29" s="373"/>
      <c r="J29" s="583" t="s">
        <v>891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18"/>
      <c r="F30" s="619"/>
      <c r="G30" s="619"/>
      <c r="H30" s="617"/>
      <c r="I30" s="373"/>
      <c r="J30" s="583" t="s">
        <v>891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18"/>
      <c r="F31" s="619"/>
      <c r="G31" s="619"/>
      <c r="H31" s="617"/>
      <c r="I31" s="373"/>
      <c r="J31" s="583" t="s">
        <v>891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18"/>
      <c r="F32" s="619"/>
      <c r="G32" s="619"/>
      <c r="H32" s="617"/>
      <c r="I32" s="373"/>
      <c r="J32" s="583" t="s">
        <v>891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618"/>
      <c r="F33" s="619"/>
      <c r="G33" s="619"/>
      <c r="H33" s="617"/>
      <c r="I33" s="373"/>
      <c r="J33" s="583" t="s">
        <v>891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20"/>
      <c r="F34" s="621"/>
      <c r="G34" s="621"/>
      <c r="H34" s="621"/>
      <c r="I34" s="607"/>
      <c r="J34" s="583" t="s">
        <v>891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22"/>
      <c r="F35" s="604"/>
      <c r="G35" s="606"/>
      <c r="H35" s="621"/>
      <c r="I35" s="607"/>
      <c r="J35" s="583" t="s">
        <v>891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22"/>
      <c r="F36" s="604"/>
      <c r="G36" s="606"/>
      <c r="H36" s="621"/>
      <c r="I36" s="607"/>
      <c r="J36" s="583" t="s">
        <v>891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36"/>
      <c r="D47" s="836"/>
      <c r="E47" s="836"/>
      <c r="F47" s="83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274" priority="1">
      <formula>MAX(FREQUENCY(IF(ISNUMBER(SEARCH(M6, $K$7:$K$44)), ROW($K$7:$K$44)), IF(ISNUMBER(SEARCH(M6, $K$7:$K$44))=FALSE, ROW($K$7:$K$44)))) &gt; 12</formula>
    </cfRule>
    <cfRule type="expression" dxfId="273" priority="2">
      <formula>MAX(FREQUENCY(IF(ISNUMBER(SEARCH(M6, $E$7:$E$44)), ROW($E$7:$E$44)), IF(ISNUMBER(SEARCH(M6, $E$7:$E$44))=FALSE, ROW($E$7:$E$44)))) &gt; 12</formula>
    </cfRule>
    <cfRule type="expression" dxfId="272" priority="3">
      <formula>MAX(FREQUENCY(IF(ISNUMBER(SEARCH(M6, $F$7:$F$44)), ROW($F$7:$F$44)), IF(ISNUMBER(SEARCH(M6, $F$7:$F$44))=FALSE, ROW($F$7:$F$44)))) &gt; 12</formula>
    </cfRule>
    <cfRule type="expression" dxfId="271" priority="4">
      <formula>MAX(FREQUENCY(IF(ISNUMBER(SEARCH(M6, $G$7:$G$44)), ROW($G$7:$G$44)), IF(ISNUMBER(SEARCH(M6, $G$7:$G$44))=FALSE, ROW($G$7:$G$44)))) &gt; 12</formula>
    </cfRule>
    <cfRule type="expression" dxfId="270" priority="5">
      <formula>MAX(FREQUENCY(IF(ISNUMBER(SEARCH(M6, $H$7:$H$44)), ROW($H$7:$H$44)), IF(ISNUMBER(SEARCH(M6, $H$7:$H$44))=FALSE, ROW($H$7:$H$44)))) &gt; 12</formula>
    </cfRule>
    <cfRule type="expression" dxfId="269" priority="6">
      <formula>MAX(FREQUENCY(IF(ISNUMBER(SEARCH(M6, $I$7:$I$44)), ROW($I$7:$I$44)), IF(ISNUMBER(SEARCH(M6, $I$7:$I$44))=FALSE, ROW($I$7:$I$44)))) &gt; 12</formula>
    </cfRule>
    <cfRule type="expression" dxfId="26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67" priority="8">
      <formula>AND(ISNUMBER(N6), N6&gt;=5, NOT(ISBLANK(O6)))</formula>
    </cfRule>
    <cfRule type="expression" dxfId="266" priority="9">
      <formula>AND(ISNUMBER(N6), N6&gt;=5)</formula>
    </cfRule>
    <cfRule type="expression" dxfId="265" priority="10">
      <formula>AND(ISNUMBER(N6), N6&lt;5, NOT(ISBLANK(O6)))</formula>
    </cfRule>
    <cfRule type="expression" dxfId="264" priority="11">
      <formula>AND(ISNUMBER(N6), N6&lt;5, ISBLANK(O6))</formula>
    </cfRule>
  </conditionalFormatting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1908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189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1871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1909</v>
      </c>
      <c r="F6" s="605" t="s">
        <v>1909</v>
      </c>
      <c r="G6" s="605" t="s">
        <v>1909</v>
      </c>
      <c r="H6" s="605" t="s">
        <v>1909</v>
      </c>
      <c r="I6" s="605" t="s">
        <v>1909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1910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32"/>
      <c r="F12" s="618" t="s">
        <v>1911</v>
      </c>
      <c r="G12" s="618" t="s">
        <v>1911</v>
      </c>
      <c r="H12" s="618" t="s">
        <v>1911</v>
      </c>
      <c r="I12" s="618" t="s">
        <v>1911</v>
      </c>
      <c r="J12" s="583" t="s">
        <v>1912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20</v>
      </c>
      <c r="O12" s="59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32"/>
      <c r="F13" s="618" t="s">
        <v>1911</v>
      </c>
      <c r="G13" s="618" t="s">
        <v>1911</v>
      </c>
      <c r="H13" s="618" t="s">
        <v>1911</v>
      </c>
      <c r="I13" s="618" t="s">
        <v>1911</v>
      </c>
      <c r="J13" s="583" t="s">
        <v>1912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32"/>
      <c r="F14" s="618" t="s">
        <v>1911</v>
      </c>
      <c r="G14" s="618" t="s">
        <v>1911</v>
      </c>
      <c r="H14" s="585" t="s">
        <v>1911</v>
      </c>
      <c r="I14" s="619" t="s">
        <v>1911</v>
      </c>
      <c r="J14" s="583" t="s">
        <v>1912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32"/>
      <c r="F15" s="618" t="s">
        <v>1913</v>
      </c>
      <c r="G15" s="618" t="s">
        <v>1911</v>
      </c>
      <c r="H15" s="585" t="s">
        <v>110</v>
      </c>
      <c r="I15" s="619" t="s">
        <v>110</v>
      </c>
      <c r="J15" s="583" t="s">
        <v>1912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32"/>
      <c r="F16" s="618" t="s">
        <v>110</v>
      </c>
      <c r="G16" s="618" t="s">
        <v>1911</v>
      </c>
      <c r="H16" s="585" t="s">
        <v>110</v>
      </c>
      <c r="I16" s="619" t="s">
        <v>110</v>
      </c>
      <c r="J16" s="583" t="s">
        <v>1912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1914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32"/>
      <c r="F17" s="618" t="s">
        <v>371</v>
      </c>
      <c r="G17" s="618" t="s">
        <v>1911</v>
      </c>
      <c r="H17" s="585" t="s">
        <v>110</v>
      </c>
      <c r="I17" s="619" t="s">
        <v>110</v>
      </c>
      <c r="J17" s="583" t="s">
        <v>1912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1914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32"/>
      <c r="F18" s="618" t="s">
        <v>371</v>
      </c>
      <c r="G18" s="618" t="s">
        <v>1911</v>
      </c>
      <c r="H18" s="585" t="s">
        <v>110</v>
      </c>
      <c r="I18" s="619" t="s">
        <v>110</v>
      </c>
      <c r="J18" s="583" t="s">
        <v>193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32"/>
      <c r="F19" s="618" t="s">
        <v>291</v>
      </c>
      <c r="G19" s="618" t="s">
        <v>234</v>
      </c>
      <c r="H19" s="585" t="s">
        <v>110</v>
      </c>
      <c r="I19" s="619"/>
      <c r="J19" s="583" t="s">
        <v>193</v>
      </c>
      <c r="K19" s="608" t="s">
        <v>193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1914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32"/>
      <c r="F20" s="618" t="s">
        <v>291</v>
      </c>
      <c r="G20" s="618" t="s">
        <v>222</v>
      </c>
      <c r="H20" s="585" t="s">
        <v>328</v>
      </c>
      <c r="I20" s="619" t="s">
        <v>328</v>
      </c>
      <c r="J20" s="583" t="s">
        <v>193</v>
      </c>
      <c r="K20" s="608" t="s">
        <v>193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32"/>
      <c r="F21" s="618" t="s">
        <v>1915</v>
      </c>
      <c r="G21" s="618" t="s">
        <v>1916</v>
      </c>
      <c r="H21" s="585" t="s">
        <v>328</v>
      </c>
      <c r="I21" s="619" t="s">
        <v>328</v>
      </c>
      <c r="J21" s="583" t="s">
        <v>193</v>
      </c>
      <c r="K21" s="608" t="s">
        <v>193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1849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32"/>
      <c r="F22" s="618" t="s">
        <v>1915</v>
      </c>
      <c r="G22" s="619" t="s">
        <v>1916</v>
      </c>
      <c r="H22" s="585" t="s">
        <v>328</v>
      </c>
      <c r="I22" s="619" t="s">
        <v>328</v>
      </c>
      <c r="J22" s="583" t="s">
        <v>193</v>
      </c>
      <c r="K22" s="608" t="s">
        <v>193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32"/>
      <c r="F23" s="618" t="s">
        <v>1915</v>
      </c>
      <c r="G23" s="619" t="s">
        <v>1916</v>
      </c>
      <c r="H23" s="585" t="s">
        <v>54</v>
      </c>
      <c r="I23" s="619" t="s">
        <v>328</v>
      </c>
      <c r="J23" s="583" t="s">
        <v>409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32"/>
      <c r="F24" s="618" t="s">
        <v>1917</v>
      </c>
      <c r="G24" s="618" t="s">
        <v>363</v>
      </c>
      <c r="H24" s="585" t="s">
        <v>58</v>
      </c>
      <c r="I24" s="619" t="s">
        <v>328</v>
      </c>
      <c r="J24" s="583"/>
      <c r="K24" s="608" t="s">
        <v>409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234</v>
      </c>
      <c r="N24" s="334">
        <f>COUNTIF(E7:K44, "*Foo*")/2</f>
        <v>9</v>
      </c>
      <c r="O24" s="547" t="s">
        <v>1914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32"/>
      <c r="F25" s="618" t="s">
        <v>1918</v>
      </c>
      <c r="G25" s="619" t="s">
        <v>1899</v>
      </c>
      <c r="H25" s="585" t="s">
        <v>58</v>
      </c>
      <c r="I25" s="619" t="s">
        <v>269</v>
      </c>
      <c r="J25" s="583" t="s">
        <v>193</v>
      </c>
      <c r="K25" s="608" t="s">
        <v>193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32"/>
      <c r="F26" s="618" t="s">
        <v>1918</v>
      </c>
      <c r="G26" s="619" t="s">
        <v>1919</v>
      </c>
      <c r="H26" s="585" t="s">
        <v>58</v>
      </c>
      <c r="I26" s="619" t="s">
        <v>57</v>
      </c>
      <c r="J26" s="583" t="s">
        <v>193</v>
      </c>
      <c r="K26" s="608" t="s">
        <v>193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32"/>
      <c r="F27" s="619" t="s">
        <v>1920</v>
      </c>
      <c r="G27" s="619" t="s">
        <v>412</v>
      </c>
      <c r="H27" s="585" t="s">
        <v>1462</v>
      </c>
      <c r="I27" s="619" t="s">
        <v>57</v>
      </c>
      <c r="J27" s="583" t="s">
        <v>409</v>
      </c>
      <c r="K27" s="608" t="s">
        <v>409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32"/>
      <c r="F28" s="619" t="s">
        <v>983</v>
      </c>
      <c r="G28" s="619" t="s">
        <v>347</v>
      </c>
      <c r="H28" s="585" t="s">
        <v>435</v>
      </c>
      <c r="I28" s="373" t="s">
        <v>57</v>
      </c>
      <c r="J28" s="583" t="s">
        <v>193</v>
      </c>
      <c r="K28" s="608" t="s">
        <v>193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632"/>
      <c r="F29" s="619" t="s">
        <v>983</v>
      </c>
      <c r="G29" s="619" t="s">
        <v>347</v>
      </c>
      <c r="H29" s="585" t="s">
        <v>435</v>
      </c>
      <c r="I29" s="373" t="s">
        <v>328</v>
      </c>
      <c r="J29" s="583" t="s">
        <v>409</v>
      </c>
      <c r="K29" s="608" t="s">
        <v>193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32"/>
      <c r="F30" s="619" t="s">
        <v>983</v>
      </c>
      <c r="G30" s="619" t="s">
        <v>347</v>
      </c>
      <c r="H30" s="585" t="s">
        <v>435</v>
      </c>
      <c r="I30" s="373" t="s">
        <v>328</v>
      </c>
      <c r="J30" s="583" t="s">
        <v>193</v>
      </c>
      <c r="K30" s="608" t="s">
        <v>193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32"/>
      <c r="F31" s="619" t="s">
        <v>983</v>
      </c>
      <c r="G31" s="619" t="s">
        <v>67</v>
      </c>
      <c r="H31" s="585" t="s">
        <v>329</v>
      </c>
      <c r="I31" s="373" t="s">
        <v>328</v>
      </c>
      <c r="J31" s="583" t="s">
        <v>409</v>
      </c>
      <c r="K31" s="608" t="s">
        <v>409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32"/>
      <c r="F32" s="619" t="s">
        <v>983</v>
      </c>
      <c r="G32" s="619" t="s">
        <v>67</v>
      </c>
      <c r="H32" s="585" t="s">
        <v>329</v>
      </c>
      <c r="I32" s="373" t="s">
        <v>1921</v>
      </c>
      <c r="J32" s="583" t="s">
        <v>193</v>
      </c>
      <c r="K32" s="608" t="s">
        <v>193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632"/>
      <c r="F33" s="619" t="s">
        <v>983</v>
      </c>
      <c r="G33" s="619" t="s">
        <v>67</v>
      </c>
      <c r="H33" s="585" t="s">
        <v>329</v>
      </c>
      <c r="I33" s="373" t="s">
        <v>1921</v>
      </c>
      <c r="J33" s="583" t="s">
        <v>409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32"/>
      <c r="F34" s="621"/>
      <c r="G34" s="621"/>
      <c r="H34" s="612" t="s">
        <v>329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 t="s">
        <v>329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08" t="s">
        <v>409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08" t="s">
        <v>193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0" t="s">
        <v>193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0" t="s">
        <v>409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0" t="s">
        <v>193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33"/>
      <c r="F43" s="615"/>
      <c r="G43" s="601"/>
      <c r="H43" s="615"/>
      <c r="I43" s="624"/>
      <c r="J43" s="604"/>
      <c r="K43" s="610" t="s">
        <v>409</v>
      </c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6"/>
      <c r="D47" s="836"/>
      <c r="E47" s="836"/>
      <c r="F47" s="83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263" priority="1">
      <formula>MAX(FREQUENCY(IF(ISNUMBER(SEARCH(M6, $K$7:$K$44)), ROW($K$7:$K$44)), IF(ISNUMBER(SEARCH(M6, $K$7:$K$44))=FALSE, ROW($K$7:$K$44)))) &gt; 12</formula>
    </cfRule>
    <cfRule type="expression" dxfId="262" priority="2">
      <formula>MAX(FREQUENCY(IF(ISNUMBER(SEARCH(M6, $E$7:$E$44)), ROW($E$7:$E$44)), IF(ISNUMBER(SEARCH(M6, $E$7:$E$44))=FALSE, ROW($E$7:$E$44)))) &gt; 12</formula>
    </cfRule>
    <cfRule type="expression" dxfId="261" priority="3">
      <formula>MAX(FREQUENCY(IF(ISNUMBER(SEARCH(M6, $F$7:$F$44)), ROW($F$7:$F$44)), IF(ISNUMBER(SEARCH(M6, $F$7:$F$44))=FALSE, ROW($F$7:$F$44)))) &gt; 12</formula>
    </cfRule>
    <cfRule type="expression" dxfId="260" priority="4">
      <formula>MAX(FREQUENCY(IF(ISNUMBER(SEARCH(M6, $G$7:$G$44)), ROW($G$7:$G$44)), IF(ISNUMBER(SEARCH(M6, $G$7:$G$44))=FALSE, ROW($G$7:$G$44)))) &gt; 12</formula>
    </cfRule>
    <cfRule type="expression" dxfId="259" priority="5">
      <formula>MAX(FREQUENCY(IF(ISNUMBER(SEARCH(M6, $H$7:$H$44)), ROW($H$7:$H$44)), IF(ISNUMBER(SEARCH(M6, $H$7:$H$44))=FALSE, ROW($H$7:$H$44)))) &gt; 12</formula>
    </cfRule>
    <cfRule type="expression" dxfId="258" priority="6">
      <formula>MAX(FREQUENCY(IF(ISNUMBER(SEARCH(M6, $I$7:$I$44)), ROW($I$7:$I$44)), IF(ISNUMBER(SEARCH(M6, $I$7:$I$44))=FALSE, ROW($I$7:$I$44)))) &gt; 12</formula>
    </cfRule>
    <cfRule type="expression" dxfId="25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56" priority="8">
      <formula>AND(ISNUMBER(N6), N6&gt;=5, NOT(ISBLANK(O6)))</formula>
    </cfRule>
    <cfRule type="expression" dxfId="255" priority="9">
      <formula>AND(ISNUMBER(N6), N6&gt;=5)</formula>
    </cfRule>
    <cfRule type="expression" dxfId="254" priority="10">
      <formula>AND(ISNUMBER(N6), N6&lt;5, NOT(ISBLANK(O6)))</formula>
    </cfRule>
    <cfRule type="expression" dxfId="253" priority="11">
      <formula>AND(ISNUMBER(N6), N6&lt;5, ISBLANK(O6))</formula>
    </cfRule>
  </conditionalFormatting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1922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1871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1923</v>
      </c>
      <c r="F6" s="605" t="s">
        <v>1923</v>
      </c>
      <c r="G6" s="605" t="s">
        <v>1924</v>
      </c>
      <c r="H6" s="605" t="s">
        <v>1923</v>
      </c>
      <c r="I6" s="605" t="s">
        <v>1924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1925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87" t="s">
        <v>1926</v>
      </c>
      <c r="F11" s="587" t="s">
        <v>1926</v>
      </c>
      <c r="G11" s="587" t="s">
        <v>582</v>
      </c>
      <c r="H11" s="587" t="s">
        <v>1926</v>
      </c>
      <c r="I11" s="627" t="s">
        <v>582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87" t="s">
        <v>1926</v>
      </c>
      <c r="F12" s="587" t="s">
        <v>1926</v>
      </c>
      <c r="G12" s="587" t="s">
        <v>582</v>
      </c>
      <c r="H12" s="587" t="s">
        <v>1926</v>
      </c>
      <c r="I12" s="627" t="s">
        <v>582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>
        <f>SUM(COUNTIFS(E7:K44,"*Vanness*"))/2</f>
        <v>7.5</v>
      </c>
      <c r="O12" s="63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87" t="s">
        <v>1927</v>
      </c>
      <c r="F13" s="587" t="s">
        <v>298</v>
      </c>
      <c r="G13" s="587" t="s">
        <v>582</v>
      </c>
      <c r="H13" s="587" t="s">
        <v>1926</v>
      </c>
      <c r="I13" s="627" t="s">
        <v>582</v>
      </c>
      <c r="J13" s="612" t="s">
        <v>1928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1929</v>
      </c>
      <c r="F14" s="587" t="s">
        <v>298</v>
      </c>
      <c r="G14" s="587" t="s">
        <v>582</v>
      </c>
      <c r="H14" s="587" t="s">
        <v>1926</v>
      </c>
      <c r="I14" s="627" t="s">
        <v>582</v>
      </c>
      <c r="J14" s="612" t="s">
        <v>1928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87" t="s">
        <v>240</v>
      </c>
      <c r="F15" s="587" t="s">
        <v>61</v>
      </c>
      <c r="G15" s="587" t="s">
        <v>582</v>
      </c>
      <c r="H15" s="585" t="s">
        <v>1930</v>
      </c>
      <c r="I15" s="627" t="s">
        <v>582</v>
      </c>
      <c r="J15" s="612" t="s">
        <v>1928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1931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87" t="s">
        <v>222</v>
      </c>
      <c r="F16" s="587" t="s">
        <v>61</v>
      </c>
      <c r="G16" s="587" t="s">
        <v>582</v>
      </c>
      <c r="H16" s="585" t="s">
        <v>1930</v>
      </c>
      <c r="I16" s="627" t="s">
        <v>1932</v>
      </c>
      <c r="J16" s="612" t="s">
        <v>1928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87" t="s">
        <v>59</v>
      </c>
      <c r="F17" s="587" t="s">
        <v>61</v>
      </c>
      <c r="G17" s="587" t="s">
        <v>582</v>
      </c>
      <c r="H17" s="585" t="s">
        <v>1930</v>
      </c>
      <c r="I17" s="627" t="s">
        <v>1932</v>
      </c>
      <c r="J17" s="612" t="s">
        <v>1928</v>
      </c>
      <c r="K17" s="608" t="s">
        <v>409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87" t="s">
        <v>57</v>
      </c>
      <c r="F18" s="587" t="s">
        <v>61</v>
      </c>
      <c r="G18" s="587" t="s">
        <v>582</v>
      </c>
      <c r="H18" s="585" t="s">
        <v>1930</v>
      </c>
      <c r="I18" s="627" t="s">
        <v>1933</v>
      </c>
      <c r="J18" s="612" t="s">
        <v>1928</v>
      </c>
      <c r="K18" s="608" t="s">
        <v>409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1914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87" t="s">
        <v>1934</v>
      </c>
      <c r="F19" s="587" t="s">
        <v>1198</v>
      </c>
      <c r="G19" s="627" t="s">
        <v>1935</v>
      </c>
      <c r="H19" s="585" t="s">
        <v>1930</v>
      </c>
      <c r="I19" s="627" t="s">
        <v>1933</v>
      </c>
      <c r="J19" s="612" t="s">
        <v>1928</v>
      </c>
      <c r="K19" s="608" t="s">
        <v>409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87" t="s">
        <v>1934</v>
      </c>
      <c r="F20" s="587" t="s">
        <v>1198</v>
      </c>
      <c r="G20" s="627" t="s">
        <v>1935</v>
      </c>
      <c r="H20" s="585" t="s">
        <v>1930</v>
      </c>
      <c r="I20" s="627" t="s">
        <v>1933</v>
      </c>
      <c r="J20" s="612" t="s">
        <v>1928</v>
      </c>
      <c r="K20" s="608" t="s">
        <v>409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87" t="s">
        <v>1934</v>
      </c>
      <c r="F21" s="587" t="s">
        <v>1198</v>
      </c>
      <c r="G21" s="627" t="s">
        <v>56</v>
      </c>
      <c r="H21" s="585" t="s">
        <v>1930</v>
      </c>
      <c r="I21" s="627" t="s">
        <v>1933</v>
      </c>
      <c r="J21" s="612" t="s">
        <v>1928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780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87" t="s">
        <v>1934</v>
      </c>
      <c r="F22" s="587" t="s">
        <v>1198</v>
      </c>
      <c r="G22" s="627" t="s">
        <v>1936</v>
      </c>
      <c r="H22" s="585" t="s">
        <v>1930</v>
      </c>
      <c r="I22" s="627" t="s">
        <v>1933</v>
      </c>
      <c r="J22" s="612" t="s">
        <v>1928</v>
      </c>
      <c r="K22" s="608" t="s">
        <v>409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110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87" t="s">
        <v>1934</v>
      </c>
      <c r="F23" s="587" t="s">
        <v>194</v>
      </c>
      <c r="G23" s="627" t="s">
        <v>1937</v>
      </c>
      <c r="H23" s="585" t="s">
        <v>1930</v>
      </c>
      <c r="I23" s="627" t="s">
        <v>1933</v>
      </c>
      <c r="J23" s="612" t="s">
        <v>1928</v>
      </c>
      <c r="K23" s="608" t="s">
        <v>193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163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87" t="s">
        <v>1900</v>
      </c>
      <c r="F24" s="587" t="s">
        <v>654</v>
      </c>
      <c r="G24" s="627" t="s">
        <v>1937</v>
      </c>
      <c r="H24" s="587" t="s">
        <v>1453</v>
      </c>
      <c r="I24" s="627" t="s">
        <v>1933</v>
      </c>
      <c r="J24" s="612" t="s">
        <v>1928</v>
      </c>
      <c r="K24" s="608" t="s">
        <v>193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234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87" t="s">
        <v>1900</v>
      </c>
      <c r="F25" s="587" t="s">
        <v>654</v>
      </c>
      <c r="G25" s="627" t="s">
        <v>56</v>
      </c>
      <c r="H25" s="587" t="s">
        <v>1453</v>
      </c>
      <c r="I25" s="627" t="s">
        <v>1938</v>
      </c>
      <c r="J25" s="583"/>
      <c r="K25" s="608" t="s">
        <v>193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1939</v>
      </c>
      <c r="N25" s="349">
        <f>COUNTIF(E7:K44, "*Ivan*")/2</f>
        <v>20</v>
      </c>
      <c r="O25" s="419" t="s">
        <v>1940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87" t="s">
        <v>1900</v>
      </c>
      <c r="F26" s="587" t="s">
        <v>1941</v>
      </c>
      <c r="G26" s="627" t="s">
        <v>1942</v>
      </c>
      <c r="H26" s="587" t="s">
        <v>1453</v>
      </c>
      <c r="I26" s="627" t="s">
        <v>1943</v>
      </c>
      <c r="J26" s="612" t="s">
        <v>1928</v>
      </c>
      <c r="K26" s="608" t="s">
        <v>193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1944</v>
      </c>
      <c r="N26" s="349">
        <f>COUNTIF(E7:K44, "*Rahhulann*")/2</f>
        <v>23</v>
      </c>
      <c r="O26" s="419" t="s">
        <v>1940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87" t="s">
        <v>311</v>
      </c>
      <c r="F27" s="587" t="s">
        <v>654</v>
      </c>
      <c r="G27" s="627" t="s">
        <v>1945</v>
      </c>
      <c r="H27" s="587" t="s">
        <v>1453</v>
      </c>
      <c r="I27" s="627" t="s">
        <v>1943</v>
      </c>
      <c r="J27" s="612" t="s">
        <v>1928</v>
      </c>
      <c r="K27" s="608" t="s">
        <v>193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1946</v>
      </c>
      <c r="N27" s="349">
        <f>COUNTIF(E7:K44, "*Lucas*")/2</f>
        <v>0</v>
      </c>
      <c r="O27" s="419" t="s">
        <v>1940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587" t="s">
        <v>58</v>
      </c>
      <c r="F28" s="587" t="s">
        <v>654</v>
      </c>
      <c r="G28" s="627" t="s">
        <v>1945</v>
      </c>
      <c r="H28" s="585" t="s">
        <v>1947</v>
      </c>
      <c r="I28" s="627" t="s">
        <v>1943</v>
      </c>
      <c r="J28" s="612" t="s">
        <v>1928</v>
      </c>
      <c r="K28" s="608" t="s">
        <v>193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1948</v>
      </c>
      <c r="N28" s="334">
        <f>COUNTIF(E7:K44, "*Zi Ming*")/2</f>
        <v>0</v>
      </c>
      <c r="O28" s="550" t="s">
        <v>1940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58</v>
      </c>
      <c r="F29" s="627" t="s">
        <v>194</v>
      </c>
      <c r="G29" s="627" t="s">
        <v>1945</v>
      </c>
      <c r="H29" s="585" t="s">
        <v>1947</v>
      </c>
      <c r="I29" s="627" t="s">
        <v>1943</v>
      </c>
      <c r="J29" s="612" t="s">
        <v>1928</v>
      </c>
      <c r="K29" s="608" t="s">
        <v>193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7" t="s">
        <v>58</v>
      </c>
      <c r="F30" s="627" t="s">
        <v>194</v>
      </c>
      <c r="G30" s="627" t="s">
        <v>1945</v>
      </c>
      <c r="H30" s="585" t="s">
        <v>1932</v>
      </c>
      <c r="I30" s="628" t="s">
        <v>1949</v>
      </c>
      <c r="J30" s="612" t="s">
        <v>1928</v>
      </c>
      <c r="K30" s="608" t="s">
        <v>193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1950</v>
      </c>
      <c r="F31" s="627" t="s">
        <v>194</v>
      </c>
      <c r="G31" s="627" t="s">
        <v>1945</v>
      </c>
      <c r="H31" s="585" t="s">
        <v>1932</v>
      </c>
      <c r="I31" s="628" t="s">
        <v>1949</v>
      </c>
      <c r="J31" s="612" t="s">
        <v>1928</v>
      </c>
      <c r="K31" s="608" t="s">
        <v>193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1950</v>
      </c>
      <c r="F32" s="627" t="s">
        <v>194</v>
      </c>
      <c r="G32" s="627" t="s">
        <v>1945</v>
      </c>
      <c r="H32" s="585" t="s">
        <v>1951</v>
      </c>
      <c r="I32" s="628" t="s">
        <v>1949</v>
      </c>
      <c r="J32" s="612" t="s">
        <v>1928</v>
      </c>
      <c r="K32" s="608" t="s">
        <v>193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1950</v>
      </c>
      <c r="F33" s="627" t="s">
        <v>1952</v>
      </c>
      <c r="G33" s="627" t="s">
        <v>1945</v>
      </c>
      <c r="H33" s="585" t="s">
        <v>1951</v>
      </c>
      <c r="I33" s="628" t="s">
        <v>1949</v>
      </c>
      <c r="J33" s="612" t="s">
        <v>1928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29"/>
      <c r="F34" s="612"/>
      <c r="G34" s="612"/>
      <c r="H34" s="612" t="s">
        <v>1911</v>
      </c>
      <c r="I34" s="612" t="s">
        <v>1928</v>
      </c>
      <c r="J34" s="612" t="s">
        <v>1928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22"/>
      <c r="F35" s="612"/>
      <c r="G35" s="612"/>
      <c r="H35" s="612" t="s">
        <v>1911</v>
      </c>
      <c r="I35" s="612" t="s">
        <v>1928</v>
      </c>
      <c r="J35" s="612" t="s">
        <v>1928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22"/>
      <c r="F36" s="612"/>
      <c r="G36" s="612"/>
      <c r="H36" s="612" t="s">
        <v>1911</v>
      </c>
      <c r="I36" s="612" t="s">
        <v>1928</v>
      </c>
      <c r="J36" s="612" t="s">
        <v>1928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22"/>
      <c r="F37" s="612"/>
      <c r="G37" s="612"/>
      <c r="H37" s="612" t="s">
        <v>1953</v>
      </c>
      <c r="I37" s="612" t="s">
        <v>1928</v>
      </c>
      <c r="J37" s="612" t="s">
        <v>1928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25"/>
      <c r="F38" s="612"/>
      <c r="G38" s="612"/>
      <c r="H38" s="612" t="s">
        <v>1953</v>
      </c>
      <c r="I38" s="612" t="s">
        <v>1939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25"/>
      <c r="F39" s="612"/>
      <c r="G39" s="612"/>
      <c r="H39" s="612" t="s">
        <v>1954</v>
      </c>
      <c r="I39" s="612" t="s">
        <v>1928</v>
      </c>
      <c r="J39" s="612" t="s">
        <v>1928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2"/>
      <c r="G40" s="612"/>
      <c r="H40" s="612" t="s">
        <v>1954</v>
      </c>
      <c r="I40" s="612" t="s">
        <v>1928</v>
      </c>
      <c r="J40" s="612" t="s">
        <v>1928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2"/>
      <c r="G41" s="612"/>
      <c r="H41" s="615"/>
      <c r="I41" s="612" t="s">
        <v>1928</v>
      </c>
      <c r="J41" s="612" t="s">
        <v>1928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12" t="s">
        <v>1928</v>
      </c>
      <c r="J42" s="612" t="s">
        <v>1928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6"/>
      <c r="D47" s="836"/>
      <c r="E47" s="836"/>
      <c r="F47" s="83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252" priority="1">
      <formula>MAX(FREQUENCY(IF(ISNUMBER(SEARCH(M6, $K$7:$K$44)), ROW($K$7:$K$44)), IF(ISNUMBER(SEARCH(M6, $K$7:$K$44))=FALSE, ROW($K$7:$K$44)))) &gt; 12</formula>
    </cfRule>
    <cfRule type="expression" dxfId="251" priority="2">
      <formula>MAX(FREQUENCY(IF(ISNUMBER(SEARCH(M6, $E$7:$E$44)), ROW($E$7:$E$44)), IF(ISNUMBER(SEARCH(M6, $E$7:$E$44))=FALSE, ROW($E$7:$E$44)))) &gt; 12</formula>
    </cfRule>
    <cfRule type="expression" dxfId="250" priority="3">
      <formula>MAX(FREQUENCY(IF(ISNUMBER(SEARCH(M6, $F$7:$F$44)), ROW($F$7:$F$44)), IF(ISNUMBER(SEARCH(M6, $F$7:$F$44))=FALSE, ROW($F$7:$F$44)))) &gt; 12</formula>
    </cfRule>
    <cfRule type="expression" dxfId="249" priority="4">
      <formula>MAX(FREQUENCY(IF(ISNUMBER(SEARCH(M6, $G$7:$G$44)), ROW($G$7:$G$44)), IF(ISNUMBER(SEARCH(M6, $G$7:$G$44))=FALSE, ROW($G$7:$G$44)))) &gt; 12</formula>
    </cfRule>
    <cfRule type="expression" dxfId="248" priority="5">
      <formula>MAX(FREQUENCY(IF(ISNUMBER(SEARCH(M6, $H$7:$H$44)), ROW($H$7:$H$44)), IF(ISNUMBER(SEARCH(M6, $H$7:$H$44))=FALSE, ROW($H$7:$H$44)))) &gt; 12</formula>
    </cfRule>
    <cfRule type="expression" dxfId="247" priority="6">
      <formula>MAX(FREQUENCY(IF(ISNUMBER(SEARCH(M6, $I$7:$I$44)), ROW($I$7:$I$44)), IF(ISNUMBER(SEARCH(M6, $I$7:$I$44))=FALSE, ROW($I$7:$I$44)))) &gt; 12</formula>
    </cfRule>
    <cfRule type="expression" dxfId="246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45" priority="8">
      <formula>AND(ISNUMBER(N6), N6&gt;=5, NOT(ISBLANK(O6)))</formula>
    </cfRule>
    <cfRule type="expression" dxfId="244" priority="9">
      <formula>AND(ISNUMBER(N6), N6&gt;=5)</formula>
    </cfRule>
    <cfRule type="expression" dxfId="243" priority="10">
      <formula>AND(ISNUMBER(N6), N6&lt;5, NOT(ISBLANK(O6)))</formula>
    </cfRule>
    <cfRule type="expression" dxfId="242" priority="11">
      <formula>AND(ISNUMBER(N6), N6&lt;5, ISBLANK(O6))</formula>
    </cfRule>
  </conditionalFormatting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57" t="s">
        <v>79</v>
      </c>
      <c r="C1" s="857"/>
      <c r="D1" s="857"/>
      <c r="E1" s="857"/>
      <c r="F1" s="857"/>
      <c r="G1" s="857"/>
      <c r="H1" s="857"/>
      <c r="I1" s="857"/>
      <c r="J1" s="857"/>
      <c r="K1" s="8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1955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385</v>
      </c>
      <c r="F6" s="605" t="s">
        <v>1956</v>
      </c>
      <c r="G6" s="605" t="s">
        <v>1957</v>
      </c>
      <c r="H6" s="605" t="s">
        <v>1958</v>
      </c>
      <c r="I6" s="605" t="s">
        <v>1957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521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40"/>
      <c r="F11" s="689" t="s">
        <v>1462</v>
      </c>
      <c r="G11" s="689" t="s">
        <v>1959</v>
      </c>
      <c r="H11" s="689" t="s">
        <v>1462</v>
      </c>
      <c r="I11" s="689" t="s">
        <v>1959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40"/>
      <c r="F12" s="689" t="s">
        <v>1462</v>
      </c>
      <c r="G12" s="689" t="s">
        <v>1959</v>
      </c>
      <c r="H12" s="689" t="s">
        <v>1462</v>
      </c>
      <c r="I12" s="689" t="s">
        <v>1959</v>
      </c>
      <c r="J12" s="583" t="s">
        <v>891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193</v>
      </c>
      <c r="N12" s="326">
        <f>SUM(COUNTIFS(E7:K44,"*Vanness*"))/2</f>
        <v>17.5</v>
      </c>
      <c r="O12" s="59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40"/>
      <c r="F13" s="689" t="s">
        <v>1462</v>
      </c>
      <c r="G13" s="689" t="s">
        <v>1959</v>
      </c>
      <c r="H13" s="689" t="s">
        <v>1462</v>
      </c>
      <c r="I13" s="689" t="s">
        <v>1959</v>
      </c>
      <c r="J13" s="583" t="s">
        <v>891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1960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40"/>
      <c r="F14" s="639" t="s">
        <v>1961</v>
      </c>
      <c r="G14" s="587" t="s">
        <v>1962</v>
      </c>
      <c r="H14" s="585" t="s">
        <v>979</v>
      </c>
      <c r="I14" s="627" t="s">
        <v>195</v>
      </c>
      <c r="J14" s="583" t="s">
        <v>891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521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40"/>
      <c r="F15" s="639" t="s">
        <v>1961</v>
      </c>
      <c r="G15" s="639" t="s">
        <v>1963</v>
      </c>
      <c r="H15" s="585" t="s">
        <v>1964</v>
      </c>
      <c r="I15" s="627" t="s">
        <v>195</v>
      </c>
      <c r="J15" s="583" t="s">
        <v>1965</v>
      </c>
      <c r="K15" s="608" t="s">
        <v>891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1931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40"/>
      <c r="F16" s="639" t="s">
        <v>1961</v>
      </c>
      <c r="G16" s="639" t="s">
        <v>1963</v>
      </c>
      <c r="H16" s="585" t="s">
        <v>1964</v>
      </c>
      <c r="I16" s="627" t="s">
        <v>221</v>
      </c>
      <c r="J16" s="583" t="s">
        <v>1965</v>
      </c>
      <c r="K16" s="608" t="s">
        <v>891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1960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40"/>
      <c r="F17" s="587" t="s">
        <v>1966</v>
      </c>
      <c r="G17" s="656" t="s">
        <v>1967</v>
      </c>
      <c r="H17" s="585" t="s">
        <v>1964</v>
      </c>
      <c r="I17" s="627" t="s">
        <v>221</v>
      </c>
      <c r="J17" s="583" t="s">
        <v>1965</v>
      </c>
      <c r="K17" s="608" t="s">
        <v>891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1960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40"/>
      <c r="F18" s="587" t="s">
        <v>1968</v>
      </c>
      <c r="G18" s="657" t="s">
        <v>1969</v>
      </c>
      <c r="H18" s="585" t="s">
        <v>1936</v>
      </c>
      <c r="I18" s="627" t="s">
        <v>221</v>
      </c>
      <c r="J18" s="583" t="s">
        <v>1965</v>
      </c>
      <c r="K18" s="608" t="s">
        <v>891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40"/>
      <c r="F19" s="587" t="s">
        <v>1968</v>
      </c>
      <c r="G19" s="657" t="s">
        <v>1970</v>
      </c>
      <c r="H19" s="585" t="s">
        <v>1936</v>
      </c>
      <c r="I19" s="657" t="s">
        <v>1971</v>
      </c>
      <c r="J19" s="583" t="s">
        <v>1965</v>
      </c>
      <c r="K19" s="608" t="s">
        <v>891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40"/>
      <c r="F20" s="587" t="s">
        <v>1972</v>
      </c>
      <c r="G20" s="657" t="s">
        <v>1970</v>
      </c>
      <c r="H20" s="585" t="s">
        <v>1928</v>
      </c>
      <c r="I20" s="657" t="s">
        <v>1973</v>
      </c>
      <c r="J20" s="583" t="s">
        <v>1965</v>
      </c>
      <c r="K20" s="608" t="s">
        <v>891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285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40"/>
      <c r="F21" s="587" t="s">
        <v>1972</v>
      </c>
      <c r="G21" s="657" t="s">
        <v>1970</v>
      </c>
      <c r="H21" s="585" t="s">
        <v>1928</v>
      </c>
      <c r="I21" s="670" t="s">
        <v>1973</v>
      </c>
      <c r="J21" s="583" t="s">
        <v>1965</v>
      </c>
      <c r="K21" s="608" t="s">
        <v>891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1974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40"/>
      <c r="F22" s="587" t="s">
        <v>1972</v>
      </c>
      <c r="G22" s="657" t="s">
        <v>1970</v>
      </c>
      <c r="H22" s="585" t="s">
        <v>1975</v>
      </c>
      <c r="I22" s="670" t="s">
        <v>1973</v>
      </c>
      <c r="J22" s="583" t="s">
        <v>1939</v>
      </c>
      <c r="K22" s="608" t="s">
        <v>891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40"/>
      <c r="F23" s="639" t="s">
        <v>1976</v>
      </c>
      <c r="G23" s="657" t="s">
        <v>1977</v>
      </c>
      <c r="H23" s="669" t="s">
        <v>1978</v>
      </c>
      <c r="I23" s="670" t="s">
        <v>1979</v>
      </c>
      <c r="J23" s="583" t="s">
        <v>1980</v>
      </c>
      <c r="K23" s="608" t="s">
        <v>891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40"/>
      <c r="F24" s="639" t="s">
        <v>1976</v>
      </c>
      <c r="G24" s="657" t="s">
        <v>1981</v>
      </c>
      <c r="H24" s="669" t="s">
        <v>1982</v>
      </c>
      <c r="I24" s="670" t="s">
        <v>1979</v>
      </c>
      <c r="J24" s="583" t="s">
        <v>1980</v>
      </c>
      <c r="K24" s="608" t="s">
        <v>891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234</v>
      </c>
      <c r="N24" s="349">
        <f>COUNTIF(E7:K44, "*Foo*")/2</f>
        <v>0</v>
      </c>
      <c r="O24" s="326" t="s">
        <v>1983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40"/>
      <c r="F25" s="639" t="s">
        <v>1976</v>
      </c>
      <c r="G25" s="657" t="s">
        <v>1984</v>
      </c>
      <c r="H25" s="669" t="s">
        <v>1985</v>
      </c>
      <c r="I25" s="657" t="s">
        <v>1986</v>
      </c>
      <c r="J25" s="583" t="s">
        <v>1980</v>
      </c>
      <c r="K25" s="608" t="s">
        <v>891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40"/>
      <c r="F26" s="639" t="s">
        <v>1976</v>
      </c>
      <c r="G26" s="657" t="s">
        <v>1984</v>
      </c>
      <c r="H26" s="669" t="s">
        <v>1985</v>
      </c>
      <c r="I26" s="657" t="s">
        <v>1987</v>
      </c>
      <c r="J26" s="583" t="s">
        <v>1980</v>
      </c>
      <c r="K26" s="608" t="s">
        <v>891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1944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40"/>
      <c r="F27" s="628" t="s">
        <v>1988</v>
      </c>
      <c r="G27" s="657" t="s">
        <v>1981</v>
      </c>
      <c r="H27" s="585" t="s">
        <v>1985</v>
      </c>
      <c r="I27" s="657" t="s">
        <v>1989</v>
      </c>
      <c r="J27" s="583" t="s">
        <v>193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1946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40"/>
      <c r="F28" s="628" t="s">
        <v>1988</v>
      </c>
      <c r="G28" s="657" t="s">
        <v>1990</v>
      </c>
      <c r="H28" s="585" t="s">
        <v>1982</v>
      </c>
      <c r="I28" s="657" t="s">
        <v>1989</v>
      </c>
      <c r="J28" s="583" t="s">
        <v>1980</v>
      </c>
      <c r="K28" s="608" t="s">
        <v>891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1948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640"/>
      <c r="F29" s="628" t="s">
        <v>996</v>
      </c>
      <c r="G29" s="657" t="s">
        <v>1991</v>
      </c>
      <c r="H29" s="585" t="s">
        <v>1982</v>
      </c>
      <c r="I29" s="657" t="s">
        <v>1944</v>
      </c>
      <c r="J29" s="583" t="s">
        <v>1980</v>
      </c>
      <c r="K29" s="608" t="s">
        <v>891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1992</v>
      </c>
      <c r="N29" s="643">
        <f>COUNTIF(E7:K44, "*Heng*")/2</f>
        <v>3.5</v>
      </c>
      <c r="O29" s="655" t="s">
        <v>1993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40"/>
      <c r="F30" s="628" t="s">
        <v>996</v>
      </c>
      <c r="G30" s="657" t="s">
        <v>1991</v>
      </c>
      <c r="H30" s="585" t="s">
        <v>1994</v>
      </c>
      <c r="I30" s="657" t="s">
        <v>1995</v>
      </c>
      <c r="J30" s="583" t="s">
        <v>1980</v>
      </c>
      <c r="K30" s="608" t="s">
        <v>891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40"/>
      <c r="F31" s="628" t="s">
        <v>996</v>
      </c>
      <c r="G31" s="627" t="s">
        <v>1928</v>
      </c>
      <c r="H31" s="585" t="s">
        <v>1994</v>
      </c>
      <c r="I31" s="657" t="s">
        <v>1995</v>
      </c>
      <c r="J31" s="583" t="s">
        <v>1980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40"/>
      <c r="F32" s="628" t="s">
        <v>996</v>
      </c>
      <c r="G32" s="627" t="s">
        <v>1928</v>
      </c>
      <c r="H32" s="585" t="s">
        <v>1932</v>
      </c>
      <c r="I32" s="657" t="s">
        <v>1995</v>
      </c>
      <c r="J32" s="583" t="s">
        <v>1980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640"/>
      <c r="F33" s="628" t="s">
        <v>996</v>
      </c>
      <c r="G33" s="627" t="s">
        <v>1996</v>
      </c>
      <c r="H33" s="585" t="s">
        <v>1932</v>
      </c>
      <c r="I33" s="657" t="s">
        <v>1995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 x14ac:dyDescent="0.2">
      <c r="A47" t="s">
        <v>1999</v>
      </c>
      <c r="B47" s="659"/>
      <c r="C47" s="217" t="s">
        <v>1998</v>
      </c>
      <c r="D47" s="255" t="s">
        <v>2000</v>
      </c>
      <c r="M47" s="61"/>
      <c r="N47" s="62"/>
      <c r="O47" s="61"/>
    </row>
    <row r="48" spans="1:20" x14ac:dyDescent="0.2">
      <c r="A48" t="s">
        <v>2001</v>
      </c>
      <c r="B48" s="661"/>
      <c r="C48" s="660" t="s">
        <v>1998</v>
      </c>
      <c r="D48" s="61" t="s">
        <v>2002</v>
      </c>
      <c r="M48" s="61"/>
      <c r="N48" s="62"/>
      <c r="O48" s="61"/>
    </row>
    <row r="49" spans="1:15" x14ac:dyDescent="0.2">
      <c r="A49" t="s">
        <v>2003</v>
      </c>
      <c r="B49" s="663"/>
      <c r="C49" s="660" t="s">
        <v>1998</v>
      </c>
      <c r="D49" s="255" t="s">
        <v>2004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133</v>
      </c>
      <c r="M52" s="61"/>
      <c r="N52" s="62"/>
      <c r="O52" s="61"/>
    </row>
    <row r="53" spans="1:15" x14ac:dyDescent="0.2">
      <c r="B53" s="180"/>
      <c r="D53" t="s">
        <v>134</v>
      </c>
      <c r="M53" s="61"/>
      <c r="N53" s="62"/>
      <c r="O53" s="61"/>
    </row>
    <row r="54" spans="1:15" x14ac:dyDescent="0.2">
      <c r="B54" s="90"/>
      <c r="D54" t="s">
        <v>2005</v>
      </c>
    </row>
    <row r="56" spans="1:15" x14ac:dyDescent="0.2">
      <c r="B56" s="127" t="s">
        <v>136</v>
      </c>
    </row>
    <row r="57" spans="1:15" x14ac:dyDescent="0.2">
      <c r="B57" s="387" t="s">
        <v>138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241" priority="1">
      <formula>MAX(FREQUENCY(IF(ISNUMBER(SEARCH(M6, $K$7:$K$44)), ROW($K$7:$K$44)), IF(ISNUMBER(SEARCH(M6, $K$7:$K$44))=FALSE, ROW($K$7:$K$44)))) &gt; 12</formula>
    </cfRule>
    <cfRule type="expression" dxfId="240" priority="2">
      <formula>MAX(FREQUENCY(IF(ISNUMBER(SEARCH(M6, $E$7:$E$44)), ROW($E$7:$E$44)), IF(ISNUMBER(SEARCH(M6, $E$7:$E$44))=FALSE, ROW($E$7:$E$44)))) &gt; 12</formula>
    </cfRule>
    <cfRule type="expression" dxfId="239" priority="3">
      <formula>MAX(FREQUENCY(IF(ISNUMBER(SEARCH(M6, $F$7:$F$44)), ROW($F$7:$F$44)), IF(ISNUMBER(SEARCH(M6, $F$7:$F$44))=FALSE, ROW($F$7:$F$44)))) &gt; 12</formula>
    </cfRule>
    <cfRule type="expression" dxfId="238" priority="4">
      <formula>MAX(FREQUENCY(IF(ISNUMBER(SEARCH(M6, $G$7:$G$44)), ROW($G$7:$G$44)), IF(ISNUMBER(SEARCH(M6, $G$7:$G$44))=FALSE, ROW($G$7:$G$44)))) &gt; 12</formula>
    </cfRule>
    <cfRule type="expression" dxfId="237" priority="5">
      <formula>MAX(FREQUENCY(IF(ISNUMBER(SEARCH(M6, $H$7:$H$44)), ROW($H$7:$H$44)), IF(ISNUMBER(SEARCH(M6, $H$7:$H$44))=FALSE, ROW($H$7:$H$44)))) &gt; 12</formula>
    </cfRule>
    <cfRule type="expression" dxfId="236" priority="6">
      <formula>MAX(FREQUENCY(IF(ISNUMBER(SEARCH(M6, $I$7:$I$44)), ROW($I$7:$I$44)), IF(ISNUMBER(SEARCH(M6, $I$7:$I$44))=FALSE, ROW($I$7:$I$44)))) &gt; 12</formula>
    </cfRule>
    <cfRule type="expression" dxfId="23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34" priority="8">
      <formula>AND(ISNUMBER(N6), N6&gt;=5, NOT(ISBLANK(O6)))</formula>
    </cfRule>
    <cfRule type="expression" dxfId="233" priority="9">
      <formula>AND(ISNUMBER(N6), N6&gt;=5)</formula>
    </cfRule>
    <cfRule type="expression" dxfId="232" priority="10">
      <formula>AND(ISNUMBER(N6), N6&lt;5, NOT(ISBLANK(O6)))</formula>
    </cfRule>
    <cfRule type="expression" dxfId="231" priority="11">
      <formula>AND(ISNUMBER(N6), N6&lt;5, ISBLANK(O6))</formula>
    </cfRule>
  </conditionalFormatting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2006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1871</v>
      </c>
      <c r="M5" s="644" t="s">
        <v>82</v>
      </c>
      <c r="N5" s="442" t="s">
        <v>83</v>
      </c>
      <c r="O5" s="664" t="s">
        <v>84</v>
      </c>
      <c r="P5" s="376" t="s">
        <v>2007</v>
      </c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2008</v>
      </c>
      <c r="F6" s="605" t="s">
        <v>2008</v>
      </c>
      <c r="G6" s="605" t="s">
        <v>2008</v>
      </c>
      <c r="H6" s="605" t="s">
        <v>2008</v>
      </c>
      <c r="I6" s="605" t="s">
        <v>2008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521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521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2009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89" t="s">
        <v>2010</v>
      </c>
      <c r="F11" s="689" t="s">
        <v>2010</v>
      </c>
      <c r="G11" s="689" t="s">
        <v>2010</v>
      </c>
      <c r="H11" s="690" t="s">
        <v>2010</v>
      </c>
      <c r="I11" s="691" t="s">
        <v>2010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1907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89" t="s">
        <v>2010</v>
      </c>
      <c r="F12" s="689" t="s">
        <v>2010</v>
      </c>
      <c r="G12" s="689" t="s">
        <v>2010</v>
      </c>
      <c r="H12" s="690" t="s">
        <v>2010</v>
      </c>
      <c r="I12" s="691" t="s">
        <v>2010</v>
      </c>
      <c r="J12" s="583" t="s">
        <v>1965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193</v>
      </c>
      <c r="N12" s="326">
        <f>SUM(COUNTIFS(E7:K44,"*Vanness*"))/2</f>
        <v>27.5</v>
      </c>
      <c r="O12" s="665" t="s">
        <v>95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89" t="s">
        <v>2010</v>
      </c>
      <c r="F13" s="689" t="s">
        <v>2010</v>
      </c>
      <c r="G13" s="689" t="s">
        <v>2010</v>
      </c>
      <c r="H13" s="690" t="s">
        <v>2010</v>
      </c>
      <c r="I13" s="691" t="s">
        <v>2010</v>
      </c>
      <c r="J13" s="583" t="s">
        <v>1965</v>
      </c>
      <c r="K13" s="583" t="s">
        <v>2011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2012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2013</v>
      </c>
      <c r="F14" s="587" t="s">
        <v>2013</v>
      </c>
      <c r="G14" s="675" t="s">
        <v>2014</v>
      </c>
      <c r="H14" s="658" t="s">
        <v>2015</v>
      </c>
      <c r="I14" s="627" t="s">
        <v>2015</v>
      </c>
      <c r="J14" s="583" t="s">
        <v>1965</v>
      </c>
      <c r="K14" s="583" t="s">
        <v>2011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1907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56" t="s">
        <v>2016</v>
      </c>
      <c r="F15" s="671" t="s">
        <v>2013</v>
      </c>
      <c r="G15" s="677" t="s">
        <v>2017</v>
      </c>
      <c r="H15" s="658" t="s">
        <v>2015</v>
      </c>
      <c r="I15" s="627" t="s">
        <v>1996</v>
      </c>
      <c r="J15" s="583" t="s">
        <v>1965</v>
      </c>
      <c r="K15" s="583" t="s">
        <v>2011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1931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56" t="s">
        <v>2018</v>
      </c>
      <c r="F16" s="672" t="s">
        <v>2013</v>
      </c>
      <c r="G16" s="677" t="s">
        <v>2017</v>
      </c>
      <c r="H16" s="658" t="s">
        <v>2019</v>
      </c>
      <c r="I16" s="627" t="s">
        <v>2020</v>
      </c>
      <c r="J16" s="583" t="s">
        <v>1965</v>
      </c>
      <c r="K16" s="583" t="s">
        <v>2011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1960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56" t="s">
        <v>2018</v>
      </c>
      <c r="F17" s="673" t="s">
        <v>2021</v>
      </c>
      <c r="G17" s="677" t="s">
        <v>2017</v>
      </c>
      <c r="H17" s="658" t="s">
        <v>2019</v>
      </c>
      <c r="I17" s="627" t="s">
        <v>2022</v>
      </c>
      <c r="J17" s="583" t="s">
        <v>1965</v>
      </c>
      <c r="K17" s="583" t="s">
        <v>2011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1960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56" t="s">
        <v>2023</v>
      </c>
      <c r="F18" s="673" t="s">
        <v>2024</v>
      </c>
      <c r="G18" s="677" t="s">
        <v>2017</v>
      </c>
      <c r="H18" s="674" t="s">
        <v>2025</v>
      </c>
      <c r="I18" s="627" t="s">
        <v>2022</v>
      </c>
      <c r="J18" s="583" t="s">
        <v>1965</v>
      </c>
      <c r="K18" s="583" t="s">
        <v>2011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1960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56" t="s">
        <v>2023</v>
      </c>
      <c r="F19" s="673" t="s">
        <v>2024</v>
      </c>
      <c r="G19" s="677" t="s">
        <v>2026</v>
      </c>
      <c r="H19" s="674" t="s">
        <v>2025</v>
      </c>
      <c r="I19" s="627" t="s">
        <v>2020</v>
      </c>
      <c r="J19" s="583" t="s">
        <v>1965</v>
      </c>
      <c r="K19" s="583" t="s">
        <v>2011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56" t="s">
        <v>2023</v>
      </c>
      <c r="F20" s="673" t="s">
        <v>2027</v>
      </c>
      <c r="G20" s="677" t="s">
        <v>2026</v>
      </c>
      <c r="H20" s="674" t="s">
        <v>2025</v>
      </c>
      <c r="I20" s="627" t="s">
        <v>2022</v>
      </c>
      <c r="J20" s="583" t="s">
        <v>1965</v>
      </c>
      <c r="K20" s="583" t="s">
        <v>2011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637" t="s">
        <v>107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56" t="s">
        <v>2023</v>
      </c>
      <c r="F21" s="673" t="s">
        <v>2028</v>
      </c>
      <c r="G21" s="677" t="s">
        <v>2026</v>
      </c>
      <c r="H21" s="674" t="s">
        <v>2025</v>
      </c>
      <c r="I21" s="627" t="s">
        <v>2029</v>
      </c>
      <c r="J21" s="583" t="s">
        <v>1965</v>
      </c>
      <c r="K21" s="583" t="s">
        <v>2011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1931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56" t="s">
        <v>2023</v>
      </c>
      <c r="F22" s="673" t="s">
        <v>2028</v>
      </c>
      <c r="G22" s="677" t="s">
        <v>2030</v>
      </c>
      <c r="H22" s="674" t="s">
        <v>2031</v>
      </c>
      <c r="I22" s="657" t="s">
        <v>2032</v>
      </c>
      <c r="J22" s="583" t="s">
        <v>1965</v>
      </c>
      <c r="K22" s="583" t="s">
        <v>2011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56" t="s">
        <v>2023</v>
      </c>
      <c r="F23" s="656" t="s">
        <v>2033</v>
      </c>
      <c r="G23" s="676" t="s">
        <v>1939</v>
      </c>
      <c r="H23" s="658" t="s">
        <v>2034</v>
      </c>
      <c r="I23" s="657" t="s">
        <v>2032</v>
      </c>
      <c r="J23" s="583" t="s">
        <v>1965</v>
      </c>
      <c r="K23" s="583" t="s">
        <v>2035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56" t="s">
        <v>2036</v>
      </c>
      <c r="F24" s="656" t="s">
        <v>2021</v>
      </c>
      <c r="G24" s="657" t="s">
        <v>2037</v>
      </c>
      <c r="H24" s="658" t="s">
        <v>1990</v>
      </c>
      <c r="I24" s="657" t="s">
        <v>2032</v>
      </c>
      <c r="J24" s="583"/>
      <c r="K24" s="583" t="s">
        <v>2035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234</v>
      </c>
      <c r="N24" s="349">
        <f>COUNTIF(E7:K44, "*Foo*")/2</f>
        <v>2.5</v>
      </c>
      <c r="O24" s="417" t="s">
        <v>1960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56" t="s">
        <v>1949</v>
      </c>
      <c r="F25" s="656" t="s">
        <v>2028</v>
      </c>
      <c r="G25" s="657" t="s">
        <v>2037</v>
      </c>
      <c r="H25" s="658" t="s">
        <v>2038</v>
      </c>
      <c r="I25" s="657" t="s">
        <v>2039</v>
      </c>
      <c r="J25" s="583" t="s">
        <v>1980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56" t="s">
        <v>2040</v>
      </c>
      <c r="F26" s="656" t="s">
        <v>2021</v>
      </c>
      <c r="G26" s="657" t="s">
        <v>2037</v>
      </c>
      <c r="H26" s="658" t="s">
        <v>2038</v>
      </c>
      <c r="I26" s="657" t="s">
        <v>2041</v>
      </c>
      <c r="J26" s="583" t="s">
        <v>1980</v>
      </c>
      <c r="K26" s="583" t="s">
        <v>2035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1944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56" t="s">
        <v>2023</v>
      </c>
      <c r="F27" s="657" t="s">
        <v>2015</v>
      </c>
      <c r="G27" s="657" t="s">
        <v>2037</v>
      </c>
      <c r="H27" s="658" t="s">
        <v>2042</v>
      </c>
      <c r="I27" s="657" t="s">
        <v>2043</v>
      </c>
      <c r="J27" s="583" t="s">
        <v>1980</v>
      </c>
      <c r="K27" s="583" t="s">
        <v>2035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1946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56" t="s">
        <v>2023</v>
      </c>
      <c r="F28" s="657" t="s">
        <v>2044</v>
      </c>
      <c r="G28" s="657" t="s">
        <v>2037</v>
      </c>
      <c r="H28" s="658" t="s">
        <v>2014</v>
      </c>
      <c r="I28" s="657" t="s">
        <v>2045</v>
      </c>
      <c r="J28" s="583" t="s">
        <v>1980</v>
      </c>
      <c r="K28" s="583" t="s">
        <v>2035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1948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1976</v>
      </c>
      <c r="F29" s="657" t="s">
        <v>2044</v>
      </c>
      <c r="G29" s="657" t="s">
        <v>2037</v>
      </c>
      <c r="H29" s="658" t="s">
        <v>1949</v>
      </c>
      <c r="I29" s="657" t="s">
        <v>2046</v>
      </c>
      <c r="J29" s="583" t="s">
        <v>1980</v>
      </c>
      <c r="K29" s="583" t="s">
        <v>2035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1992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116</v>
      </c>
      <c r="C30" s="217" t="s">
        <v>87</v>
      </c>
      <c r="D30" s="267" t="s">
        <v>117</v>
      </c>
      <c r="E30" s="587" t="s">
        <v>242</v>
      </c>
      <c r="F30" s="628" t="s">
        <v>256</v>
      </c>
      <c r="G30" s="657" t="s">
        <v>2037</v>
      </c>
      <c r="H30" s="658" t="s">
        <v>1949</v>
      </c>
      <c r="I30" s="657" t="s">
        <v>2047</v>
      </c>
      <c r="J30" s="583" t="s">
        <v>1980</v>
      </c>
      <c r="K30" s="583" t="s">
        <v>2035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2048</v>
      </c>
      <c r="N30" s="418">
        <f>COUNTIF(E7:K44, "*Phay*")/2</f>
        <v>0</v>
      </c>
      <c r="O30" s="418" t="s">
        <v>2049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242</v>
      </c>
      <c r="F31" s="628" t="s">
        <v>256</v>
      </c>
      <c r="G31" s="657" t="s">
        <v>2050</v>
      </c>
      <c r="H31" s="658" t="s">
        <v>1949</v>
      </c>
      <c r="I31" s="657" t="s">
        <v>2051</v>
      </c>
      <c r="J31" s="583" t="s">
        <v>1980</v>
      </c>
      <c r="K31" s="583" t="s">
        <v>2035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242</v>
      </c>
      <c r="F32" s="628" t="s">
        <v>256</v>
      </c>
      <c r="G32" s="657" t="s">
        <v>2052</v>
      </c>
      <c r="H32" s="585" t="s">
        <v>1944</v>
      </c>
      <c r="I32" s="657" t="s">
        <v>2053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242</v>
      </c>
      <c r="F33" s="628" t="s">
        <v>256</v>
      </c>
      <c r="G33" s="657" t="s">
        <v>2054</v>
      </c>
      <c r="H33" s="585" t="s">
        <v>1944</v>
      </c>
      <c r="I33" s="657" t="s">
        <v>2051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629"/>
      <c r="F34" s="612"/>
      <c r="G34" s="612" t="s">
        <v>2055</v>
      </c>
      <c r="H34" s="612"/>
      <c r="I34" s="612" t="s">
        <v>2056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29"/>
      <c r="F35" s="604"/>
      <c r="G35" s="612" t="s">
        <v>2055</v>
      </c>
      <c r="H35" s="612"/>
      <c r="I35" s="612" t="s">
        <v>2057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29"/>
      <c r="F36" s="604"/>
      <c r="G36" s="612" t="s">
        <v>1939</v>
      </c>
      <c r="H36" s="612"/>
      <c r="I36" s="612" t="s">
        <v>2058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29"/>
      <c r="F37" s="604"/>
      <c r="G37" s="612" t="s">
        <v>1939</v>
      </c>
      <c r="H37" s="612"/>
      <c r="I37" s="612" t="s">
        <v>2058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25"/>
      <c r="F38" s="615"/>
      <c r="G38" s="612" t="s">
        <v>1939</v>
      </c>
      <c r="H38" s="613"/>
      <c r="I38" s="612" t="s">
        <v>2057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25"/>
      <c r="F39" s="615"/>
      <c r="G39" s="612" t="s">
        <v>1939</v>
      </c>
      <c r="H39" s="613"/>
      <c r="I39" s="612" t="s">
        <v>2058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5"/>
      <c r="G40" s="612" t="s">
        <v>1939</v>
      </c>
      <c r="H40" s="614"/>
      <c r="I40" s="612" t="s">
        <v>2059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5"/>
      <c r="G41" s="612" t="s">
        <v>1939</v>
      </c>
      <c r="H41" s="615"/>
      <c r="I41" s="612" t="s">
        <v>2060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2" t="s">
        <v>1939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 ht="15" customHeight="1" x14ac:dyDescent="0.2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 ht="15" customHeight="1" x14ac:dyDescent="0.2">
      <c r="A48" t="s">
        <v>2061</v>
      </c>
      <c r="B48" s="678"/>
      <c r="C48" s="217"/>
      <c r="D48" s="255" t="s">
        <v>2062</v>
      </c>
      <c r="F48" s="569"/>
      <c r="M48" s="61"/>
      <c r="N48" s="62"/>
      <c r="O48" s="61"/>
    </row>
    <row r="49" spans="1:15" ht="15" customHeight="1" x14ac:dyDescent="0.2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 ht="15" customHeight="1" x14ac:dyDescent="0.2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133</v>
      </c>
      <c r="M53" s="61"/>
      <c r="N53" s="62"/>
      <c r="O53" s="61"/>
    </row>
    <row r="54" spans="1:15" ht="15" customHeight="1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2005</v>
      </c>
      <c r="M55" s="61"/>
      <c r="N55" s="62"/>
      <c r="O55" s="61"/>
    </row>
    <row r="57" spans="1:15" x14ac:dyDescent="0.2">
      <c r="B57" s="127" t="s">
        <v>136</v>
      </c>
    </row>
    <row r="58" spans="1:15" x14ac:dyDescent="0.2">
      <c r="B58" s="387" t="s">
        <v>138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230" priority="1">
      <formula>MAX(FREQUENCY(IF(ISNUMBER(SEARCH(M6, $K$7:$K$44)), ROW($K$7:$K$44)), IF(ISNUMBER(SEARCH(M6, $K$7:$K$44))=FALSE, ROW($K$7:$K$44)))) &gt; 12</formula>
    </cfRule>
    <cfRule type="expression" dxfId="229" priority="2">
      <formula>MAX(FREQUENCY(IF(ISNUMBER(SEARCH(M6, $E$7:$E$44)), ROW($E$7:$E$44)), IF(ISNUMBER(SEARCH(M6, $E$7:$E$44))=FALSE, ROW($E$7:$E$44)))) &gt; 12</formula>
    </cfRule>
    <cfRule type="expression" dxfId="228" priority="3">
      <formula>MAX(FREQUENCY(IF(ISNUMBER(SEARCH(M6, $F$7:$F$44)), ROW($F$7:$F$44)), IF(ISNUMBER(SEARCH(M6, $F$7:$F$44))=FALSE, ROW($F$7:$F$44)))) &gt; 12</formula>
    </cfRule>
    <cfRule type="expression" dxfId="227" priority="4">
      <formula>MAX(FREQUENCY(IF(ISNUMBER(SEARCH(M6, $G$7:$G$44)), ROW($G$7:$G$44)), IF(ISNUMBER(SEARCH(M6, $G$7:$G$44))=FALSE, ROW($G$7:$G$44)))) &gt; 12</formula>
    </cfRule>
    <cfRule type="expression" dxfId="226" priority="5">
      <formula>MAX(FREQUENCY(IF(ISNUMBER(SEARCH(M6, $H$7:$H$44)), ROW($H$7:$H$44)), IF(ISNUMBER(SEARCH(M6, $H$7:$H$44))=FALSE, ROW($H$7:$H$44)))) &gt; 12</formula>
    </cfRule>
    <cfRule type="expression" dxfId="225" priority="6">
      <formula>MAX(FREQUENCY(IF(ISNUMBER(SEARCH(M6, $I$7:$I$44)), ROW($I$7:$I$44)), IF(ISNUMBER(SEARCH(M6, $I$7:$I$44))=FALSE, ROW($I$7:$I$44)))) &gt; 12</formula>
    </cfRule>
    <cfRule type="expression" dxfId="224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223" priority="8">
      <formula>AND(ISNUMBER(N6), N6&gt;=5, NOT(ISBLANK(O6)))</formula>
    </cfRule>
    <cfRule type="expression" dxfId="222" priority="9">
      <formula>AND(ISNUMBER(N6), N6&gt;=5)</formula>
    </cfRule>
    <cfRule type="expression" dxfId="221" priority="10">
      <formula>AND(ISNUMBER(N6), N6&lt;5, NOT(ISBLANK(O6)))</formula>
    </cfRule>
    <cfRule type="expression" dxfId="220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31.34375" customWidth="1"/>
    <col min="11" max="11" width="17.62109375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2063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2064</v>
      </c>
      <c r="F6" s="605" t="s">
        <v>2064</v>
      </c>
      <c r="G6" s="605" t="s">
        <v>2064</v>
      </c>
      <c r="H6" s="605" t="s">
        <v>2064</v>
      </c>
      <c r="I6" s="605" t="s">
        <v>2064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2065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2066</v>
      </c>
      <c r="F11" s="692" t="s">
        <v>2066</v>
      </c>
      <c r="G11" s="692" t="s">
        <v>2066</v>
      </c>
      <c r="H11" s="692" t="s">
        <v>2066</v>
      </c>
      <c r="I11" s="692" t="s">
        <v>2066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5</v>
      </c>
      <c r="O11" s="686" t="s">
        <v>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2066</v>
      </c>
      <c r="F12" s="692" t="s">
        <v>2066</v>
      </c>
      <c r="G12" s="692" t="s">
        <v>2066</v>
      </c>
      <c r="H12" s="692" t="s">
        <v>2066</v>
      </c>
      <c r="I12" s="692" t="s">
        <v>2066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780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2066</v>
      </c>
      <c r="F13" s="692" t="s">
        <v>2066</v>
      </c>
      <c r="G13" s="692" t="s">
        <v>2066</v>
      </c>
      <c r="H13" s="692" t="s">
        <v>2067</v>
      </c>
      <c r="I13" s="692" t="s">
        <v>2066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2029</v>
      </c>
      <c r="F14" s="515" t="s">
        <v>2068</v>
      </c>
      <c r="G14" s="515" t="s">
        <v>2068</v>
      </c>
      <c r="H14" s="693" t="s">
        <v>2069</v>
      </c>
      <c r="I14" s="694" t="s">
        <v>2070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2029</v>
      </c>
      <c r="F15" s="515" t="s">
        <v>2068</v>
      </c>
      <c r="G15" s="515" t="s">
        <v>2068</v>
      </c>
      <c r="H15" s="693" t="s">
        <v>2069</v>
      </c>
      <c r="I15" s="695" t="s">
        <v>2071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2029</v>
      </c>
      <c r="F16" s="515" t="s">
        <v>2068</v>
      </c>
      <c r="G16" s="515" t="s">
        <v>2068</v>
      </c>
      <c r="H16" s="693" t="s">
        <v>2069</v>
      </c>
      <c r="I16" s="695" t="s">
        <v>2071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2029</v>
      </c>
      <c r="F17" s="515" t="s">
        <v>2072</v>
      </c>
      <c r="G17" s="338" t="s">
        <v>2068</v>
      </c>
      <c r="H17" s="693" t="s">
        <v>2069</v>
      </c>
      <c r="I17" s="694" t="s">
        <v>2073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1960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2074</v>
      </c>
      <c r="F18" s="515" t="s">
        <v>2075</v>
      </c>
      <c r="G18" s="306" t="s">
        <v>2076</v>
      </c>
      <c r="H18" s="693" t="s">
        <v>2077</v>
      </c>
      <c r="I18" s="694" t="s">
        <v>2073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2078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1976</v>
      </c>
      <c r="F19" s="515" t="s">
        <v>2075</v>
      </c>
      <c r="G19" s="306" t="s">
        <v>2079</v>
      </c>
      <c r="H19" s="693" t="s">
        <v>2080</v>
      </c>
      <c r="I19" s="694" t="s">
        <v>2081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1976</v>
      </c>
      <c r="F20" s="338" t="s">
        <v>2082</v>
      </c>
      <c r="G20" s="306" t="s">
        <v>2083</v>
      </c>
      <c r="H20" s="658" t="s">
        <v>2084</v>
      </c>
      <c r="I20" s="694" t="s">
        <v>2081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1976</v>
      </c>
      <c r="F21" s="338" t="s">
        <v>2082</v>
      </c>
      <c r="G21" s="306" t="s">
        <v>2083</v>
      </c>
      <c r="H21" s="658" t="s">
        <v>2084</v>
      </c>
      <c r="I21" s="694" t="s">
        <v>2081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1976</v>
      </c>
      <c r="F22" s="338" t="s">
        <v>2082</v>
      </c>
      <c r="G22" s="306" t="s">
        <v>2083</v>
      </c>
      <c r="H22" s="658" t="s">
        <v>2085</v>
      </c>
      <c r="I22" s="694" t="s">
        <v>2081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2086</v>
      </c>
      <c r="F23" s="338" t="s">
        <v>2087</v>
      </c>
      <c r="G23" s="306" t="s">
        <v>1932</v>
      </c>
      <c r="H23" s="658" t="s">
        <v>2088</v>
      </c>
      <c r="I23" s="694" t="s">
        <v>2089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96" t="s">
        <v>2090</v>
      </c>
      <c r="F24" s="338" t="s">
        <v>2087</v>
      </c>
      <c r="G24" s="306" t="s">
        <v>1932</v>
      </c>
      <c r="H24" s="658" t="s">
        <v>2091</v>
      </c>
      <c r="I24" s="694" t="s">
        <v>2092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96" t="s">
        <v>2093</v>
      </c>
      <c r="F25" s="338" t="s">
        <v>2087</v>
      </c>
      <c r="G25" s="306" t="s">
        <v>1932</v>
      </c>
      <c r="H25" s="658" t="s">
        <v>2091</v>
      </c>
      <c r="I25" s="694" t="s">
        <v>2092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2094</v>
      </c>
      <c r="F26" s="338" t="s">
        <v>2095</v>
      </c>
      <c r="G26" s="306" t="s">
        <v>1932</v>
      </c>
      <c r="H26" s="658" t="s">
        <v>2091</v>
      </c>
      <c r="I26" s="694" t="s">
        <v>2096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2086</v>
      </c>
      <c r="F27" s="338" t="s">
        <v>2097</v>
      </c>
      <c r="G27" s="306" t="s">
        <v>1932</v>
      </c>
      <c r="H27" s="658" t="s">
        <v>2098</v>
      </c>
      <c r="I27" s="694" t="s">
        <v>2096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1948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2099</v>
      </c>
      <c r="F28" s="338" t="s">
        <v>2087</v>
      </c>
      <c r="G28" s="306" t="s">
        <v>1932</v>
      </c>
      <c r="H28" s="658" t="s">
        <v>2100</v>
      </c>
      <c r="I28" s="694" t="s">
        <v>2096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1992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515" t="s">
        <v>2099</v>
      </c>
      <c r="F29" s="515" t="s">
        <v>2083</v>
      </c>
      <c r="G29" s="306" t="s">
        <v>1932</v>
      </c>
      <c r="H29" s="658" t="s">
        <v>2101</v>
      </c>
      <c r="I29" s="694" t="s">
        <v>2102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2048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2103</v>
      </c>
      <c r="F30" s="515" t="s">
        <v>2103</v>
      </c>
      <c r="G30" s="306" t="s">
        <v>1932</v>
      </c>
      <c r="H30" s="658" t="s">
        <v>2101</v>
      </c>
      <c r="I30" s="694" t="s">
        <v>2102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2103</v>
      </c>
      <c r="F31" s="515" t="s">
        <v>2103</v>
      </c>
      <c r="G31" s="306" t="s">
        <v>1932</v>
      </c>
      <c r="H31" s="658" t="s">
        <v>2101</v>
      </c>
      <c r="I31" s="694" t="s">
        <v>2104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2103</v>
      </c>
      <c r="F32" s="515" t="s">
        <v>2103</v>
      </c>
      <c r="G32" s="306" t="s">
        <v>1932</v>
      </c>
      <c r="H32" s="693" t="s">
        <v>2069</v>
      </c>
      <c r="I32" s="694" t="s">
        <v>2104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2103</v>
      </c>
      <c r="F33" s="515" t="s">
        <v>2103</v>
      </c>
      <c r="G33" s="306" t="s">
        <v>1932</v>
      </c>
      <c r="H33" s="693" t="s">
        <v>2069</v>
      </c>
      <c r="I33" s="694" t="s">
        <v>2105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1939</v>
      </c>
      <c r="H34" s="538" t="s">
        <v>2106</v>
      </c>
      <c r="I34" s="583" t="s">
        <v>2107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 t="s">
        <v>2106</v>
      </c>
      <c r="I35" s="583" t="s">
        <v>2107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 t="s">
        <v>1939</v>
      </c>
      <c r="I36" s="583" t="s">
        <v>2107</v>
      </c>
      <c r="J36" s="583"/>
      <c r="K36" s="553" t="s">
        <v>2108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 t="s">
        <v>2109</v>
      </c>
      <c r="I37" s="583" t="s">
        <v>2107</v>
      </c>
      <c r="J37" s="583"/>
      <c r="K37" s="553" t="s">
        <v>2108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 t="s">
        <v>1939</v>
      </c>
      <c r="I38" s="583" t="s">
        <v>2107</v>
      </c>
      <c r="J38" s="583"/>
      <c r="K38" s="553" t="s">
        <v>2108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 t="s">
        <v>1939</v>
      </c>
      <c r="I39" s="583" t="s">
        <v>2107</v>
      </c>
      <c r="J39" s="583"/>
      <c r="K39" s="553" t="s">
        <v>2108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59" t="s">
        <v>1939</v>
      </c>
      <c r="I40" s="583" t="s">
        <v>2107</v>
      </c>
      <c r="J40" s="278"/>
      <c r="K40" s="553" t="s">
        <v>2108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583" t="s">
        <v>2110</v>
      </c>
      <c r="J41" s="583"/>
      <c r="K41" s="553" t="s">
        <v>2108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583" t="s">
        <v>2107</v>
      </c>
      <c r="J42" s="583"/>
      <c r="K42" s="553" t="s">
        <v>2108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583" t="s">
        <v>2111</v>
      </c>
      <c r="J43" s="583"/>
      <c r="K43" s="553" t="s">
        <v>2108</v>
      </c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 x14ac:dyDescent="0.2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 x14ac:dyDescent="0.2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 x14ac:dyDescent="0.2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 x14ac:dyDescent="0.2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</row>
    <row r="54" spans="1:15" x14ac:dyDescent="0.2">
      <c r="B54" s="180"/>
      <c r="D54" t="s">
        <v>134</v>
      </c>
    </row>
    <row r="55" spans="1:15" x14ac:dyDescent="0.2">
      <c r="B55" s="90"/>
      <c r="D55" t="s">
        <v>2005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  <row r="60" spans="1:15" ht="14.45" customHeight="1" x14ac:dyDescent="0.2">
      <c r="B60" s="858" t="s">
        <v>2112</v>
      </c>
      <c r="C60" s="858"/>
      <c r="D60" s="858"/>
      <c r="E60" s="858"/>
    </row>
    <row r="61" spans="1:15" x14ac:dyDescent="0.2">
      <c r="B61" s="858" t="s">
        <v>2113</v>
      </c>
      <c r="C61" s="858"/>
      <c r="D61" s="836"/>
      <c r="E61" s="836"/>
      <c r="F61" s="836"/>
    </row>
    <row r="62" spans="1:15" x14ac:dyDescent="0.2">
      <c r="B62" s="858" t="s">
        <v>2114</v>
      </c>
      <c r="C62" s="858"/>
      <c r="D62" s="858"/>
      <c r="E62" s="858"/>
      <c r="F62" s="858"/>
    </row>
    <row r="63" spans="1:15" x14ac:dyDescent="0.2">
      <c r="B63" s="858" t="s">
        <v>2115</v>
      </c>
      <c r="C63" s="858"/>
      <c r="D63" s="858"/>
      <c r="E63" s="858"/>
      <c r="F63" s="858"/>
    </row>
    <row r="64" spans="1:15" x14ac:dyDescent="0.2">
      <c r="B64" s="858" t="s">
        <v>2116</v>
      </c>
      <c r="C64" s="858"/>
      <c r="D64" s="858"/>
      <c r="E64" s="858"/>
      <c r="F64" s="858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219" priority="1">
      <formula>MAX(FREQUENCY(IF(ISNUMBER(SEARCH(M6, $K$7:$K$44)), ROW($K$7:$K$44)), IF(ISNUMBER(SEARCH(M6, $K$7:$K$44))=FALSE, ROW($K$7:$K$44)))) &gt; 12</formula>
    </cfRule>
    <cfRule type="expression" dxfId="218" priority="2">
      <formula>MAX(FREQUENCY(IF(ISNUMBER(SEARCH(M6, $E$7:$E$44)), ROW($E$7:$E$44)), IF(ISNUMBER(SEARCH(M6, $E$7:$E$44))=FALSE, ROW($E$7:$E$44)))) &gt; 12</formula>
    </cfRule>
    <cfRule type="expression" dxfId="217" priority="3">
      <formula>MAX(FREQUENCY(IF(ISNUMBER(SEARCH(M6, $F$7:$F$44)), ROW($F$7:$F$44)), IF(ISNUMBER(SEARCH(M6, $F$7:$F$44))=FALSE, ROW($F$7:$F$44)))) &gt; 12</formula>
    </cfRule>
    <cfRule type="expression" dxfId="216" priority="4">
      <formula>MAX(FREQUENCY(IF(ISNUMBER(SEARCH(M6, $G$7:$G$44)), ROW($G$7:$G$44)), IF(ISNUMBER(SEARCH(M6, $G$7:$G$44))=FALSE, ROW($G$7:$G$44)))) &gt; 12</formula>
    </cfRule>
    <cfRule type="expression" dxfId="215" priority="5">
      <formula>MAX(FREQUENCY(IF(ISNUMBER(SEARCH(M6, $H$7:$H$44)), ROW($H$7:$H$44)), IF(ISNUMBER(SEARCH(M6, $H$7:$H$44))=FALSE, ROW($H$7:$H$44)))) &gt; 12</formula>
    </cfRule>
    <cfRule type="expression" dxfId="214" priority="6">
      <formula>MAX(FREQUENCY(IF(ISNUMBER(SEARCH(M6, $I$7:$I$44)), ROW($I$7:$I$44)), IF(ISNUMBER(SEARCH(M6, $I$7:$I$44))=FALSE, ROW($I$7:$I$44)))) &gt; 12</formula>
    </cfRule>
    <cfRule type="expression" dxfId="21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12" priority="8">
      <formula>AND(ISNUMBER(N6), N6&gt;=5, NOT(ISBLANK(O6)))</formula>
    </cfRule>
    <cfRule type="expression" dxfId="211" priority="9">
      <formula>AND(ISNUMBER(N6), N6&gt;=5)</formula>
    </cfRule>
    <cfRule type="expression" dxfId="210" priority="10">
      <formula>AND(ISNUMBER(N6), N6&lt;5, NOT(ISBLANK(O6)))</formula>
    </cfRule>
    <cfRule type="expression" dxfId="209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59.0546875" customWidth="1"/>
    <col min="9" max="9" width="61.33984375" customWidth="1"/>
    <col min="10" max="11" width="25.69140625" customWidth="1"/>
    <col min="12" max="12" width="30.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2117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2118</v>
      </c>
      <c r="F6" s="605" t="s">
        <v>2118</v>
      </c>
      <c r="G6" s="605" t="s">
        <v>2118</v>
      </c>
      <c r="H6" s="605" t="s">
        <v>2118</v>
      </c>
      <c r="I6" s="605" t="s">
        <v>2118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2065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385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2065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521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01"/>
      <c r="F11" s="692" t="s">
        <v>2119</v>
      </c>
      <c r="G11" s="692" t="s">
        <v>2119</v>
      </c>
      <c r="H11" s="692" t="s">
        <v>2119</v>
      </c>
      <c r="I11" s="692" t="s">
        <v>2119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6</v>
      </c>
      <c r="O11" s="686" t="s">
        <v>2120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01"/>
      <c r="F12" s="692" t="s">
        <v>2119</v>
      </c>
      <c r="G12" s="692" t="s">
        <v>2119</v>
      </c>
      <c r="H12" s="692" t="s">
        <v>2119</v>
      </c>
      <c r="I12" s="692" t="s">
        <v>2119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01"/>
      <c r="F13" s="692" t="s">
        <v>2119</v>
      </c>
      <c r="G13" s="692" t="s">
        <v>2119</v>
      </c>
      <c r="H13" s="692" t="s">
        <v>2119</v>
      </c>
      <c r="I13" s="692" t="s">
        <v>2119</v>
      </c>
      <c r="J13" s="583" t="s">
        <v>2121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60"/>
      <c r="F14" s="515" t="s">
        <v>414</v>
      </c>
      <c r="G14" s="515" t="s">
        <v>2097</v>
      </c>
      <c r="H14" s="702" t="s">
        <v>2122</v>
      </c>
      <c r="I14" s="452" t="s">
        <v>2095</v>
      </c>
      <c r="J14" s="583" t="s">
        <v>2121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60"/>
      <c r="F15" s="515" t="s">
        <v>414</v>
      </c>
      <c r="G15" s="515" t="s">
        <v>2097</v>
      </c>
      <c r="H15" s="702" t="s">
        <v>2122</v>
      </c>
      <c r="I15" s="452" t="s">
        <v>2123</v>
      </c>
      <c r="J15" s="583" t="s">
        <v>2121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60"/>
      <c r="F16" s="515" t="s">
        <v>414</v>
      </c>
      <c r="G16" s="515" t="s">
        <v>2097</v>
      </c>
      <c r="H16" s="702" t="s">
        <v>2122</v>
      </c>
      <c r="I16" s="452" t="s">
        <v>2123</v>
      </c>
      <c r="J16" s="583" t="s">
        <v>2124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2125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60"/>
      <c r="F17" s="515" t="s">
        <v>2126</v>
      </c>
      <c r="G17" s="515" t="s">
        <v>2127</v>
      </c>
      <c r="H17" s="702" t="s">
        <v>2122</v>
      </c>
      <c r="I17" s="452" t="s">
        <v>2014</v>
      </c>
      <c r="J17" s="583" t="s">
        <v>2124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1960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60"/>
      <c r="F18" s="515" t="s">
        <v>2086</v>
      </c>
      <c r="G18" s="515" t="s">
        <v>2087</v>
      </c>
      <c r="H18" s="703" t="s">
        <v>2033</v>
      </c>
      <c r="I18" s="452" t="s">
        <v>2014</v>
      </c>
      <c r="J18" s="583" t="s">
        <v>2124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60"/>
      <c r="F19" s="515" t="s">
        <v>2086</v>
      </c>
      <c r="G19" s="515" t="s">
        <v>2128</v>
      </c>
      <c r="H19" s="703" t="s">
        <v>2033</v>
      </c>
      <c r="I19" s="452" t="s">
        <v>2033</v>
      </c>
      <c r="J19" s="583" t="s">
        <v>2124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60"/>
      <c r="F20" s="515" t="s">
        <v>2086</v>
      </c>
      <c r="G20" s="515" t="s">
        <v>2094</v>
      </c>
      <c r="H20" s="703" t="s">
        <v>2033</v>
      </c>
      <c r="I20" s="452" t="s">
        <v>2033</v>
      </c>
      <c r="J20" s="583" t="s">
        <v>2124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60"/>
      <c r="F21" s="515" t="s">
        <v>2086</v>
      </c>
      <c r="G21" s="515" t="s">
        <v>2094</v>
      </c>
      <c r="H21" s="703" t="s">
        <v>2033</v>
      </c>
      <c r="I21" s="452" t="s">
        <v>2033</v>
      </c>
      <c r="J21" s="583" t="s">
        <v>2124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60"/>
      <c r="F22" s="515" t="s">
        <v>2086</v>
      </c>
      <c r="G22" s="452" t="s">
        <v>2094</v>
      </c>
      <c r="H22" s="703" t="s">
        <v>2033</v>
      </c>
      <c r="I22" s="452" t="s">
        <v>2033</v>
      </c>
      <c r="J22" s="583" t="s">
        <v>2124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60"/>
      <c r="F23" s="515" t="s">
        <v>2086</v>
      </c>
      <c r="G23" s="452" t="s">
        <v>2129</v>
      </c>
      <c r="H23" s="703" t="s">
        <v>2033</v>
      </c>
      <c r="I23" s="452" t="s">
        <v>2130</v>
      </c>
      <c r="J23" s="583" t="s">
        <v>2124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60"/>
      <c r="F24" s="515" t="s">
        <v>2074</v>
      </c>
      <c r="G24" s="452" t="s">
        <v>1936</v>
      </c>
      <c r="H24" s="452" t="s">
        <v>2123</v>
      </c>
      <c r="I24" s="452" t="s">
        <v>2131</v>
      </c>
      <c r="J24" s="583" t="s">
        <v>2124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60"/>
      <c r="F25" s="515" t="s">
        <v>2132</v>
      </c>
      <c r="G25" s="452" t="s">
        <v>1936</v>
      </c>
      <c r="H25" s="452" t="s">
        <v>330</v>
      </c>
      <c r="I25" s="452" t="s">
        <v>2131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60"/>
      <c r="F26" s="515" t="s">
        <v>2133</v>
      </c>
      <c r="G26" s="452" t="s">
        <v>2134</v>
      </c>
      <c r="H26" s="452" t="s">
        <v>330</v>
      </c>
      <c r="I26" s="452" t="s">
        <v>2131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60"/>
      <c r="F27" s="452" t="s">
        <v>2135</v>
      </c>
      <c r="G27" s="452" t="s">
        <v>2134</v>
      </c>
      <c r="H27" s="452" t="s">
        <v>330</v>
      </c>
      <c r="I27" s="452" t="s">
        <v>2131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60"/>
      <c r="F28" s="452" t="s">
        <v>2135</v>
      </c>
      <c r="G28" s="452" t="s">
        <v>2134</v>
      </c>
      <c r="H28" s="452" t="s">
        <v>2136</v>
      </c>
      <c r="I28" s="452" t="s">
        <v>2131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60"/>
      <c r="F29" s="452" t="s">
        <v>2135</v>
      </c>
      <c r="G29" s="452" t="s">
        <v>330</v>
      </c>
      <c r="H29" s="452" t="s">
        <v>2137</v>
      </c>
      <c r="I29" s="452" t="s">
        <v>2138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60"/>
      <c r="F30" s="452" t="s">
        <v>2135</v>
      </c>
      <c r="G30" s="452" t="s">
        <v>330</v>
      </c>
      <c r="H30" s="452" t="s">
        <v>2139</v>
      </c>
      <c r="I30" s="452" t="s">
        <v>2138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1940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60"/>
      <c r="F31" s="452" t="s">
        <v>2141</v>
      </c>
      <c r="G31" s="452" t="s">
        <v>330</v>
      </c>
      <c r="H31" s="452" t="s">
        <v>2142</v>
      </c>
      <c r="I31" s="452" t="s">
        <v>2143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0</v>
      </c>
      <c r="O31" s="334" t="s">
        <v>1940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60"/>
      <c r="F32" s="452" t="s">
        <v>2141</v>
      </c>
      <c r="G32" s="452" t="s">
        <v>330</v>
      </c>
      <c r="H32" s="452" t="s">
        <v>2142</v>
      </c>
      <c r="I32" s="452" t="s">
        <v>2145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60"/>
      <c r="F33" s="452" t="s">
        <v>2146</v>
      </c>
      <c r="G33" s="452" t="s">
        <v>330</v>
      </c>
      <c r="H33" s="452" t="s">
        <v>2147</v>
      </c>
      <c r="I33" s="452" t="s">
        <v>2145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60"/>
      <c r="F34" s="538"/>
      <c r="G34" s="538"/>
      <c r="H34" s="538" t="s">
        <v>2148</v>
      </c>
      <c r="I34" s="607" t="s">
        <v>2149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60"/>
      <c r="F35" s="604"/>
      <c r="G35" s="606"/>
      <c r="H35" s="538" t="s">
        <v>2150</v>
      </c>
      <c r="I35" s="607" t="s">
        <v>2151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60"/>
      <c r="F36" s="604"/>
      <c r="G36" s="606"/>
      <c r="H36" s="538" t="s">
        <v>2152</v>
      </c>
      <c r="I36" s="607" t="s">
        <v>2153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60"/>
      <c r="F37" s="604"/>
      <c r="G37" s="698"/>
      <c r="H37" s="538" t="s">
        <v>2150</v>
      </c>
      <c r="I37" s="607" t="s">
        <v>2154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60"/>
      <c r="F38" s="553"/>
      <c r="G38" s="698"/>
      <c r="H38" s="538" t="s">
        <v>2150</v>
      </c>
      <c r="I38" s="607" t="s">
        <v>2155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60"/>
      <c r="F39" s="553"/>
      <c r="G39" s="698"/>
      <c r="H39" s="538" t="s">
        <v>2150</v>
      </c>
      <c r="I39" s="607" t="s">
        <v>2155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60"/>
      <c r="F40" s="553"/>
      <c r="G40" s="553"/>
      <c r="H40" s="538" t="s">
        <v>2150</v>
      </c>
      <c r="I40" s="607" t="s">
        <v>2155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60"/>
      <c r="F41" s="553"/>
      <c r="G41" s="553"/>
      <c r="H41" s="538" t="s">
        <v>2150</v>
      </c>
      <c r="I41" s="607" t="s">
        <v>2155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60"/>
      <c r="F42" s="553"/>
      <c r="G42" s="553"/>
      <c r="H42" s="553"/>
      <c r="I42" s="607" t="s">
        <v>2155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60"/>
      <c r="F43" s="553"/>
      <c r="G43" s="276"/>
      <c r="H43" s="553"/>
      <c r="I43" s="607" t="s">
        <v>2156</v>
      </c>
      <c r="J43" s="583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60"/>
      <c r="F44" s="276"/>
      <c r="G44" s="276"/>
      <c r="H44" s="276"/>
      <c r="I44" s="607"/>
      <c r="J44" s="395"/>
      <c r="K44" s="276"/>
    </row>
    <row r="45" spans="1:20" x14ac:dyDescent="0.2">
      <c r="B45" s="218"/>
      <c r="C45" s="217"/>
      <c r="D45" s="255"/>
      <c r="E45" s="255"/>
      <c r="G45" s="533"/>
      <c r="I45" s="199"/>
    </row>
    <row r="46" spans="1:20" x14ac:dyDescent="0.2">
      <c r="A46" t="s">
        <v>1997</v>
      </c>
      <c r="B46" s="662"/>
      <c r="C46" s="217" t="s">
        <v>1998</v>
      </c>
      <c r="D46" t="s">
        <v>1873</v>
      </c>
      <c r="I46" s="199"/>
    </row>
    <row r="47" spans="1:20" x14ac:dyDescent="0.2">
      <c r="A47" t="s">
        <v>1999</v>
      </c>
      <c r="B47" s="659"/>
      <c r="C47" s="217" t="s">
        <v>1998</v>
      </c>
      <c r="D47" s="255" t="s">
        <v>2000</v>
      </c>
      <c r="F47" s="569"/>
    </row>
    <row r="48" spans="1:20" x14ac:dyDescent="0.2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 x14ac:dyDescent="0.2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 x14ac:dyDescent="0.2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2005</v>
      </c>
      <c r="M55" s="61"/>
      <c r="N55" s="62"/>
      <c r="O55" s="61"/>
    </row>
    <row r="56" spans="1:15" x14ac:dyDescent="0.2">
      <c r="M56" s="61"/>
      <c r="N56" s="62"/>
      <c r="O56" s="61"/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9.546875" customWidth="1"/>
    <col min="10" max="10" width="25.69140625" customWidth="1"/>
    <col min="11" max="11" width="70.2187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2157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2158</v>
      </c>
      <c r="F6" s="605" t="s">
        <v>2158</v>
      </c>
      <c r="G6" s="605" t="s">
        <v>2158</v>
      </c>
      <c r="H6" s="605" t="s">
        <v>2158</v>
      </c>
      <c r="I6" s="605" t="s">
        <v>2158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521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2159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521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 t="s">
        <v>2160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521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2161</v>
      </c>
      <c r="F11" s="692" t="s">
        <v>2161</v>
      </c>
      <c r="G11" s="692" t="s">
        <v>2161</v>
      </c>
      <c r="H11" s="692" t="s">
        <v>2161</v>
      </c>
      <c r="I11" s="692" t="s">
        <v>2161</v>
      </c>
      <c r="J11" s="458"/>
      <c r="K11" s="459" t="s">
        <v>2160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11</v>
      </c>
      <c r="O11" s="686" t="s">
        <v>2120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2161</v>
      </c>
      <c r="F12" s="692" t="s">
        <v>2161</v>
      </c>
      <c r="G12" s="692" t="s">
        <v>2161</v>
      </c>
      <c r="H12" s="692" t="s">
        <v>2161</v>
      </c>
      <c r="I12" s="692" t="s">
        <v>2161</v>
      </c>
      <c r="J12" s="458"/>
      <c r="K12" s="459" t="s">
        <v>2160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2161</v>
      </c>
      <c r="F13" s="692" t="s">
        <v>2161</v>
      </c>
      <c r="G13" s="692" t="s">
        <v>2161</v>
      </c>
      <c r="H13" s="692" t="s">
        <v>2161</v>
      </c>
      <c r="I13" s="692" t="s">
        <v>2161</v>
      </c>
      <c r="J13" s="458"/>
      <c r="K13" s="459" t="s">
        <v>2160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521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2162</v>
      </c>
      <c r="F14" s="515" t="s">
        <v>2163</v>
      </c>
      <c r="G14" s="515" t="s">
        <v>2163</v>
      </c>
      <c r="H14" s="261" t="s">
        <v>2163</v>
      </c>
      <c r="I14" s="706" t="s">
        <v>2068</v>
      </c>
      <c r="J14" s="458"/>
      <c r="K14" s="459" t="s">
        <v>2160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2162</v>
      </c>
      <c r="F15" s="515" t="s">
        <v>2163</v>
      </c>
      <c r="G15" s="515" t="s">
        <v>2163</v>
      </c>
      <c r="H15" s="261" t="s">
        <v>2163</v>
      </c>
      <c r="I15" s="706" t="s">
        <v>2164</v>
      </c>
      <c r="J15" s="458"/>
      <c r="K15" s="459" t="s">
        <v>2160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2162</v>
      </c>
      <c r="F16" s="515" t="s">
        <v>2163</v>
      </c>
      <c r="G16" s="515" t="s">
        <v>2163</v>
      </c>
      <c r="H16" s="261" t="s">
        <v>2165</v>
      </c>
      <c r="I16" s="706" t="s">
        <v>2164</v>
      </c>
      <c r="J16" s="458"/>
      <c r="K16" s="459" t="s">
        <v>2160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2125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1939</v>
      </c>
      <c r="F17" s="515" t="s">
        <v>2166</v>
      </c>
      <c r="G17" s="515" t="s">
        <v>2167</v>
      </c>
      <c r="H17" s="261" t="s">
        <v>2033</v>
      </c>
      <c r="I17" s="706" t="s">
        <v>2168</v>
      </c>
      <c r="J17" s="458"/>
      <c r="K17" s="459" t="s">
        <v>2160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2169</v>
      </c>
      <c r="F18" s="515" t="s">
        <v>2170</v>
      </c>
      <c r="G18" s="515" t="s">
        <v>2167</v>
      </c>
      <c r="H18" s="704" t="s">
        <v>2171</v>
      </c>
      <c r="I18" s="706" t="s">
        <v>2168</v>
      </c>
      <c r="J18" s="458"/>
      <c r="K18" s="459" t="s">
        <v>2160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2169</v>
      </c>
      <c r="F19" s="515" t="s">
        <v>2170</v>
      </c>
      <c r="G19" s="515" t="s">
        <v>2167</v>
      </c>
      <c r="H19" s="704" t="s">
        <v>2171</v>
      </c>
      <c r="I19" s="706" t="s">
        <v>2168</v>
      </c>
      <c r="J19" s="458"/>
      <c r="K19" s="459" t="s">
        <v>2160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5" t="s">
        <v>2172</v>
      </c>
      <c r="F20" s="515" t="s">
        <v>2170</v>
      </c>
      <c r="G20" s="515" t="s">
        <v>2167</v>
      </c>
      <c r="H20" s="704" t="s">
        <v>2171</v>
      </c>
      <c r="I20" s="706" t="s">
        <v>2168</v>
      </c>
      <c r="J20" s="458"/>
      <c r="K20" s="459" t="s">
        <v>2160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5" t="s">
        <v>2173</v>
      </c>
      <c r="F21" s="515" t="s">
        <v>2170</v>
      </c>
      <c r="G21" s="515" t="s">
        <v>2167</v>
      </c>
      <c r="H21" s="704" t="s">
        <v>2171</v>
      </c>
      <c r="I21" s="706" t="s">
        <v>2174</v>
      </c>
      <c r="J21" s="458"/>
      <c r="K21" s="459" t="s">
        <v>2160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2173</v>
      </c>
      <c r="F22" s="515" t="s">
        <v>2175</v>
      </c>
      <c r="G22" s="452" t="s">
        <v>2176</v>
      </c>
      <c r="H22" s="704" t="s">
        <v>196</v>
      </c>
      <c r="I22" s="706" t="s">
        <v>2174</v>
      </c>
      <c r="J22" s="458" t="s">
        <v>1939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1907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2074</v>
      </c>
      <c r="F23" s="515" t="s">
        <v>2177</v>
      </c>
      <c r="G23" s="452" t="s">
        <v>2126</v>
      </c>
      <c r="H23" s="704" t="s">
        <v>196</v>
      </c>
      <c r="I23" s="706" t="s">
        <v>2178</v>
      </c>
      <c r="J23" s="458" t="s">
        <v>1939</v>
      </c>
      <c r="K23" s="459" t="s">
        <v>2160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2074</v>
      </c>
      <c r="F24" s="515" t="s">
        <v>2179</v>
      </c>
      <c r="G24" s="452" t="s">
        <v>2180</v>
      </c>
      <c r="H24" s="704" t="s">
        <v>196</v>
      </c>
      <c r="I24" s="706" t="s">
        <v>2178</v>
      </c>
      <c r="J24" s="458" t="s">
        <v>1939</v>
      </c>
      <c r="K24" s="459" t="s">
        <v>2160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2074</v>
      </c>
      <c r="F25" s="515" t="s">
        <v>2179</v>
      </c>
      <c r="G25" s="452" t="s">
        <v>2180</v>
      </c>
      <c r="H25" s="704" t="s">
        <v>196</v>
      </c>
      <c r="I25" s="706" t="s">
        <v>2122</v>
      </c>
      <c r="J25" s="458" t="s">
        <v>1939</v>
      </c>
      <c r="K25" s="459" t="s">
        <v>2160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5" t="s">
        <v>2074</v>
      </c>
      <c r="F26" s="515" t="s">
        <v>2126</v>
      </c>
      <c r="G26" s="452" t="s">
        <v>2180</v>
      </c>
      <c r="H26" s="704" t="s">
        <v>196</v>
      </c>
      <c r="I26" s="706" t="s">
        <v>70</v>
      </c>
      <c r="J26" s="458"/>
      <c r="K26" s="459" t="s">
        <v>2160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2086</v>
      </c>
      <c r="F27" s="515" t="s">
        <v>2126</v>
      </c>
      <c r="G27" s="452" t="s">
        <v>2180</v>
      </c>
      <c r="H27" s="704" t="s">
        <v>196</v>
      </c>
      <c r="I27" s="706" t="s">
        <v>2122</v>
      </c>
      <c r="J27" s="458"/>
      <c r="K27" s="459" t="s">
        <v>2160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2099</v>
      </c>
      <c r="F28" s="452" t="s">
        <v>2181</v>
      </c>
      <c r="G28" s="452" t="s">
        <v>2087</v>
      </c>
      <c r="H28" s="704" t="s">
        <v>2119</v>
      </c>
      <c r="I28" s="706" t="s">
        <v>2122</v>
      </c>
      <c r="J28" s="458"/>
      <c r="K28" s="459" t="s">
        <v>2160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1972</v>
      </c>
      <c r="F29" s="452" t="s">
        <v>2181</v>
      </c>
      <c r="G29" s="452" t="s">
        <v>2087</v>
      </c>
      <c r="H29" s="704" t="s">
        <v>2119</v>
      </c>
      <c r="I29" s="706" t="s">
        <v>1944</v>
      </c>
      <c r="J29" s="458"/>
      <c r="K29" s="459" t="s">
        <v>2160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2182</v>
      </c>
      <c r="F30" s="452" t="s">
        <v>2183</v>
      </c>
      <c r="G30" s="452" t="s">
        <v>2087</v>
      </c>
      <c r="H30" s="704" t="s">
        <v>2119</v>
      </c>
      <c r="I30" s="706" t="s">
        <v>2122</v>
      </c>
      <c r="J30" s="458"/>
      <c r="K30" s="459" t="s">
        <v>2160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2182</v>
      </c>
      <c r="F31" s="452" t="s">
        <v>2181</v>
      </c>
      <c r="G31" s="452" t="s">
        <v>2087</v>
      </c>
      <c r="H31" s="704" t="s">
        <v>2119</v>
      </c>
      <c r="I31" s="706" t="s">
        <v>2122</v>
      </c>
      <c r="J31" s="458"/>
      <c r="K31" s="459" t="s">
        <v>2160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0</v>
      </c>
      <c r="O31" s="334" t="s">
        <v>1907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2182</v>
      </c>
      <c r="F32" s="452" t="s">
        <v>2181</v>
      </c>
      <c r="G32" s="452" t="s">
        <v>2087</v>
      </c>
      <c r="H32" s="261" t="s">
        <v>2072</v>
      </c>
      <c r="I32" s="706" t="s">
        <v>2122</v>
      </c>
      <c r="J32" s="458"/>
      <c r="K32" s="459" t="s">
        <v>2160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2182</v>
      </c>
      <c r="F33" s="452" t="s">
        <v>361</v>
      </c>
      <c r="G33" s="452" t="s">
        <v>2072</v>
      </c>
      <c r="H33" s="261" t="s">
        <v>2072</v>
      </c>
      <c r="I33" s="706" t="s">
        <v>2122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2184</v>
      </c>
      <c r="F34" s="538" t="s">
        <v>70</v>
      </c>
      <c r="G34" s="538" t="s">
        <v>70</v>
      </c>
      <c r="H34" s="538"/>
      <c r="I34" s="537" t="s">
        <v>2185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2184</v>
      </c>
      <c r="F35" s="353"/>
      <c r="G35" s="350"/>
      <c r="H35" s="538"/>
      <c r="I35" s="537" t="s">
        <v>2185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2184</v>
      </c>
      <c r="F36" s="353"/>
      <c r="G36" s="350"/>
      <c r="H36" s="538"/>
      <c r="I36" s="537" t="s">
        <v>2185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44" t="s">
        <v>2184</v>
      </c>
      <c r="F37" s="353"/>
      <c r="G37" s="337"/>
      <c r="H37" s="538"/>
      <c r="I37" s="537" t="s">
        <v>2185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44" t="s">
        <v>2184</v>
      </c>
      <c r="F38" s="274"/>
      <c r="G38" s="337"/>
      <c r="H38" s="559"/>
      <c r="I38" s="537" t="s">
        <v>2185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44" t="s">
        <v>2184</v>
      </c>
      <c r="F39" s="274"/>
      <c r="G39" s="337"/>
      <c r="H39" s="559"/>
      <c r="I39" s="537" t="s">
        <v>2186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44" t="s">
        <v>2184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44" t="s">
        <v>2184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 ht="15" customHeight="1" x14ac:dyDescent="0.2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 ht="15" customHeight="1" x14ac:dyDescent="0.2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 ht="15" customHeight="1" x14ac:dyDescent="0.2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 ht="15" customHeight="1" x14ac:dyDescent="0.2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133</v>
      </c>
      <c r="M53" s="61"/>
      <c r="N53" s="62"/>
      <c r="O53" s="61"/>
    </row>
    <row r="54" spans="1:15" ht="15" customHeight="1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2005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476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2187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2188</v>
      </c>
      <c r="F6" s="605" t="s">
        <v>2188</v>
      </c>
      <c r="G6" s="605" t="s">
        <v>2188</v>
      </c>
      <c r="H6" s="605" t="s">
        <v>2188</v>
      </c>
      <c r="I6" s="605" t="s">
        <v>2188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2065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2065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2065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2065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89" t="s">
        <v>2189</v>
      </c>
      <c r="F11" s="689" t="s">
        <v>2189</v>
      </c>
      <c r="G11" s="689" t="s">
        <v>2189</v>
      </c>
      <c r="H11" s="689" t="s">
        <v>2189</v>
      </c>
      <c r="I11" s="689" t="s">
        <v>2189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9</v>
      </c>
      <c r="O11" s="686" t="s">
        <v>2120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89" t="s">
        <v>2189</v>
      </c>
      <c r="F12" s="689" t="s">
        <v>2189</v>
      </c>
      <c r="G12" s="689" t="s">
        <v>2189</v>
      </c>
      <c r="H12" s="689" t="s">
        <v>2189</v>
      </c>
      <c r="I12" s="689" t="s">
        <v>2189</v>
      </c>
      <c r="J12" s="458" t="s">
        <v>891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89" t="s">
        <v>2189</v>
      </c>
      <c r="F13" s="689" t="s">
        <v>2189</v>
      </c>
      <c r="G13" s="689" t="s">
        <v>2189</v>
      </c>
      <c r="H13" s="689" t="s">
        <v>2189</v>
      </c>
      <c r="I13" s="689" t="s">
        <v>2189</v>
      </c>
      <c r="J13" s="458" t="s">
        <v>891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2190</v>
      </c>
      <c r="F14" s="705" t="s">
        <v>2191</v>
      </c>
      <c r="G14" s="515" t="s">
        <v>2192</v>
      </c>
      <c r="H14" s="452" t="s">
        <v>2131</v>
      </c>
      <c r="I14" s="452" t="s">
        <v>2131</v>
      </c>
      <c r="J14" s="458" t="s">
        <v>891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2190</v>
      </c>
      <c r="F15" s="705" t="s">
        <v>2191</v>
      </c>
      <c r="G15" s="515" t="s">
        <v>2192</v>
      </c>
      <c r="H15" s="452" t="s">
        <v>2131</v>
      </c>
      <c r="I15" s="452" t="s">
        <v>2193</v>
      </c>
      <c r="J15" s="458" t="s">
        <v>891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2190</v>
      </c>
      <c r="F16" s="705" t="s">
        <v>2191</v>
      </c>
      <c r="G16" s="515" t="s">
        <v>2192</v>
      </c>
      <c r="H16" s="452" t="s">
        <v>2131</v>
      </c>
      <c r="I16" s="452" t="s">
        <v>2193</v>
      </c>
      <c r="J16" s="458" t="s">
        <v>891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2190</v>
      </c>
      <c r="F17" s="705" t="s">
        <v>2191</v>
      </c>
      <c r="G17" s="515" t="s">
        <v>2192</v>
      </c>
      <c r="H17" s="561" t="s">
        <v>2194</v>
      </c>
      <c r="I17" s="452" t="s">
        <v>2131</v>
      </c>
      <c r="J17" s="458" t="s">
        <v>891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2195</v>
      </c>
      <c r="F18" s="705" t="s">
        <v>2191</v>
      </c>
      <c r="G18" s="452" t="s">
        <v>1949</v>
      </c>
      <c r="H18" s="261" t="s">
        <v>2033</v>
      </c>
      <c r="I18" s="452" t="s">
        <v>2131</v>
      </c>
      <c r="J18" s="458" t="s">
        <v>891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2195</v>
      </c>
      <c r="F19" s="705" t="s">
        <v>2191</v>
      </c>
      <c r="G19" s="452" t="s">
        <v>2196</v>
      </c>
      <c r="H19" s="261" t="s">
        <v>2033</v>
      </c>
      <c r="I19" s="452" t="s">
        <v>2131</v>
      </c>
      <c r="J19" s="458" t="s">
        <v>891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2195</v>
      </c>
      <c r="F20" s="705" t="s">
        <v>2197</v>
      </c>
      <c r="G20" s="452" t="s">
        <v>2176</v>
      </c>
      <c r="H20" s="261" t="s">
        <v>2033</v>
      </c>
      <c r="I20" s="452" t="s">
        <v>2198</v>
      </c>
      <c r="J20" s="458" t="s">
        <v>891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2195</v>
      </c>
      <c r="F21" s="705" t="s">
        <v>2197</v>
      </c>
      <c r="G21" s="452" t="s">
        <v>2176</v>
      </c>
      <c r="H21" s="561" t="s">
        <v>2194</v>
      </c>
      <c r="I21" s="452" t="s">
        <v>2131</v>
      </c>
      <c r="J21" s="458" t="s">
        <v>891</v>
      </c>
      <c r="K21" s="460" t="s">
        <v>1939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2199</v>
      </c>
      <c r="F22" s="705" t="s">
        <v>2200</v>
      </c>
      <c r="G22" s="452" t="s">
        <v>1989</v>
      </c>
      <c r="H22" s="561" t="s">
        <v>2194</v>
      </c>
      <c r="I22" s="452" t="s">
        <v>2097</v>
      </c>
      <c r="J22" s="458" t="s">
        <v>891</v>
      </c>
      <c r="K22" s="460" t="s">
        <v>1939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2199</v>
      </c>
      <c r="F23" s="705" t="s">
        <v>2201</v>
      </c>
      <c r="G23" s="452" t="s">
        <v>2108</v>
      </c>
      <c r="H23" s="561" t="s">
        <v>2194</v>
      </c>
      <c r="I23" s="452" t="s">
        <v>2020</v>
      </c>
      <c r="J23" s="458" t="s">
        <v>891</v>
      </c>
      <c r="K23" s="460" t="s">
        <v>1939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2199</v>
      </c>
      <c r="F24" s="705" t="s">
        <v>2202</v>
      </c>
      <c r="G24" s="452" t="s">
        <v>582</v>
      </c>
      <c r="H24" s="561" t="s">
        <v>2194</v>
      </c>
      <c r="I24" s="306" t="s">
        <v>2122</v>
      </c>
      <c r="J24" s="458" t="s">
        <v>61</v>
      </c>
      <c r="K24" s="460" t="s">
        <v>1939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2123</v>
      </c>
      <c r="F25" s="705" t="s">
        <v>2202</v>
      </c>
      <c r="G25" s="452" t="s">
        <v>582</v>
      </c>
      <c r="H25" s="561" t="s">
        <v>2194</v>
      </c>
      <c r="I25" s="306" t="s">
        <v>2122</v>
      </c>
      <c r="J25" s="458" t="s">
        <v>1215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2123</v>
      </c>
      <c r="F26" s="705" t="s">
        <v>2203</v>
      </c>
      <c r="G26" s="452" t="s">
        <v>582</v>
      </c>
      <c r="H26" s="561" t="s">
        <v>2194</v>
      </c>
      <c r="I26" s="306" t="s">
        <v>2122</v>
      </c>
      <c r="J26" s="458" t="s">
        <v>1215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2135</v>
      </c>
      <c r="F27" s="694" t="s">
        <v>2204</v>
      </c>
      <c r="G27" s="452" t="s">
        <v>582</v>
      </c>
      <c r="H27" s="561" t="s">
        <v>2122</v>
      </c>
      <c r="I27" s="306" t="s">
        <v>2122</v>
      </c>
      <c r="J27" s="458" t="s">
        <v>1215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2135</v>
      </c>
      <c r="F28" s="694" t="s">
        <v>2205</v>
      </c>
      <c r="G28" s="452" t="s">
        <v>2206</v>
      </c>
      <c r="H28" s="561" t="s">
        <v>2122</v>
      </c>
      <c r="I28" s="306" t="s">
        <v>2122</v>
      </c>
      <c r="J28" s="458" t="s">
        <v>1215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2135</v>
      </c>
      <c r="F29" s="694" t="s">
        <v>2205</v>
      </c>
      <c r="G29" s="452" t="s">
        <v>2206</v>
      </c>
      <c r="H29" s="561" t="s">
        <v>2122</v>
      </c>
      <c r="I29" s="306" t="s">
        <v>2122</v>
      </c>
      <c r="J29" s="458" t="s">
        <v>1215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2207</v>
      </c>
      <c r="F30" s="694" t="s">
        <v>2205</v>
      </c>
      <c r="G30" s="452" t="s">
        <v>2206</v>
      </c>
      <c r="H30" s="561" t="s">
        <v>2122</v>
      </c>
      <c r="I30" s="306" t="s">
        <v>2122</v>
      </c>
      <c r="J30" s="458" t="s">
        <v>1215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2208</v>
      </c>
      <c r="F31" s="694" t="s">
        <v>2205</v>
      </c>
      <c r="G31" s="452" t="s">
        <v>2206</v>
      </c>
      <c r="H31" s="561" t="s">
        <v>2122</v>
      </c>
      <c r="I31" s="306" t="s">
        <v>2122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2208</v>
      </c>
      <c r="F32" s="694" t="s">
        <v>2205</v>
      </c>
      <c r="G32" s="452" t="s">
        <v>256</v>
      </c>
      <c r="H32" s="561" t="s">
        <v>2122</v>
      </c>
      <c r="I32" s="306" t="s">
        <v>2122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2209</v>
      </c>
      <c r="F33" s="694" t="s">
        <v>2205</v>
      </c>
      <c r="G33" s="452" t="s">
        <v>256</v>
      </c>
      <c r="H33" s="561" t="s">
        <v>1996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 x14ac:dyDescent="0.2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 x14ac:dyDescent="0.2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 x14ac:dyDescent="0.2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 x14ac:dyDescent="0.2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2005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2210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3.31640625" customWidth="1"/>
    <col min="6" max="6" width="37.39453125" customWidth="1"/>
    <col min="7" max="7" width="50.578125" customWidth="1"/>
    <col min="8" max="8" width="13.1796875" customWidth="1"/>
    <col min="9" max="9" width="17.08203125" customWidth="1"/>
    <col min="10" max="11" width="25.69140625" customWidth="1"/>
    <col min="12" max="12" width="31.3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2211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1871</v>
      </c>
      <c r="M5" s="644" t="s">
        <v>82</v>
      </c>
      <c r="N5" s="442" t="s">
        <v>83</v>
      </c>
      <c r="O5" s="652" t="s">
        <v>84</v>
      </c>
      <c r="P5" s="376" t="s">
        <v>2007</v>
      </c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2212</v>
      </c>
      <c r="F6" s="282" t="s">
        <v>2212</v>
      </c>
      <c r="G6" s="282" t="s">
        <v>2212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2213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2065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521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2214</v>
      </c>
      <c r="F11" s="692" t="s">
        <v>2214</v>
      </c>
      <c r="G11" s="692" t="s">
        <v>2214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0</v>
      </c>
      <c r="O11" s="686" t="s">
        <v>2120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2214</v>
      </c>
      <c r="F12" s="692" t="s">
        <v>2214</v>
      </c>
      <c r="G12" s="692" t="s">
        <v>2214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2214</v>
      </c>
      <c r="F13" s="692" t="s">
        <v>2214</v>
      </c>
      <c r="G13" s="692" t="s">
        <v>2214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2215</v>
      </c>
      <c r="F14" s="708" t="s">
        <v>2216</v>
      </c>
      <c r="G14" s="515" t="s">
        <v>2163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2215</v>
      </c>
      <c r="F15" s="708" t="s">
        <v>2216</v>
      </c>
      <c r="G15" s="515" t="s">
        <v>2163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2215</v>
      </c>
      <c r="F16" s="708" t="s">
        <v>2216</v>
      </c>
      <c r="G16" s="515" t="s">
        <v>2163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2215</v>
      </c>
      <c r="F17" s="708" t="s">
        <v>2217</v>
      </c>
      <c r="G17" s="515" t="s">
        <v>2072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2218</v>
      </c>
      <c r="F18" s="708" t="s">
        <v>2217</v>
      </c>
      <c r="G18" s="515" t="s">
        <v>2082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2218</v>
      </c>
      <c r="F19" s="708" t="s">
        <v>2217</v>
      </c>
      <c r="G19" s="515" t="s">
        <v>2082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2218</v>
      </c>
      <c r="F20" s="708" t="s">
        <v>2219</v>
      </c>
      <c r="G20" s="515" t="s">
        <v>2082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2220</v>
      </c>
      <c r="F21" s="708" t="s">
        <v>2219</v>
      </c>
      <c r="G21" s="452" t="s">
        <v>2103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1907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2218</v>
      </c>
      <c r="F22" s="708" t="s">
        <v>2219</v>
      </c>
      <c r="G22" s="452" t="s">
        <v>2103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2221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2222</v>
      </c>
      <c r="F23" s="708" t="s">
        <v>2223</v>
      </c>
      <c r="G23" s="452" t="s">
        <v>2224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2225</v>
      </c>
      <c r="F24" s="708" t="s">
        <v>2226</v>
      </c>
      <c r="G24" s="452" t="s">
        <v>2094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2225</v>
      </c>
      <c r="F25" s="708" t="s">
        <v>2226</v>
      </c>
      <c r="G25" s="452" t="s">
        <v>2094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2048</v>
      </c>
      <c r="F26" s="515" t="s">
        <v>2086</v>
      </c>
      <c r="G26" s="452" t="s">
        <v>2087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2227</v>
      </c>
      <c r="F27" s="452" t="s">
        <v>2226</v>
      </c>
      <c r="G27" s="452" t="s">
        <v>2094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08" t="s">
        <v>2228</v>
      </c>
      <c r="F28" s="452" t="s">
        <v>56</v>
      </c>
      <c r="G28" s="452" t="s">
        <v>2082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8" t="s">
        <v>2228</v>
      </c>
      <c r="F29" s="452" t="s">
        <v>2229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2228</v>
      </c>
      <c r="F30" s="452" t="s">
        <v>2229</v>
      </c>
      <c r="G30" s="452" t="s">
        <v>2082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08" t="s">
        <v>2228</v>
      </c>
      <c r="F31" s="452" t="s">
        <v>2229</v>
      </c>
      <c r="G31" s="452" t="s">
        <v>2082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0</v>
      </c>
      <c r="O31" s="654" t="s">
        <v>1907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2230</v>
      </c>
      <c r="F32" s="452" t="s">
        <v>2231</v>
      </c>
      <c r="G32" s="452" t="s">
        <v>2232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2233</v>
      </c>
      <c r="F33" s="452" t="s">
        <v>2231</v>
      </c>
      <c r="G33" s="452" t="s">
        <v>2234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34"/>
      <c r="F34" s="538" t="s">
        <v>2235</v>
      </c>
      <c r="G34" s="538" t="s">
        <v>2234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538" t="s">
        <v>2235</v>
      </c>
      <c r="G35" s="538" t="s">
        <v>2234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538" t="s">
        <v>2235</v>
      </c>
      <c r="G36" s="538" t="s">
        <v>2234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538" t="s">
        <v>2234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538" t="s">
        <v>2234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 x14ac:dyDescent="0.2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 x14ac:dyDescent="0.2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 x14ac:dyDescent="0.2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 x14ac:dyDescent="0.2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2005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2210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64.43359375" customWidth="1"/>
    <col min="9" max="9" width="61.609375" customWidth="1"/>
    <col min="10" max="11" width="25.69140625" customWidth="1"/>
    <col min="12" max="12" width="31.07421875" customWidth="1"/>
    <col min="13" max="14" width="20.71484375" customWidth="1"/>
    <col min="15" max="15" width="45.6015625" bestFit="1" customWidth="1"/>
    <col min="16" max="16" width="20.71484375" customWidth="1"/>
    <col min="17" max="17" width="29.59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2211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 t="s">
        <v>2212</v>
      </c>
      <c r="I6" s="282" t="s">
        <v>2212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2213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11.5</v>
      </c>
      <c r="O7" s="326" t="s">
        <v>2065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521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692" t="s">
        <v>2214</v>
      </c>
      <c r="I11" s="692" t="s">
        <v>2214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SUM(COUNTIFS(E7:J44,"*Vanness*"))/2</f>
        <v>0</v>
      </c>
      <c r="O11" s="686" t="s">
        <v>2120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692" t="s">
        <v>2214</v>
      </c>
      <c r="I12" s="692" t="s">
        <v>2214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692" t="s">
        <v>2214</v>
      </c>
      <c r="I13" s="692" t="s">
        <v>2214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561" t="s">
        <v>2163</v>
      </c>
      <c r="I14" s="452" t="s">
        <v>2068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561" t="s">
        <v>2163</v>
      </c>
      <c r="I15" s="452" t="s">
        <v>2176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561" t="s">
        <v>2163</v>
      </c>
      <c r="I16" s="452" t="s">
        <v>2068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561" t="s">
        <v>2163</v>
      </c>
      <c r="I17" s="452" t="s">
        <v>2068</v>
      </c>
      <c r="J17" s="740" t="s">
        <v>221</v>
      </c>
      <c r="K17" s="740" t="s">
        <v>1912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61" t="s">
        <v>2236</v>
      </c>
      <c r="I18" s="452" t="s">
        <v>2068</v>
      </c>
      <c r="J18" s="740" t="s">
        <v>221</v>
      </c>
      <c r="K18" s="740" t="s">
        <v>1912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61" t="s">
        <v>2033</v>
      </c>
      <c r="I19" s="452" t="s">
        <v>2068</v>
      </c>
      <c r="J19" s="740" t="s">
        <v>221</v>
      </c>
      <c r="K19" s="740" t="s">
        <v>1912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61" t="s">
        <v>2033</v>
      </c>
      <c r="I20" s="452" t="s">
        <v>2068</v>
      </c>
      <c r="J20" s="740" t="s">
        <v>221</v>
      </c>
      <c r="K20" s="740" t="s">
        <v>1912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61" t="s">
        <v>2033</v>
      </c>
      <c r="I21" s="452" t="s">
        <v>2068</v>
      </c>
      <c r="J21" s="740" t="s">
        <v>221</v>
      </c>
      <c r="K21" s="740" t="s">
        <v>1912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61" t="s">
        <v>2033</v>
      </c>
      <c r="I22" s="452" t="s">
        <v>2068</v>
      </c>
      <c r="J22" s="740" t="s">
        <v>221</v>
      </c>
      <c r="K22" s="740" t="s">
        <v>1912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2221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61" t="s">
        <v>2194</v>
      </c>
      <c r="I23" s="452" t="s">
        <v>2146</v>
      </c>
      <c r="J23" s="740" t="s">
        <v>221</v>
      </c>
      <c r="K23" s="740" t="s">
        <v>1912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61" t="s">
        <v>2237</v>
      </c>
      <c r="I24" s="452" t="s">
        <v>2146</v>
      </c>
      <c r="J24" s="740" t="s">
        <v>221</v>
      </c>
      <c r="K24" s="740" t="s">
        <v>1912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61" t="s">
        <v>2206</v>
      </c>
      <c r="I25" s="452" t="s">
        <v>2146</v>
      </c>
      <c r="J25" s="740" t="s">
        <v>221</v>
      </c>
      <c r="K25" s="740" t="s">
        <v>1912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61" t="s">
        <v>2206</v>
      </c>
      <c r="I26" s="452" t="s">
        <v>2015</v>
      </c>
      <c r="J26" s="740" t="s">
        <v>221</v>
      </c>
      <c r="K26" s="740" t="s">
        <v>1912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561" t="s">
        <v>1989</v>
      </c>
      <c r="I27" s="452" t="s">
        <v>2068</v>
      </c>
      <c r="J27" s="740" t="s">
        <v>221</v>
      </c>
      <c r="K27" s="740" t="s">
        <v>1912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61" t="s">
        <v>2206</v>
      </c>
      <c r="I28" s="452" t="s">
        <v>2068</v>
      </c>
      <c r="J28" s="740" t="s">
        <v>221</v>
      </c>
      <c r="K28" s="740" t="s">
        <v>1912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61" t="s">
        <v>2194</v>
      </c>
      <c r="I29" s="452" t="s">
        <v>2068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61" t="s">
        <v>2236</v>
      </c>
      <c r="I30" s="452" t="s">
        <v>2068</v>
      </c>
      <c r="J30" s="740" t="s">
        <v>221</v>
      </c>
      <c r="K30" s="740" t="s">
        <v>1912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561" t="s">
        <v>2068</v>
      </c>
      <c r="I31" s="452" t="s">
        <v>2068</v>
      </c>
      <c r="J31" s="740" t="s">
        <v>221</v>
      </c>
      <c r="K31" s="740" t="s">
        <v>2238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0</v>
      </c>
      <c r="O31" s="654" t="s">
        <v>1907</v>
      </c>
      <c r="P31" s="710" t="s">
        <v>2239</v>
      </c>
      <c r="Q31" s="710" t="s">
        <v>2240</v>
      </c>
      <c r="R31" s="63" t="s">
        <v>2241</v>
      </c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737" t="s">
        <v>2242</v>
      </c>
      <c r="I32" s="452" t="s">
        <v>2068</v>
      </c>
      <c r="J32" s="740" t="s">
        <v>221</v>
      </c>
      <c r="K32" s="740" t="s">
        <v>2238</v>
      </c>
      <c r="L32" s="61"/>
      <c r="M32" s="199"/>
      <c r="N32" s="199"/>
      <c r="O32" s="219"/>
      <c r="P32" s="710">
        <f>SUM(N6:N31)*5</f>
        <v>740</v>
      </c>
      <c r="Q32" s="710">
        <f>SUM(COUNTIFS(K7:K44,"*Vanness*"))/2*10</f>
        <v>95</v>
      </c>
      <c r="R32" s="63">
        <f>SUM(P32:Q34)</f>
        <v>970</v>
      </c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737" t="s">
        <v>2242</v>
      </c>
      <c r="I33" s="452" t="s">
        <v>2068</v>
      </c>
      <c r="J33" s="740" t="s">
        <v>221</v>
      </c>
      <c r="K33" s="740" t="s">
        <v>2238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738" t="s">
        <v>2243</v>
      </c>
      <c r="I34" s="739" t="s">
        <v>2244</v>
      </c>
      <c r="J34" s="740" t="s">
        <v>221</v>
      </c>
      <c r="K34" s="740" t="s">
        <v>2238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738" t="s">
        <v>2242</v>
      </c>
      <c r="I35" s="739" t="s">
        <v>2244</v>
      </c>
      <c r="J35" s="740" t="s">
        <v>221</v>
      </c>
      <c r="K35" s="740" t="s">
        <v>1912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738" t="s">
        <v>2245</v>
      </c>
      <c r="I36" s="739" t="s">
        <v>2244</v>
      </c>
      <c r="J36" s="740" t="s">
        <v>221</v>
      </c>
      <c r="K36" s="740" t="s">
        <v>1912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738" t="s">
        <v>2245</v>
      </c>
      <c r="I37" s="739" t="s">
        <v>2246</v>
      </c>
      <c r="J37" s="740" t="s">
        <v>221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738" t="s">
        <v>2245</v>
      </c>
      <c r="I38" s="739" t="s">
        <v>2247</v>
      </c>
      <c r="J38" s="740" t="s">
        <v>221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738" t="s">
        <v>2245</v>
      </c>
      <c r="I39" s="739" t="s">
        <v>2246</v>
      </c>
      <c r="J39" s="740" t="s">
        <v>221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738" t="s">
        <v>2245</v>
      </c>
      <c r="I40" s="739" t="s">
        <v>2246</v>
      </c>
      <c r="J40" s="740" t="s">
        <v>221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738" t="s">
        <v>2245</v>
      </c>
      <c r="I41" s="739" t="s">
        <v>2244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738" t="s">
        <v>2248</v>
      </c>
      <c r="I42" s="739" t="s">
        <v>2244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739" t="s">
        <v>2244</v>
      </c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 ht="15.6" customHeight="1" x14ac:dyDescent="0.2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 x14ac:dyDescent="0.2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 x14ac:dyDescent="0.2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 x14ac:dyDescent="0.2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2005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2210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9" zoomScale="105" zoomScaleNormal="115" workbookViewId="0">
      <selection activeCell="J27" sqref="J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7.6640625" customWidth="1"/>
    <col min="9" max="11" width="25.69140625" customWidth="1"/>
    <col min="12" max="12" width="31.4765625" customWidth="1"/>
    <col min="13" max="13" width="20.71484375" customWidth="1"/>
    <col min="14" max="14" width="23.26953125" customWidth="1"/>
    <col min="15" max="15" width="45.6015625" bestFit="1" customWidth="1"/>
    <col min="16" max="16" width="23.26953125" customWidth="1"/>
    <col min="17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2249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2250</v>
      </c>
      <c r="F6" s="282" t="s">
        <v>2250</v>
      </c>
      <c r="G6" s="282" t="s">
        <v>2250</v>
      </c>
      <c r="H6" s="282" t="s">
        <v>2250</v>
      </c>
      <c r="I6" s="282" t="s">
        <v>2250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2065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29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2065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2065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2251</v>
      </c>
      <c r="F11" s="692" t="s">
        <v>2251</v>
      </c>
      <c r="G11" s="692" t="s">
        <v>2251</v>
      </c>
      <c r="H11" s="692" t="s">
        <v>2251</v>
      </c>
      <c r="I11" s="692" t="s">
        <v>2251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SUM(COUNTIFS(E7:J44,"*Vanness*"))/2</f>
        <v>9.5</v>
      </c>
      <c r="O11" s="686" t="s">
        <v>2120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2251</v>
      </c>
      <c r="F12" s="692" t="s">
        <v>2251</v>
      </c>
      <c r="G12" s="692" t="s">
        <v>2251</v>
      </c>
      <c r="H12" s="692" t="s">
        <v>2251</v>
      </c>
      <c r="I12" s="692" t="s">
        <v>2251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2251</v>
      </c>
      <c r="F13" s="692" t="s">
        <v>2251</v>
      </c>
      <c r="G13" s="692" t="s">
        <v>2251</v>
      </c>
      <c r="H13" s="692" t="s">
        <v>2251</v>
      </c>
      <c r="I13" s="692" t="s">
        <v>2251</v>
      </c>
      <c r="J13" s="741" t="s">
        <v>891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338" t="s">
        <v>256</v>
      </c>
      <c r="F14" s="705" t="s">
        <v>2252</v>
      </c>
      <c r="G14" s="338" t="s">
        <v>2163</v>
      </c>
      <c r="H14" s="658" t="s">
        <v>2068</v>
      </c>
      <c r="I14" s="338" t="s">
        <v>2194</v>
      </c>
      <c r="J14" s="741" t="s">
        <v>891</v>
      </c>
      <c r="K14" s="741" t="s">
        <v>891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338" t="s">
        <v>256</v>
      </c>
      <c r="F15" s="705" t="s">
        <v>2253</v>
      </c>
      <c r="G15" s="338" t="s">
        <v>2163</v>
      </c>
      <c r="H15" s="658" t="s">
        <v>2075</v>
      </c>
      <c r="I15" s="338" t="s">
        <v>2194</v>
      </c>
      <c r="J15" s="741" t="s">
        <v>891</v>
      </c>
      <c r="K15" s="741" t="s">
        <v>891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338" t="s">
        <v>256</v>
      </c>
      <c r="F16" s="705" t="s">
        <v>2253</v>
      </c>
      <c r="G16" s="338" t="s">
        <v>2254</v>
      </c>
      <c r="H16" s="658" t="s">
        <v>2075</v>
      </c>
      <c r="I16" s="338" t="s">
        <v>2194</v>
      </c>
      <c r="J16" s="741" t="s">
        <v>891</v>
      </c>
      <c r="K16" s="741" t="s">
        <v>891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338" t="s">
        <v>256</v>
      </c>
      <c r="F17" s="705" t="s">
        <v>2253</v>
      </c>
      <c r="G17" s="338" t="s">
        <v>2236</v>
      </c>
      <c r="H17" s="658" t="s">
        <v>2070</v>
      </c>
      <c r="I17" s="338" t="s">
        <v>2194</v>
      </c>
      <c r="J17" s="741" t="s">
        <v>891</v>
      </c>
      <c r="K17" s="741" t="s">
        <v>891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338" t="s">
        <v>2255</v>
      </c>
      <c r="F18" s="705" t="s">
        <v>2253</v>
      </c>
      <c r="G18" s="306" t="s">
        <v>2163</v>
      </c>
      <c r="H18" s="658" t="s">
        <v>2256</v>
      </c>
      <c r="I18" s="338" t="s">
        <v>2194</v>
      </c>
      <c r="J18" s="741" t="s">
        <v>891</v>
      </c>
      <c r="K18" s="741" t="s">
        <v>891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338" t="s">
        <v>2255</v>
      </c>
      <c r="F19" s="705" t="s">
        <v>2253</v>
      </c>
      <c r="G19" s="306" t="s">
        <v>2103</v>
      </c>
      <c r="H19" s="658" t="s">
        <v>2257</v>
      </c>
      <c r="I19" s="338" t="s">
        <v>2194</v>
      </c>
      <c r="J19" s="741" t="s">
        <v>891</v>
      </c>
      <c r="K19" s="741" t="s">
        <v>891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338" t="s">
        <v>2255</v>
      </c>
      <c r="F20" s="705" t="s">
        <v>2258</v>
      </c>
      <c r="G20" s="306" t="s">
        <v>2103</v>
      </c>
      <c r="H20" s="658" t="s">
        <v>2257</v>
      </c>
      <c r="I20" s="338" t="s">
        <v>2194</v>
      </c>
      <c r="J20" s="741" t="s">
        <v>891</v>
      </c>
      <c r="K20" s="741" t="s">
        <v>891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338" t="s">
        <v>2259</v>
      </c>
      <c r="F21" s="705" t="s">
        <v>2260</v>
      </c>
      <c r="G21" s="338" t="s">
        <v>2016</v>
      </c>
      <c r="H21" s="705" t="s">
        <v>2261</v>
      </c>
      <c r="I21" s="338" t="s">
        <v>2262</v>
      </c>
      <c r="J21" s="741" t="s">
        <v>891</v>
      </c>
      <c r="K21" s="741" t="s">
        <v>891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338" t="s">
        <v>2263</v>
      </c>
      <c r="F22" s="705" t="s">
        <v>2264</v>
      </c>
      <c r="G22" s="705" t="s">
        <v>2260</v>
      </c>
      <c r="H22" s="705" t="s">
        <v>2261</v>
      </c>
      <c r="I22" s="338" t="s">
        <v>2262</v>
      </c>
      <c r="J22" s="741" t="s">
        <v>891</v>
      </c>
      <c r="K22" s="741" t="s">
        <v>891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1907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338" t="s">
        <v>1952</v>
      </c>
      <c r="F23" s="705" t="s">
        <v>2265</v>
      </c>
      <c r="G23" s="705" t="s">
        <v>2266</v>
      </c>
      <c r="H23" s="705" t="s">
        <v>2267</v>
      </c>
      <c r="I23" s="338" t="s">
        <v>361</v>
      </c>
      <c r="J23" s="741" t="s">
        <v>891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338" t="s">
        <v>2268</v>
      </c>
      <c r="F24" s="705" t="s">
        <v>2269</v>
      </c>
      <c r="G24" s="705" t="s">
        <v>2270</v>
      </c>
      <c r="H24" s="705" t="s">
        <v>2271</v>
      </c>
      <c r="I24" s="338" t="s">
        <v>250</v>
      </c>
      <c r="J24" s="741" t="s">
        <v>193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338" t="s">
        <v>2268</v>
      </c>
      <c r="F25" s="705" t="s">
        <v>2269</v>
      </c>
      <c r="G25" s="705" t="s">
        <v>2272</v>
      </c>
      <c r="H25" s="705" t="s">
        <v>2271</v>
      </c>
      <c r="I25" s="338" t="s">
        <v>250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338" t="s">
        <v>2268</v>
      </c>
      <c r="F26" s="705" t="s">
        <v>2273</v>
      </c>
      <c r="G26" s="338" t="s">
        <v>2268</v>
      </c>
      <c r="H26" s="705" t="s">
        <v>2274</v>
      </c>
      <c r="I26" s="338" t="s">
        <v>250</v>
      </c>
      <c r="J26" s="741" t="s">
        <v>891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338" t="s">
        <v>2268</v>
      </c>
      <c r="F27" s="705" t="s">
        <v>2275</v>
      </c>
      <c r="G27" s="705" t="s">
        <v>2276</v>
      </c>
      <c r="H27" s="705" t="s">
        <v>2277</v>
      </c>
      <c r="I27" s="338" t="s">
        <v>250</v>
      </c>
      <c r="J27" s="741" t="s">
        <v>891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338" t="s">
        <v>2268</v>
      </c>
      <c r="F28" s="705" t="s">
        <v>2275</v>
      </c>
      <c r="G28" s="711" t="s">
        <v>2278</v>
      </c>
      <c r="H28" s="705" t="s">
        <v>2279</v>
      </c>
      <c r="I28" s="338" t="s">
        <v>250</v>
      </c>
      <c r="J28" s="741" t="s">
        <v>891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338" t="s">
        <v>2268</v>
      </c>
      <c r="F29" s="705" t="s">
        <v>2280</v>
      </c>
      <c r="G29" s="712" t="s">
        <v>2278</v>
      </c>
      <c r="H29" s="705" t="s">
        <v>2281</v>
      </c>
      <c r="I29" s="338" t="s">
        <v>250</v>
      </c>
      <c r="J29" s="741" t="s">
        <v>891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94" t="s">
        <v>2282</v>
      </c>
      <c r="F30" s="694" t="s">
        <v>2283</v>
      </c>
      <c r="G30" s="694" t="s">
        <v>2229</v>
      </c>
      <c r="H30" s="694" t="s">
        <v>2284</v>
      </c>
      <c r="I30" s="306" t="s">
        <v>2285</v>
      </c>
      <c r="J30" s="741" t="s">
        <v>891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694" t="s">
        <v>2286</v>
      </c>
      <c r="F31" s="306" t="s">
        <v>2287</v>
      </c>
      <c r="G31" s="306" t="s">
        <v>2229</v>
      </c>
      <c r="H31" s="306" t="s">
        <v>2163</v>
      </c>
      <c r="I31" s="694" t="s">
        <v>2288</v>
      </c>
      <c r="J31" s="741" t="s">
        <v>891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6</v>
      </c>
      <c r="O31" s="654"/>
      <c r="P31" s="710" t="s">
        <v>2239</v>
      </c>
      <c r="Q31" s="710" t="s">
        <v>1168</v>
      </c>
      <c r="R31" s="63" t="s">
        <v>2241</v>
      </c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694" t="s">
        <v>2286</v>
      </c>
      <c r="F32" s="306" t="s">
        <v>2287</v>
      </c>
      <c r="G32" s="306" t="s">
        <v>2229</v>
      </c>
      <c r="H32" s="306" t="s">
        <v>2163</v>
      </c>
      <c r="I32" s="694" t="s">
        <v>2288</v>
      </c>
      <c r="J32" s="741" t="s">
        <v>891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1094</v>
      </c>
      <c r="N32" s="418">
        <f>COUNTIF(E7:K44, "*Paul*")/2</f>
        <v>0</v>
      </c>
      <c r="O32" s="654"/>
      <c r="P32" s="710">
        <f>SUM(N6:N31)*5</f>
        <v>840</v>
      </c>
      <c r="Q32" s="710">
        <f>SUM(COUNTIFS(K7:K44,"*Vanness*"))/2*10</f>
        <v>45</v>
      </c>
      <c r="R32" s="63">
        <f>SUM(P32:Q32)</f>
        <v>885</v>
      </c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694" t="s">
        <v>2289</v>
      </c>
      <c r="F33" s="306" t="s">
        <v>2287</v>
      </c>
      <c r="G33" s="306" t="s">
        <v>2290</v>
      </c>
      <c r="H33" s="306" t="s">
        <v>2163</v>
      </c>
      <c r="I33" s="694" t="s">
        <v>2291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 x14ac:dyDescent="0.2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 x14ac:dyDescent="0.2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 x14ac:dyDescent="0.2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 x14ac:dyDescent="0.2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2005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2210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16" zoomScale="92" zoomScaleNormal="115" workbookViewId="0">
      <selection activeCell="P44" sqref="P4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9.68359375" customWidth="1"/>
    <col min="8" max="8" width="25.69140625" customWidth="1"/>
    <col min="9" max="9" width="39.953125" customWidth="1"/>
    <col min="10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2292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2293</v>
      </c>
      <c r="F6" s="282" t="s">
        <v>2293</v>
      </c>
      <c r="G6" s="282" t="s">
        <v>2293</v>
      </c>
      <c r="H6" s="282" t="s">
        <v>2293</v>
      </c>
      <c r="I6" s="282" t="s">
        <v>2293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23</v>
      </c>
      <c r="O7" s="326" t="s">
        <v>2294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2135</v>
      </c>
      <c r="F11" s="692" t="s">
        <v>2135</v>
      </c>
      <c r="G11" s="692" t="s">
        <v>2135</v>
      </c>
      <c r="H11" s="692" t="s">
        <v>2135</v>
      </c>
      <c r="I11" s="692" t="s">
        <v>2135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22</v>
      </c>
      <c r="O11" s="686" t="s">
        <v>2120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2135</v>
      </c>
      <c r="F12" s="692" t="s">
        <v>2135</v>
      </c>
      <c r="G12" s="692" t="s">
        <v>2135</v>
      </c>
      <c r="H12" s="692" t="s">
        <v>2135</v>
      </c>
      <c r="I12" s="692" t="s">
        <v>2135</v>
      </c>
      <c r="J12" s="741" t="s">
        <v>2295</v>
      </c>
      <c r="K12" s="741" t="s">
        <v>193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2296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2135</v>
      </c>
      <c r="F13" s="692" t="s">
        <v>2135</v>
      </c>
      <c r="G13" s="692" t="s">
        <v>2135</v>
      </c>
      <c r="H13" s="692" t="s">
        <v>2135</v>
      </c>
      <c r="I13" s="692" t="s">
        <v>2135</v>
      </c>
      <c r="J13" s="741" t="s">
        <v>2295</v>
      </c>
      <c r="K13" s="741" t="s">
        <v>193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2296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5" t="s">
        <v>2169</v>
      </c>
      <c r="F14" s="338" t="s">
        <v>2163</v>
      </c>
      <c r="G14" s="515" t="s">
        <v>2163</v>
      </c>
      <c r="H14" s="694" t="s">
        <v>2297</v>
      </c>
      <c r="I14" s="452" t="s">
        <v>2169</v>
      </c>
      <c r="J14" s="741" t="s">
        <v>2295</v>
      </c>
      <c r="K14" s="741" t="s">
        <v>193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5" t="s">
        <v>2169</v>
      </c>
      <c r="F15" s="338" t="s">
        <v>2163</v>
      </c>
      <c r="G15" s="515" t="s">
        <v>2163</v>
      </c>
      <c r="H15" s="694" t="s">
        <v>2297</v>
      </c>
      <c r="I15" s="452" t="s">
        <v>2169</v>
      </c>
      <c r="J15" s="741" t="s">
        <v>2295</v>
      </c>
      <c r="K15" s="741" t="s">
        <v>193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5" t="s">
        <v>2169</v>
      </c>
      <c r="F16" s="338" t="s">
        <v>2163</v>
      </c>
      <c r="G16" s="515" t="s">
        <v>2163</v>
      </c>
      <c r="H16" s="705" t="s">
        <v>2298</v>
      </c>
      <c r="I16" s="515" t="s">
        <v>2163</v>
      </c>
      <c r="J16" s="741" t="s">
        <v>952</v>
      </c>
      <c r="K16" s="741" t="s">
        <v>193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5" t="s">
        <v>2169</v>
      </c>
      <c r="F17" s="338" t="s">
        <v>70</v>
      </c>
      <c r="G17" s="515" t="s">
        <v>2163</v>
      </c>
      <c r="H17" s="705" t="s">
        <v>2298</v>
      </c>
      <c r="I17" s="515" t="s">
        <v>2163</v>
      </c>
      <c r="J17" s="741" t="s">
        <v>952</v>
      </c>
      <c r="K17" s="741" t="s">
        <v>193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5" t="s">
        <v>2194</v>
      </c>
      <c r="F18" s="338" t="s">
        <v>2126</v>
      </c>
      <c r="G18" s="515" t="s">
        <v>2163</v>
      </c>
      <c r="H18" s="693" t="s">
        <v>2299</v>
      </c>
      <c r="I18" s="515" t="s">
        <v>2182</v>
      </c>
      <c r="J18" s="741" t="s">
        <v>952</v>
      </c>
      <c r="K18" s="741" t="s">
        <v>193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5" t="s">
        <v>2300</v>
      </c>
      <c r="F19" s="705" t="s">
        <v>2301</v>
      </c>
      <c r="G19" s="452" t="s">
        <v>1949</v>
      </c>
      <c r="H19" s="693" t="s">
        <v>2299</v>
      </c>
      <c r="I19" s="452" t="s">
        <v>2169</v>
      </c>
      <c r="J19" s="741" t="s">
        <v>952</v>
      </c>
      <c r="K19" s="741" t="s">
        <v>193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5" t="s">
        <v>2300</v>
      </c>
      <c r="F20" s="705" t="s">
        <v>2301</v>
      </c>
      <c r="G20" s="452" t="s">
        <v>2302</v>
      </c>
      <c r="H20" s="693" t="s">
        <v>2299</v>
      </c>
      <c r="I20" s="515" t="s">
        <v>2182</v>
      </c>
      <c r="J20" s="741" t="s">
        <v>952</v>
      </c>
      <c r="K20" s="741" t="s">
        <v>193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5" t="s">
        <v>2300</v>
      </c>
      <c r="F21" s="705" t="s">
        <v>2301</v>
      </c>
      <c r="G21" s="452" t="s">
        <v>2302</v>
      </c>
      <c r="H21" s="703" t="s">
        <v>2033</v>
      </c>
      <c r="I21" s="515" t="s">
        <v>2182</v>
      </c>
      <c r="J21" s="741" t="s">
        <v>952</v>
      </c>
      <c r="K21" s="741" t="s">
        <v>193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2300</v>
      </c>
      <c r="F22" s="705" t="s">
        <v>2087</v>
      </c>
      <c r="G22" s="452" t="s">
        <v>2302</v>
      </c>
      <c r="H22" s="703" t="s">
        <v>2129</v>
      </c>
      <c r="I22" s="515" t="s">
        <v>2182</v>
      </c>
      <c r="J22" s="741" t="s">
        <v>952</v>
      </c>
      <c r="K22" s="741" t="s">
        <v>193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1907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2084</v>
      </c>
      <c r="F23" s="338" t="s">
        <v>2094</v>
      </c>
      <c r="G23" s="452" t="s">
        <v>2302</v>
      </c>
      <c r="H23" s="693" t="s">
        <v>2303</v>
      </c>
      <c r="I23" s="515" t="s">
        <v>2182</v>
      </c>
      <c r="J23" s="741" t="s">
        <v>952</v>
      </c>
      <c r="K23" s="741" t="s">
        <v>193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2304</v>
      </c>
      <c r="F24" s="338" t="s">
        <v>2094</v>
      </c>
      <c r="G24" s="452" t="s">
        <v>2305</v>
      </c>
      <c r="H24" s="693" t="s">
        <v>2303</v>
      </c>
      <c r="I24" s="705" t="s">
        <v>2306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2307</v>
      </c>
      <c r="F25" s="338" t="s">
        <v>1996</v>
      </c>
      <c r="G25" s="515" t="s">
        <v>2308</v>
      </c>
      <c r="H25" s="693" t="s">
        <v>2303</v>
      </c>
      <c r="I25" s="705" t="s">
        <v>2306</v>
      </c>
      <c r="J25" s="741" t="s">
        <v>952</v>
      </c>
      <c r="K25" s="741" t="s">
        <v>193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5" t="s">
        <v>2307</v>
      </c>
      <c r="F26" s="338" t="s">
        <v>1996</v>
      </c>
      <c r="G26" s="515" t="s">
        <v>2308</v>
      </c>
      <c r="H26" s="693" t="s">
        <v>2303</v>
      </c>
      <c r="I26" s="705" t="s">
        <v>2306</v>
      </c>
      <c r="J26" s="741" t="s">
        <v>952</v>
      </c>
      <c r="K26" s="741" t="s">
        <v>193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5" t="s">
        <v>2309</v>
      </c>
      <c r="F27" s="338" t="s">
        <v>2310</v>
      </c>
      <c r="G27" s="705" t="s">
        <v>2282</v>
      </c>
      <c r="H27" s="515" t="s">
        <v>2311</v>
      </c>
      <c r="I27" s="515" t="s">
        <v>2232</v>
      </c>
      <c r="J27" s="741" t="s">
        <v>952</v>
      </c>
      <c r="K27" s="741" t="s">
        <v>193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05" t="s">
        <v>2312</v>
      </c>
      <c r="F28" s="338" t="s">
        <v>2022</v>
      </c>
      <c r="G28" s="705" t="s">
        <v>2313</v>
      </c>
      <c r="H28" s="515" t="s">
        <v>2314</v>
      </c>
      <c r="I28" s="515" t="s">
        <v>2232</v>
      </c>
      <c r="J28" s="741" t="s">
        <v>952</v>
      </c>
      <c r="K28" s="741" t="s">
        <v>193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5" t="s">
        <v>2312</v>
      </c>
      <c r="F29" s="338" t="s">
        <v>2134</v>
      </c>
      <c r="G29" s="705" t="s">
        <v>2225</v>
      </c>
      <c r="H29" s="515" t="s">
        <v>2305</v>
      </c>
      <c r="I29" s="515" t="s">
        <v>2232</v>
      </c>
      <c r="J29" s="741" t="s">
        <v>952</v>
      </c>
      <c r="K29" s="741" t="s">
        <v>193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5" t="s">
        <v>2312</v>
      </c>
      <c r="F30" s="338" t="s">
        <v>2134</v>
      </c>
      <c r="G30" s="705" t="s">
        <v>2315</v>
      </c>
      <c r="H30" s="515" t="s">
        <v>2305</v>
      </c>
      <c r="I30" s="515" t="s">
        <v>2232</v>
      </c>
      <c r="J30" s="741" t="s">
        <v>952</v>
      </c>
      <c r="K30" s="741" t="s">
        <v>193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05" t="s">
        <v>2312</v>
      </c>
      <c r="F31" s="338" t="s">
        <v>2134</v>
      </c>
      <c r="G31" s="705" t="s">
        <v>2315</v>
      </c>
      <c r="H31" s="515" t="s">
        <v>2305</v>
      </c>
      <c r="I31" s="515" t="s">
        <v>2232</v>
      </c>
      <c r="J31" s="741" t="s">
        <v>2295</v>
      </c>
      <c r="K31" s="741" t="s">
        <v>2316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705" t="s">
        <v>2312</v>
      </c>
      <c r="F32" s="338" t="s">
        <v>2134</v>
      </c>
      <c r="G32" s="705" t="s">
        <v>2313</v>
      </c>
      <c r="H32" s="515" t="s">
        <v>2305</v>
      </c>
      <c r="I32" s="515" t="s">
        <v>2317</v>
      </c>
      <c r="J32" s="741" t="s">
        <v>2295</v>
      </c>
      <c r="K32" s="741" t="s">
        <v>2316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1094</v>
      </c>
      <c r="N32" s="418">
        <f>COUNTIF(E7:K44, "*Paul*")/2</f>
        <v>0</v>
      </c>
      <c r="O32" s="654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2318</v>
      </c>
      <c r="F33" s="338" t="s">
        <v>2134</v>
      </c>
      <c r="G33" s="705" t="s">
        <v>2313</v>
      </c>
      <c r="H33" s="515" t="s">
        <v>2305</v>
      </c>
      <c r="I33" s="743" t="s">
        <v>2319</v>
      </c>
      <c r="J33" s="741" t="s">
        <v>2295</v>
      </c>
      <c r="K33" s="741" t="s">
        <v>2320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745" t="s">
        <v>2321</v>
      </c>
      <c r="H34" s="538"/>
      <c r="I34" s="744" t="s">
        <v>2322</v>
      </c>
      <c r="J34" s="741" t="s">
        <v>2295</v>
      </c>
      <c r="K34" s="741" t="s">
        <v>2320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604"/>
      <c r="G35" s="745" t="s">
        <v>2321</v>
      </c>
      <c r="H35" s="538"/>
      <c r="I35" s="744" t="s">
        <v>2322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604"/>
      <c r="G36" s="745" t="s">
        <v>2321</v>
      </c>
      <c r="H36" s="538"/>
      <c r="I36" s="744" t="s">
        <v>2323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745" t="s">
        <v>2324</v>
      </c>
      <c r="H37" s="538"/>
      <c r="I37" s="744" t="s">
        <v>2322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745" t="s">
        <v>2321</v>
      </c>
      <c r="H38" s="559"/>
      <c r="I38" s="744" t="s">
        <v>2322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745" t="s">
        <v>2321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745" t="s">
        <v>2321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745" t="s">
        <v>2321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I45" s="199"/>
    </row>
    <row r="46" spans="1:20" x14ac:dyDescent="0.2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 x14ac:dyDescent="0.2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 x14ac:dyDescent="0.2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 x14ac:dyDescent="0.2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 x14ac:dyDescent="0.2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2005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2210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E9" zoomScale="112" zoomScaleNormal="115" workbookViewId="0">
      <selection activeCell="I43" sqref="I43"/>
    </sheetView>
  </sheetViews>
  <sheetFormatPr defaultRowHeight="15" x14ac:dyDescent="0.2"/>
  <cols>
    <col min="2" max="2" width="15.73828125" bestFit="1" customWidth="1"/>
    <col min="3" max="3" width="3.09375" bestFit="1" customWidth="1"/>
    <col min="4" max="4" width="13.44921875" customWidth="1"/>
    <col min="5" max="5" width="22.734375" customWidth="1"/>
    <col min="6" max="6" width="21.1171875" bestFit="1" customWidth="1"/>
    <col min="7" max="7" width="16.8125" bestFit="1" customWidth="1"/>
    <col min="8" max="8" width="23.80859375" bestFit="1" customWidth="1"/>
    <col min="9" max="9" width="57.84375" customWidth="1"/>
    <col min="10" max="10" width="63.359375" bestFit="1" customWidth="1"/>
    <col min="11" max="11" width="10.76171875" bestFit="1" customWidth="1"/>
    <col min="12" max="12" width="32.41796875" customWidth="1"/>
    <col min="13" max="14" width="20.71484375" customWidth="1"/>
    <col min="15" max="15" width="45.6015625" bestFit="1" customWidth="1"/>
    <col min="16" max="16" width="34.03125" customWidth="1"/>
    <col min="17" max="17" width="20.71484375" customWidth="1"/>
    <col min="18" max="20" width="18.6953125" customWidth="1"/>
  </cols>
  <sheetData>
    <row r="1" spans="2:41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 x14ac:dyDescent="0.2">
      <c r="B3" s="834" t="s">
        <v>2325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 x14ac:dyDescent="0.25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1871</v>
      </c>
      <c r="M5" s="644" t="s">
        <v>82</v>
      </c>
      <c r="N5" s="442" t="s">
        <v>83</v>
      </c>
      <c r="O5" s="652" t="s">
        <v>84</v>
      </c>
      <c r="P5" s="652" t="s">
        <v>2326</v>
      </c>
      <c r="Q5" s="860" t="s">
        <v>2327</v>
      </c>
      <c r="R5" s="860"/>
      <c r="S5" s="860"/>
      <c r="T5" s="860"/>
      <c r="U5" s="860"/>
      <c r="V5" s="860"/>
      <c r="W5" s="860"/>
      <c r="X5" s="860"/>
      <c r="Y5" s="860"/>
      <c r="Z5" s="860"/>
      <c r="AA5" s="860"/>
      <c r="AB5" s="860"/>
      <c r="AC5" s="860"/>
      <c r="AD5" s="860"/>
      <c r="AE5" s="860"/>
      <c r="AF5" s="860"/>
      <c r="AG5" s="860"/>
      <c r="AH5" s="860"/>
      <c r="AI5" s="860"/>
      <c r="AJ5" s="860"/>
      <c r="AK5" s="860"/>
      <c r="AL5" s="860"/>
      <c r="AM5" s="860"/>
      <c r="AN5" s="860"/>
      <c r="AO5" s="734"/>
    </row>
    <row r="6" spans="2:41" ht="15" customHeight="1" x14ac:dyDescent="0.2">
      <c r="B6" s="263" t="s">
        <v>85</v>
      </c>
      <c r="C6" s="271"/>
      <c r="D6" s="272"/>
      <c r="E6" s="282" t="s">
        <v>2328</v>
      </c>
      <c r="F6" s="282" t="s">
        <v>2328</v>
      </c>
      <c r="G6" s="282" t="s">
        <v>2328</v>
      </c>
      <c r="H6" s="282" t="s">
        <v>2328</v>
      </c>
      <c r="I6" s="282" t="s">
        <v>2328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2329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741" t="s">
        <v>2330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35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741" t="s">
        <v>2331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741" t="s">
        <v>2331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521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741" t="s">
        <v>2331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 x14ac:dyDescent="0.2">
      <c r="B11" s="266" t="s">
        <v>92</v>
      </c>
      <c r="C11" s="217" t="s">
        <v>87</v>
      </c>
      <c r="D11" s="267" t="s">
        <v>93</v>
      </c>
      <c r="E11" s="689" t="s">
        <v>2332</v>
      </c>
      <c r="F11" s="689" t="s">
        <v>2332</v>
      </c>
      <c r="G11" s="689" t="s">
        <v>2332</v>
      </c>
      <c r="H11" s="689" t="s">
        <v>2332</v>
      </c>
      <c r="I11" s="689" t="s">
        <v>2332</v>
      </c>
      <c r="J11" s="741" t="s">
        <v>2333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11.5</v>
      </c>
      <c r="O11" s="686" t="s">
        <v>2120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 x14ac:dyDescent="0.2">
      <c r="B12" s="266" t="s">
        <v>93</v>
      </c>
      <c r="C12" s="217" t="s">
        <v>87</v>
      </c>
      <c r="D12" s="267" t="s">
        <v>94</v>
      </c>
      <c r="E12" s="689" t="s">
        <v>2332</v>
      </c>
      <c r="F12" s="689" t="s">
        <v>2332</v>
      </c>
      <c r="G12" s="689" t="s">
        <v>2332</v>
      </c>
      <c r="H12" s="689" t="s">
        <v>2332</v>
      </c>
      <c r="I12" s="689" t="s">
        <v>2332</v>
      </c>
      <c r="J12" s="741" t="s">
        <v>2334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 x14ac:dyDescent="0.2">
      <c r="B13" s="266" t="s">
        <v>94</v>
      </c>
      <c r="C13" s="217" t="s">
        <v>87</v>
      </c>
      <c r="D13" s="267" t="s">
        <v>96</v>
      </c>
      <c r="E13" s="689" t="s">
        <v>2332</v>
      </c>
      <c r="F13" s="689" t="s">
        <v>2332</v>
      </c>
      <c r="G13" s="689" t="s">
        <v>2332</v>
      </c>
      <c r="H13" s="689" t="s">
        <v>2332</v>
      </c>
      <c r="I13" s="689" t="s">
        <v>2332</v>
      </c>
      <c r="J13" s="741" t="s">
        <v>2334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 x14ac:dyDescent="0.2">
      <c r="B14" s="266" t="s">
        <v>96</v>
      </c>
      <c r="C14" s="217" t="s">
        <v>87</v>
      </c>
      <c r="D14" s="267" t="s">
        <v>97</v>
      </c>
      <c r="E14" s="713" t="s">
        <v>1939</v>
      </c>
      <c r="F14" s="713" t="s">
        <v>2335</v>
      </c>
      <c r="G14" s="713" t="s">
        <v>2332</v>
      </c>
      <c r="H14" s="585" t="s">
        <v>2336</v>
      </c>
      <c r="I14" s="714" t="s">
        <v>2337</v>
      </c>
      <c r="J14" s="741" t="s">
        <v>2334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 x14ac:dyDescent="0.2">
      <c r="B15" s="266" t="s">
        <v>97</v>
      </c>
      <c r="C15" s="217" t="s">
        <v>87</v>
      </c>
      <c r="D15" s="267" t="s">
        <v>98</v>
      </c>
      <c r="E15" s="713" t="s">
        <v>1939</v>
      </c>
      <c r="F15" s="713" t="s">
        <v>2335</v>
      </c>
      <c r="G15" s="713" t="s">
        <v>2338</v>
      </c>
      <c r="H15" s="585" t="s">
        <v>2336</v>
      </c>
      <c r="I15" s="716" t="s">
        <v>2337</v>
      </c>
      <c r="J15" s="741" t="s">
        <v>2339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 x14ac:dyDescent="0.2">
      <c r="B16" s="266" t="s">
        <v>98</v>
      </c>
      <c r="C16" s="217" t="s">
        <v>87</v>
      </c>
      <c r="D16" s="267" t="s">
        <v>99</v>
      </c>
      <c r="E16" s="713" t="s">
        <v>1939</v>
      </c>
      <c r="F16" s="713" t="s">
        <v>2335</v>
      </c>
      <c r="G16" s="713" t="s">
        <v>2338</v>
      </c>
      <c r="H16" s="585" t="s">
        <v>2336</v>
      </c>
      <c r="I16" s="716" t="s">
        <v>2337</v>
      </c>
      <c r="J16" s="741" t="s">
        <v>2339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 x14ac:dyDescent="0.2">
      <c r="B17" s="266" t="s">
        <v>99</v>
      </c>
      <c r="C17" s="217" t="s">
        <v>87</v>
      </c>
      <c r="D17" s="267" t="s">
        <v>101</v>
      </c>
      <c r="E17" s="713" t="s">
        <v>1939</v>
      </c>
      <c r="F17" s="713" t="s">
        <v>2072</v>
      </c>
      <c r="G17" s="713" t="s">
        <v>2338</v>
      </c>
      <c r="H17" s="585" t="s">
        <v>2336</v>
      </c>
      <c r="I17" s="716" t="s">
        <v>2337</v>
      </c>
      <c r="J17" s="741" t="s">
        <v>2339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2340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 x14ac:dyDescent="0.2">
      <c r="B18" s="266" t="s">
        <v>101</v>
      </c>
      <c r="C18" s="217" t="s">
        <v>87</v>
      </c>
      <c r="D18" s="267" t="s">
        <v>102</v>
      </c>
      <c r="E18" s="713" t="s">
        <v>1939</v>
      </c>
      <c r="F18" s="713" t="s">
        <v>2126</v>
      </c>
      <c r="G18" s="714" t="s">
        <v>2341</v>
      </c>
      <c r="H18" s="585" t="s">
        <v>2075</v>
      </c>
      <c r="I18" s="716" t="s">
        <v>2337</v>
      </c>
      <c r="J18" s="741" t="s">
        <v>2339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 x14ac:dyDescent="0.2">
      <c r="B19" s="266" t="s">
        <v>102</v>
      </c>
      <c r="C19" s="217" t="s">
        <v>87</v>
      </c>
      <c r="D19" s="267" t="s">
        <v>103</v>
      </c>
      <c r="E19" s="713" t="s">
        <v>2123</v>
      </c>
      <c r="F19" s="713" t="s">
        <v>2126</v>
      </c>
      <c r="G19" s="714" t="s">
        <v>2341</v>
      </c>
      <c r="H19" s="585" t="s">
        <v>2075</v>
      </c>
      <c r="I19" s="716" t="s">
        <v>2337</v>
      </c>
      <c r="J19" s="741" t="s">
        <v>2342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 x14ac:dyDescent="0.2">
      <c r="B20" s="266" t="s">
        <v>103</v>
      </c>
      <c r="C20" s="217" t="s">
        <v>87</v>
      </c>
      <c r="D20" s="267" t="s">
        <v>104</v>
      </c>
      <c r="E20" s="713" t="s">
        <v>2343</v>
      </c>
      <c r="F20" s="713" t="s">
        <v>2126</v>
      </c>
      <c r="G20" s="714" t="s">
        <v>2341</v>
      </c>
      <c r="H20" s="585" t="s">
        <v>2075</v>
      </c>
      <c r="I20" s="716" t="s">
        <v>2337</v>
      </c>
      <c r="J20" s="741" t="s">
        <v>2339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 x14ac:dyDescent="0.2">
      <c r="B21" s="266" t="s">
        <v>104</v>
      </c>
      <c r="C21" s="217" t="s">
        <v>87</v>
      </c>
      <c r="D21" s="267" t="s">
        <v>105</v>
      </c>
      <c r="E21" s="715" t="s">
        <v>2344</v>
      </c>
      <c r="F21" s="715" t="s">
        <v>2126</v>
      </c>
      <c r="G21" s="714" t="s">
        <v>2341</v>
      </c>
      <c r="H21" s="585" t="s">
        <v>2075</v>
      </c>
      <c r="I21" s="716" t="s">
        <v>2337</v>
      </c>
      <c r="J21" s="741" t="s">
        <v>2339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 x14ac:dyDescent="0.2">
      <c r="B22" s="266" t="s">
        <v>105</v>
      </c>
      <c r="C22" s="217" t="s">
        <v>87</v>
      </c>
      <c r="D22" s="267" t="s">
        <v>108</v>
      </c>
      <c r="E22" s="715" t="s">
        <v>2345</v>
      </c>
      <c r="F22" s="715" t="s">
        <v>2346</v>
      </c>
      <c r="G22" s="714" t="s">
        <v>2341</v>
      </c>
      <c r="H22" s="585" t="s">
        <v>2075</v>
      </c>
      <c r="I22" s="716" t="s">
        <v>2347</v>
      </c>
      <c r="J22" s="741" t="s">
        <v>2339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1907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 x14ac:dyDescent="0.2">
      <c r="B23" s="266" t="s">
        <v>108</v>
      </c>
      <c r="C23" s="217" t="s">
        <v>87</v>
      </c>
      <c r="D23" s="267" t="s">
        <v>109</v>
      </c>
      <c r="E23" s="715" t="s">
        <v>2345</v>
      </c>
      <c r="F23" s="715" t="s">
        <v>2346</v>
      </c>
      <c r="G23" s="716" t="s">
        <v>2348</v>
      </c>
      <c r="H23" s="714" t="s">
        <v>2349</v>
      </c>
      <c r="I23" s="714" t="s">
        <v>2350</v>
      </c>
      <c r="J23" s="741" t="s">
        <v>2331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 x14ac:dyDescent="0.2">
      <c r="B24" s="266" t="s">
        <v>109</v>
      </c>
      <c r="C24" s="217" t="s">
        <v>87</v>
      </c>
      <c r="D24" s="267" t="s">
        <v>111</v>
      </c>
      <c r="E24" s="715" t="s">
        <v>2345</v>
      </c>
      <c r="F24" s="715" t="s">
        <v>2351</v>
      </c>
      <c r="G24" s="716" t="s">
        <v>2348</v>
      </c>
      <c r="H24" s="714" t="s">
        <v>2349</v>
      </c>
      <c r="I24" s="714" t="s">
        <v>2332</v>
      </c>
      <c r="J24" s="741" t="s">
        <v>2339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 x14ac:dyDescent="0.2">
      <c r="B25" s="266" t="s">
        <v>111</v>
      </c>
      <c r="C25" s="217" t="s">
        <v>87</v>
      </c>
      <c r="D25" s="267" t="s">
        <v>112</v>
      </c>
      <c r="E25" s="713" t="s">
        <v>2352</v>
      </c>
      <c r="F25" s="713" t="s">
        <v>2310</v>
      </c>
      <c r="G25" s="716" t="s">
        <v>2348</v>
      </c>
      <c r="H25" s="713" t="s">
        <v>1198</v>
      </c>
      <c r="I25" s="713" t="s">
        <v>2308</v>
      </c>
      <c r="J25" s="741" t="s">
        <v>2339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 x14ac:dyDescent="0.2">
      <c r="B26" s="266" t="s">
        <v>112</v>
      </c>
      <c r="C26" s="217" t="s">
        <v>87</v>
      </c>
      <c r="D26" s="267" t="s">
        <v>113</v>
      </c>
      <c r="E26" s="713" t="s">
        <v>2352</v>
      </c>
      <c r="F26" s="713" t="s">
        <v>2310</v>
      </c>
      <c r="G26" s="716" t="s">
        <v>2348</v>
      </c>
      <c r="H26" s="715" t="s">
        <v>2353</v>
      </c>
      <c r="I26" s="713" t="s">
        <v>361</v>
      </c>
      <c r="J26" s="741" t="s">
        <v>2339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 x14ac:dyDescent="0.2">
      <c r="B27" s="266" t="s">
        <v>113</v>
      </c>
      <c r="C27" s="217" t="s">
        <v>87</v>
      </c>
      <c r="D27" s="267" t="s">
        <v>114</v>
      </c>
      <c r="E27" s="713" t="s">
        <v>2352</v>
      </c>
      <c r="F27" s="713" t="s">
        <v>2310</v>
      </c>
      <c r="G27" s="713" t="s">
        <v>582</v>
      </c>
      <c r="H27" s="715" t="s">
        <v>2353</v>
      </c>
      <c r="I27" s="713" t="s">
        <v>361</v>
      </c>
      <c r="J27" s="741" t="s">
        <v>2339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0</v>
      </c>
      <c r="O27" s="654" t="s">
        <v>1907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 x14ac:dyDescent="0.2">
      <c r="B28" s="266" t="s">
        <v>114</v>
      </c>
      <c r="C28" s="217" t="s">
        <v>87</v>
      </c>
      <c r="D28" s="267" t="s">
        <v>115</v>
      </c>
      <c r="E28" s="713" t="s">
        <v>2268</v>
      </c>
      <c r="F28" s="713" t="s">
        <v>2310</v>
      </c>
      <c r="G28" s="713" t="s">
        <v>2226</v>
      </c>
      <c r="H28" s="715" t="s">
        <v>2354</v>
      </c>
      <c r="I28" s="713" t="s">
        <v>361</v>
      </c>
      <c r="J28" s="741" t="s">
        <v>2339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3</v>
      </c>
      <c r="O28" s="287" t="s">
        <v>2355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 x14ac:dyDescent="0.2">
      <c r="B29" s="266" t="s">
        <v>115</v>
      </c>
      <c r="C29" s="217" t="s">
        <v>87</v>
      </c>
      <c r="D29" s="267" t="s">
        <v>116</v>
      </c>
      <c r="E29" s="713" t="s">
        <v>2268</v>
      </c>
      <c r="F29" s="713" t="s">
        <v>2310</v>
      </c>
      <c r="G29" s="713" t="s">
        <v>2226</v>
      </c>
      <c r="H29" s="715" t="s">
        <v>195</v>
      </c>
      <c r="I29" s="713" t="s">
        <v>361</v>
      </c>
      <c r="J29" s="741" t="s">
        <v>2339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 x14ac:dyDescent="0.2">
      <c r="B30" s="266" t="s">
        <v>116</v>
      </c>
      <c r="C30" s="217" t="s">
        <v>87</v>
      </c>
      <c r="D30" s="267" t="s">
        <v>117</v>
      </c>
      <c r="E30" s="713" t="s">
        <v>2268</v>
      </c>
      <c r="F30" s="713" t="s">
        <v>2310</v>
      </c>
      <c r="G30" s="713" t="s">
        <v>2235</v>
      </c>
      <c r="H30" s="715" t="s">
        <v>195</v>
      </c>
      <c r="I30" s="713" t="s">
        <v>361</v>
      </c>
      <c r="J30" s="741" t="s">
        <v>2339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 x14ac:dyDescent="0.25">
      <c r="B31" s="266" t="s">
        <v>117</v>
      </c>
      <c r="C31" s="217" t="s">
        <v>87</v>
      </c>
      <c r="D31" s="267" t="s">
        <v>118</v>
      </c>
      <c r="E31" s="713" t="s">
        <v>2268</v>
      </c>
      <c r="F31" s="713" t="s">
        <v>2310</v>
      </c>
      <c r="G31" s="713" t="s">
        <v>2235</v>
      </c>
      <c r="H31" s="715" t="s">
        <v>195</v>
      </c>
      <c r="I31" s="713" t="s">
        <v>2356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 x14ac:dyDescent="0.25">
      <c r="B32" s="266" t="s">
        <v>118</v>
      </c>
      <c r="C32" s="217" t="s">
        <v>87</v>
      </c>
      <c r="D32" s="267" t="s">
        <v>119</v>
      </c>
      <c r="E32" s="713" t="s">
        <v>2268</v>
      </c>
      <c r="F32" s="713" t="s">
        <v>2310</v>
      </c>
      <c r="G32" s="713" t="s">
        <v>2235</v>
      </c>
      <c r="H32" s="713" t="s">
        <v>195</v>
      </c>
      <c r="I32" s="713" t="s">
        <v>2356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1094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713" t="s">
        <v>2268</v>
      </c>
      <c r="F33" s="747" t="s">
        <v>2357</v>
      </c>
      <c r="G33" s="713" t="s">
        <v>2235</v>
      </c>
      <c r="H33" s="713" t="s">
        <v>195</v>
      </c>
      <c r="I33" s="746" t="s">
        <v>2358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748" t="s">
        <v>56</v>
      </c>
      <c r="G34" s="538"/>
      <c r="H34" s="538"/>
      <c r="I34" s="746" t="s">
        <v>2359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748" t="s">
        <v>56</v>
      </c>
      <c r="G35" s="606"/>
      <c r="H35" s="538"/>
      <c r="I35" s="746" t="s">
        <v>2360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748" t="s">
        <v>56</v>
      </c>
      <c r="G36" s="606"/>
      <c r="H36" s="538"/>
      <c r="I36" s="746" t="s">
        <v>2360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748" t="s">
        <v>56</v>
      </c>
      <c r="G37" s="698"/>
      <c r="H37" s="538"/>
      <c r="I37" s="746" t="s">
        <v>2360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748" t="s">
        <v>56</v>
      </c>
      <c r="G38" s="698"/>
      <c r="H38" s="559"/>
      <c r="I38" s="746" t="s">
        <v>2360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46" t="s">
        <v>2360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46" t="s">
        <v>2360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46" t="s">
        <v>2360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46" t="s">
        <v>2361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46" t="s">
        <v>2360</v>
      </c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17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 x14ac:dyDescent="0.2">
      <c r="A47" t="s">
        <v>1999</v>
      </c>
      <c r="B47" s="659"/>
      <c r="C47" s="217" t="s">
        <v>1998</v>
      </c>
      <c r="D47" s="255" t="s">
        <v>2000</v>
      </c>
      <c r="M47" s="61"/>
      <c r="N47" s="62"/>
      <c r="O47" s="61"/>
    </row>
    <row r="48" spans="1:20" x14ac:dyDescent="0.2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 x14ac:dyDescent="0.2">
      <c r="A49" t="s">
        <v>2001</v>
      </c>
      <c r="B49" s="661"/>
      <c r="C49" s="660" t="s">
        <v>1998</v>
      </c>
      <c r="D49" s="61" t="s">
        <v>2002</v>
      </c>
      <c r="F49" s="858" t="s">
        <v>2362</v>
      </c>
      <c r="G49" s="859"/>
      <c r="H49" s="732">
        <v>45522</v>
      </c>
      <c r="I49" t="s">
        <v>2363</v>
      </c>
      <c r="M49" s="61"/>
      <c r="N49" s="62"/>
      <c r="O49" s="61"/>
    </row>
    <row r="50" spans="1:15" x14ac:dyDescent="0.2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2005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2210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1" activePane="topRight" state="frozen"/>
      <selection activeCell="A9" sqref="A9"/>
      <selection pane="topRight" activeCell="A9" sqref="A9"/>
    </sheetView>
  </sheetViews>
  <sheetFormatPr defaultRowHeight="15" x14ac:dyDescent="0.2"/>
  <cols>
    <col min="1" max="1" width="1.74609375" customWidth="1"/>
    <col min="2" max="2" width="8.7421875" customWidth="1"/>
    <col min="3" max="3" width="5.37890625" customWidth="1"/>
    <col min="4" max="4" width="9.81640625" customWidth="1"/>
    <col min="5" max="5" width="15.6015625" customWidth="1"/>
    <col min="6" max="6" width="36.859375" customWidth="1"/>
    <col min="7" max="7" width="23.13671875" customWidth="1"/>
    <col min="8" max="8" width="37.53125" customWidth="1"/>
    <col min="9" max="9" width="40.89453125" customWidth="1"/>
    <col min="10" max="10" width="34.30078125" customWidth="1"/>
    <col min="11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2364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1871</v>
      </c>
      <c r="M5" s="644" t="s">
        <v>82</v>
      </c>
      <c r="N5" s="442" t="s">
        <v>83</v>
      </c>
      <c r="O5" s="652" t="s">
        <v>84</v>
      </c>
      <c r="P5" s="652" t="s">
        <v>2326</v>
      </c>
      <c r="Q5" s="376" t="s">
        <v>2007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2365</v>
      </c>
      <c r="F6" s="282" t="s">
        <v>2366</v>
      </c>
      <c r="G6" s="282" t="s">
        <v>2366</v>
      </c>
      <c r="H6" s="282" t="s">
        <v>2366</v>
      </c>
      <c r="I6" s="282" t="s">
        <v>2365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2367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98.5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2367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719"/>
      <c r="F10" s="719"/>
      <c r="G10" s="721" t="s">
        <v>2368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21" t="s">
        <v>2369</v>
      </c>
      <c r="F11" s="721" t="s">
        <v>2370</v>
      </c>
      <c r="G11" s="721" t="s">
        <v>2370</v>
      </c>
      <c r="H11" s="721" t="s">
        <v>2370</v>
      </c>
      <c r="I11" s="721" t="s">
        <v>2075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20</v>
      </c>
      <c r="O11" s="686" t="s">
        <v>2120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21" t="s">
        <v>2369</v>
      </c>
      <c r="F12" s="721" t="s">
        <v>2370</v>
      </c>
      <c r="G12" s="721" t="s">
        <v>2370</v>
      </c>
      <c r="H12" s="721" t="s">
        <v>2370</v>
      </c>
      <c r="I12" s="721" t="s">
        <v>2075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1907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21" t="s">
        <v>2369</v>
      </c>
      <c r="F13" s="721" t="s">
        <v>2370</v>
      </c>
      <c r="G13" s="721" t="s">
        <v>2370</v>
      </c>
      <c r="H13" s="721" t="s">
        <v>2370</v>
      </c>
      <c r="I13" s="721" t="s">
        <v>2075</v>
      </c>
      <c r="J13" s="751" t="s">
        <v>2371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29" t="s">
        <v>2372</v>
      </c>
      <c r="F14" s="729" t="s">
        <v>2370</v>
      </c>
      <c r="G14" s="735" t="s">
        <v>2287</v>
      </c>
      <c r="H14" s="585" t="s">
        <v>2373</v>
      </c>
      <c r="I14" s="730" t="s">
        <v>2163</v>
      </c>
      <c r="J14" s="751" t="s">
        <v>2371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29" t="s">
        <v>2374</v>
      </c>
      <c r="F15" s="729" t="s">
        <v>2370</v>
      </c>
      <c r="G15" s="735" t="s">
        <v>2287</v>
      </c>
      <c r="H15" s="585" t="s">
        <v>2375</v>
      </c>
      <c r="I15" s="730" t="s">
        <v>2163</v>
      </c>
      <c r="J15" s="751" t="s">
        <v>2371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29" t="s">
        <v>2374</v>
      </c>
      <c r="F16" s="729" t="s">
        <v>2370</v>
      </c>
      <c r="G16" s="735" t="s">
        <v>2376</v>
      </c>
      <c r="H16" s="585" t="s">
        <v>2375</v>
      </c>
      <c r="I16" s="730" t="s">
        <v>2163</v>
      </c>
      <c r="J16" s="751" t="s">
        <v>2371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29" t="s">
        <v>2374</v>
      </c>
      <c r="F17" s="729" t="s">
        <v>2370</v>
      </c>
      <c r="G17" s="735" t="s">
        <v>2376</v>
      </c>
      <c r="H17" s="585" t="s">
        <v>2373</v>
      </c>
      <c r="I17" s="730" t="s">
        <v>2163</v>
      </c>
      <c r="J17" s="751" t="s">
        <v>2371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2340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29" t="s">
        <v>2374</v>
      </c>
      <c r="F18" s="729" t="s">
        <v>1989</v>
      </c>
      <c r="G18" s="736" t="s">
        <v>2377</v>
      </c>
      <c r="H18" s="585" t="s">
        <v>2373</v>
      </c>
      <c r="I18" s="730" t="s">
        <v>2236</v>
      </c>
      <c r="J18" s="751" t="s">
        <v>2371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29" t="s">
        <v>2109</v>
      </c>
      <c r="F19" s="729" t="s">
        <v>1989</v>
      </c>
      <c r="G19" s="736" t="s">
        <v>2378</v>
      </c>
      <c r="H19" s="585" t="s">
        <v>2379</v>
      </c>
      <c r="I19" s="730" t="s">
        <v>2194</v>
      </c>
      <c r="J19" s="751" t="s">
        <v>2371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29" t="s">
        <v>2109</v>
      </c>
      <c r="F20" s="729" t="s">
        <v>1989</v>
      </c>
      <c r="G20" s="736" t="s">
        <v>2380</v>
      </c>
      <c r="H20" s="585" t="s">
        <v>2379</v>
      </c>
      <c r="I20" s="730" t="s">
        <v>2194</v>
      </c>
      <c r="J20" s="751" t="s">
        <v>2371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29" t="s">
        <v>2109</v>
      </c>
      <c r="F21" s="729" t="s">
        <v>1989</v>
      </c>
      <c r="G21" s="736" t="s">
        <v>2378</v>
      </c>
      <c r="H21" s="585" t="s">
        <v>2379</v>
      </c>
      <c r="I21" s="730" t="s">
        <v>2194</v>
      </c>
      <c r="J21" s="751" t="s">
        <v>2371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29" t="s">
        <v>2033</v>
      </c>
      <c r="F22" s="729" t="s">
        <v>1989</v>
      </c>
      <c r="G22" s="730" t="s">
        <v>2381</v>
      </c>
      <c r="H22" s="585" t="s">
        <v>2379</v>
      </c>
      <c r="I22" s="736" t="s">
        <v>2382</v>
      </c>
      <c r="J22" s="751" t="s">
        <v>2371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1907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29" t="s">
        <v>2033</v>
      </c>
      <c r="F23" s="729" t="s">
        <v>56</v>
      </c>
      <c r="G23" s="730" t="s">
        <v>1944</v>
      </c>
      <c r="H23" s="585" t="s">
        <v>2068</v>
      </c>
      <c r="I23" s="736" t="s">
        <v>2382</v>
      </c>
      <c r="J23" s="751" t="s">
        <v>2371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29" t="s">
        <v>2033</v>
      </c>
      <c r="F24" s="729" t="s">
        <v>56</v>
      </c>
      <c r="G24" s="730" t="s">
        <v>2383</v>
      </c>
      <c r="H24" s="658" t="s">
        <v>2384</v>
      </c>
      <c r="I24" s="736" t="s">
        <v>332</v>
      </c>
      <c r="J24" s="751" t="s">
        <v>2371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29" t="s">
        <v>2033</v>
      </c>
      <c r="F25" s="729" t="s">
        <v>56</v>
      </c>
      <c r="G25" s="730" t="s">
        <v>2383</v>
      </c>
      <c r="H25" s="658" t="s">
        <v>2384</v>
      </c>
      <c r="I25" s="735" t="s">
        <v>2385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29" t="s">
        <v>2033</v>
      </c>
      <c r="F26" s="735" t="s">
        <v>2134</v>
      </c>
      <c r="G26" s="730" t="s">
        <v>2383</v>
      </c>
      <c r="H26" s="658" t="s">
        <v>2384</v>
      </c>
      <c r="I26" s="735" t="s">
        <v>2046</v>
      </c>
      <c r="J26" s="751" t="s">
        <v>2371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29" t="s">
        <v>2033</v>
      </c>
      <c r="F27" s="735" t="s">
        <v>2134</v>
      </c>
      <c r="G27" s="730" t="s">
        <v>2383</v>
      </c>
      <c r="H27" s="658" t="s">
        <v>2384</v>
      </c>
      <c r="I27" s="735" t="s">
        <v>2046</v>
      </c>
      <c r="J27" s="751" t="s">
        <v>2371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85" t="s">
        <v>2386</v>
      </c>
      <c r="F28" s="735" t="s">
        <v>2134</v>
      </c>
      <c r="G28" s="730" t="s">
        <v>2383</v>
      </c>
      <c r="H28" s="658" t="s">
        <v>2384</v>
      </c>
      <c r="I28" s="735" t="s">
        <v>2046</v>
      </c>
      <c r="J28" s="751" t="s">
        <v>2371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5" t="s">
        <v>2387</v>
      </c>
      <c r="F29" s="735" t="s">
        <v>2388</v>
      </c>
      <c r="G29" s="730" t="s">
        <v>2383</v>
      </c>
      <c r="H29" s="658" t="s">
        <v>2389</v>
      </c>
      <c r="I29" s="735" t="s">
        <v>2046</v>
      </c>
      <c r="J29" s="751" t="s">
        <v>2371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0</v>
      </c>
      <c r="O29" s="326" t="s">
        <v>2367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5" t="s">
        <v>2387</v>
      </c>
      <c r="F30" s="735" t="s">
        <v>2235</v>
      </c>
      <c r="G30" s="730" t="s">
        <v>2383</v>
      </c>
      <c r="H30" s="658" t="s">
        <v>2389</v>
      </c>
      <c r="I30" s="735" t="s">
        <v>2046</v>
      </c>
      <c r="J30" s="751" t="s">
        <v>2371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85" t="s">
        <v>2387</v>
      </c>
      <c r="F31" s="735" t="s">
        <v>2388</v>
      </c>
      <c r="G31" s="730" t="s">
        <v>2390</v>
      </c>
      <c r="H31" s="658" t="s">
        <v>2389</v>
      </c>
      <c r="I31" s="735" t="s">
        <v>2046</v>
      </c>
      <c r="J31" s="751" t="s">
        <v>2371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585" t="s">
        <v>2387</v>
      </c>
      <c r="F32" s="735" t="s">
        <v>2391</v>
      </c>
      <c r="G32" s="730" t="s">
        <v>2392</v>
      </c>
      <c r="H32" s="658" t="s">
        <v>2389</v>
      </c>
      <c r="I32" s="735" t="s">
        <v>2046</v>
      </c>
      <c r="J32" s="751" t="s">
        <v>2371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1094</v>
      </c>
      <c r="N32" s="418">
        <f>COUNTIF(E7:K44, "*Paul*")/2</f>
        <v>0</v>
      </c>
      <c r="O32" s="654" t="s">
        <v>2393</v>
      </c>
      <c r="P32" s="710"/>
      <c r="Q32" s="667">
        <f>SUM('5 August 2024  '!N32,'12 August 2024  '!N32,'19 August 2024'!N32,'26 August 2024'!N32)</f>
        <v>0</v>
      </c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5" t="s">
        <v>2387</v>
      </c>
      <c r="F33" s="749" t="s">
        <v>2394</v>
      </c>
      <c r="G33" s="730" t="s">
        <v>1944</v>
      </c>
      <c r="H33" s="750" t="s">
        <v>2395</v>
      </c>
      <c r="I33" s="735" t="s">
        <v>2046</v>
      </c>
      <c r="J33" s="751" t="s">
        <v>2371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722"/>
      <c r="F34" s="749" t="s">
        <v>2394</v>
      </c>
      <c r="G34" s="723"/>
      <c r="H34" s="750" t="s">
        <v>2395</v>
      </c>
      <c r="I34" s="709" t="s">
        <v>1944</v>
      </c>
      <c r="J34" s="751" t="s">
        <v>2371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749" t="s">
        <v>2394</v>
      </c>
      <c r="G35" s="622"/>
      <c r="H35" s="750" t="s">
        <v>2395</v>
      </c>
      <c r="I35" s="709" t="s">
        <v>2046</v>
      </c>
      <c r="J35" s="751" t="s">
        <v>2371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749" t="s">
        <v>2394</v>
      </c>
      <c r="G36" s="622"/>
      <c r="H36" s="750" t="s">
        <v>2395</v>
      </c>
      <c r="I36" s="709" t="s">
        <v>2396</v>
      </c>
      <c r="J36" s="751" t="s">
        <v>2371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97"/>
      <c r="F37" s="749" t="s">
        <v>2394</v>
      </c>
      <c r="G37" s="699"/>
      <c r="H37" s="750" t="s">
        <v>2395</v>
      </c>
      <c r="I37" s="709"/>
      <c r="J37" s="751" t="s">
        <v>2371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99"/>
      <c r="F38" s="749" t="s">
        <v>2394</v>
      </c>
      <c r="G38" s="699"/>
      <c r="H38" s="750" t="s">
        <v>2395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99"/>
      <c r="F39" s="749" t="s">
        <v>2394</v>
      </c>
      <c r="G39" s="698"/>
      <c r="H39" s="750" t="s">
        <v>2395</v>
      </c>
      <c r="I39" s="709"/>
      <c r="J39" s="751" t="s">
        <v>2371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749" t="s">
        <v>2394</v>
      </c>
      <c r="G40" s="553"/>
      <c r="H40" s="750" t="s">
        <v>2395</v>
      </c>
      <c r="I40" s="709"/>
      <c r="J40" s="751" t="s">
        <v>2371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750" t="s">
        <v>2397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750" t="s">
        <v>2395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725"/>
      <c r="F44" s="724"/>
      <c r="G44" s="724"/>
      <c r="H44" s="724"/>
      <c r="I44" s="709"/>
      <c r="J44" s="726"/>
      <c r="K44" s="724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2362</v>
      </c>
      <c r="H49" s="732">
        <v>45529</v>
      </c>
      <c r="I49" t="s">
        <v>2363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1997</v>
      </c>
      <c r="F51" s="662"/>
      <c r="G51" s="217" t="s">
        <v>1998</v>
      </c>
      <c r="H51" t="s">
        <v>1873</v>
      </c>
      <c r="J51" s="731"/>
      <c r="M51" s="61"/>
      <c r="N51" s="62"/>
      <c r="O51" s="61"/>
    </row>
    <row r="52" spans="5:15" x14ac:dyDescent="0.2">
      <c r="E52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 x14ac:dyDescent="0.2">
      <c r="E53" t="s">
        <v>2061</v>
      </c>
      <c r="F53" s="678"/>
      <c r="G53" s="217"/>
      <c r="H53" s="255" t="s">
        <v>2062</v>
      </c>
      <c r="M53" s="61"/>
      <c r="N53" s="62"/>
      <c r="O53" s="61"/>
    </row>
    <row r="54" spans="5:15" x14ac:dyDescent="0.2">
      <c r="E54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 x14ac:dyDescent="0.2">
      <c r="E55" t="s">
        <v>2003</v>
      </c>
      <c r="F55" s="663"/>
      <c r="G55" s="660" t="s">
        <v>1998</v>
      </c>
      <c r="H55" s="255" t="s">
        <v>2004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2005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2210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activeCell="A2" sqref="A2"/>
      <selection pane="topRight" activeCell="A2" sqref="A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9.86328125" customWidth="1"/>
    <col min="8" max="11" width="25.69140625" customWidth="1"/>
    <col min="12" max="12" width="32.554687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2364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1871</v>
      </c>
      <c r="M5" s="644" t="s">
        <v>82</v>
      </c>
      <c r="N5" s="442" t="s">
        <v>83</v>
      </c>
      <c r="O5" s="652" t="s">
        <v>84</v>
      </c>
      <c r="P5" s="727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2367</v>
      </c>
      <c r="P7" s="728">
        <f>SUM('1 September 2024'!N7,'2 September 2024 '!N7,'9 September 2024  '!N7,'16 September 2024   '!N7,'23 September 2024    '!N7,'30 September 2024    '!N7,)</f>
        <v>5.5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2367</v>
      </c>
      <c r="P9" s="728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 t="s">
        <v>2398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10.5</v>
      </c>
      <c r="O11" s="686" t="s">
        <v>2120</v>
      </c>
      <c r="P11" s="728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 t="s">
        <v>2398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1907</v>
      </c>
      <c r="P12" s="728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 t="s">
        <v>2398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59" t="s">
        <v>2398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728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59" t="s">
        <v>2398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728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59" t="s">
        <v>2398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728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59" t="s">
        <v>2398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2340</v>
      </c>
      <c r="P17" s="728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59" t="s">
        <v>2398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728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59" t="s">
        <v>2398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59" t="s">
        <v>2398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59" t="s">
        <v>2398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59" t="s">
        <v>2398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1907</v>
      </c>
      <c r="P22" s="728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728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59" t="s">
        <v>2398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59" t="s">
        <v>2398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59" t="s">
        <v>2398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59" t="s">
        <v>2398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59" t="s">
        <v>2398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59" t="s">
        <v>2398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0</v>
      </c>
      <c r="O29" s="326" t="s">
        <v>2367</v>
      </c>
      <c r="P29" s="728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59" t="s">
        <v>193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728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59" t="s">
        <v>193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59" t="s">
        <v>193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1094</v>
      </c>
      <c r="N32" s="418">
        <f>COUNTIF(E7:K44, "*Paul*")/2</f>
        <v>0</v>
      </c>
      <c r="O32" s="654" t="s">
        <v>2393</v>
      </c>
      <c r="P32" s="710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ht="15.6" customHeight="1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2362</v>
      </c>
      <c r="H49" s="732">
        <v>45528</v>
      </c>
      <c r="I49" t="s">
        <v>2363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 x14ac:dyDescent="0.2">
      <c r="E52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 x14ac:dyDescent="0.2">
      <c r="E53" t="s">
        <v>2061</v>
      </c>
      <c r="F53" s="678"/>
      <c r="G53" s="217"/>
      <c r="H53" s="255" t="s">
        <v>2062</v>
      </c>
      <c r="M53" s="61"/>
      <c r="N53" s="62"/>
      <c r="O53" s="61"/>
    </row>
    <row r="54" spans="5:15" x14ac:dyDescent="0.2">
      <c r="E54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 x14ac:dyDescent="0.2">
      <c r="E55" t="s">
        <v>2003</v>
      </c>
      <c r="F55" s="663"/>
      <c r="G55" s="660" t="s">
        <v>1998</v>
      </c>
      <c r="H55" s="255" t="s">
        <v>2004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2005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2210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I1" activePane="topRight" state="frozen"/>
      <selection activeCell="A3" sqref="A3"/>
      <selection pane="topRight" activeCell="A3" sqref="A3"/>
    </sheetView>
  </sheetViews>
  <sheetFormatPr defaultRowHeight="15" x14ac:dyDescent="0.2"/>
  <cols>
    <col min="1" max="1" width="1.34375" customWidth="1"/>
    <col min="2" max="2" width="9.01171875" customWidth="1"/>
    <col min="3" max="3" width="3.2265625" customWidth="1"/>
    <col min="4" max="4" width="9.14453125" customWidth="1"/>
    <col min="5" max="5" width="25.2890625" customWidth="1"/>
    <col min="6" max="6" width="28.65234375" bestFit="1" customWidth="1"/>
    <col min="7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984375" bestFit="1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2399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1871</v>
      </c>
      <c r="M5" s="664" t="s">
        <v>82</v>
      </c>
      <c r="N5" s="421" t="s">
        <v>83</v>
      </c>
      <c r="O5" s="664" t="s">
        <v>84</v>
      </c>
      <c r="P5" s="652" t="s">
        <v>2326</v>
      </c>
      <c r="Q5" s="791" t="s">
        <v>2400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752" t="s">
        <v>2401</v>
      </c>
      <c r="F6" s="752" t="s">
        <v>2401</v>
      </c>
      <c r="G6" s="752" t="s">
        <v>2401</v>
      </c>
      <c r="H6" s="752" t="s">
        <v>2401</v>
      </c>
      <c r="I6" s="752" t="s">
        <v>2401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1960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1960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21.5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2402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1931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2194</v>
      </c>
      <c r="F11" s="760" t="s">
        <v>2403</v>
      </c>
      <c r="G11" s="760" t="s">
        <v>2404</v>
      </c>
      <c r="H11" s="760" t="s">
        <v>2403</v>
      </c>
      <c r="I11" s="760" t="s">
        <v>2403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10.5</v>
      </c>
      <c r="O11" s="777" t="s">
        <v>2120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2194</v>
      </c>
      <c r="F12" s="760" t="s">
        <v>2403</v>
      </c>
      <c r="G12" s="760" t="s">
        <v>2404</v>
      </c>
      <c r="H12" s="760" t="s">
        <v>2403</v>
      </c>
      <c r="I12" s="760" t="s">
        <v>2403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2194</v>
      </c>
      <c r="F13" s="760" t="s">
        <v>2403</v>
      </c>
      <c r="G13" s="760" t="s">
        <v>2404</v>
      </c>
      <c r="H13" s="760" t="s">
        <v>2403</v>
      </c>
      <c r="I13" s="760" t="s">
        <v>2403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55" t="s">
        <v>2194</v>
      </c>
      <c r="F14" s="755" t="s">
        <v>2405</v>
      </c>
      <c r="G14" s="755" t="s">
        <v>2086</v>
      </c>
      <c r="H14" s="756" t="s">
        <v>2406</v>
      </c>
      <c r="I14" s="757" t="s">
        <v>2407</v>
      </c>
      <c r="J14" s="758" t="s">
        <v>2408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1931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55" t="s">
        <v>2194</v>
      </c>
      <c r="F15" s="755" t="s">
        <v>2405</v>
      </c>
      <c r="G15" s="755" t="s">
        <v>2086</v>
      </c>
      <c r="H15" s="756" t="s">
        <v>2406</v>
      </c>
      <c r="I15" s="757" t="s">
        <v>2407</v>
      </c>
      <c r="J15" s="758" t="s">
        <v>2408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2078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55" t="s">
        <v>2409</v>
      </c>
      <c r="F16" s="755" t="s">
        <v>2405</v>
      </c>
      <c r="G16" s="755" t="s">
        <v>2086</v>
      </c>
      <c r="H16" s="761" t="s">
        <v>2410</v>
      </c>
      <c r="I16" s="757" t="s">
        <v>2407</v>
      </c>
      <c r="J16" s="758" t="s">
        <v>891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2078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55" t="s">
        <v>2409</v>
      </c>
      <c r="F17" s="755" t="s">
        <v>2405</v>
      </c>
      <c r="G17" s="755" t="s">
        <v>2086</v>
      </c>
      <c r="H17" s="761" t="s">
        <v>2410</v>
      </c>
      <c r="I17" s="757" t="s">
        <v>2407</v>
      </c>
      <c r="J17" s="758" t="s">
        <v>891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2411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55" t="s">
        <v>56</v>
      </c>
      <c r="F18" s="755" t="s">
        <v>2412</v>
      </c>
      <c r="G18" s="757" t="s">
        <v>2305</v>
      </c>
      <c r="H18" s="761" t="s">
        <v>2413</v>
      </c>
      <c r="I18" s="757" t="s">
        <v>2407</v>
      </c>
      <c r="J18" s="758" t="s">
        <v>891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2078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55" t="s">
        <v>714</v>
      </c>
      <c r="F19" s="755" t="s">
        <v>2412</v>
      </c>
      <c r="G19" s="757" t="s">
        <v>2305</v>
      </c>
      <c r="H19" s="761" t="s">
        <v>2413</v>
      </c>
      <c r="I19" s="757" t="s">
        <v>2414</v>
      </c>
      <c r="J19" s="758" t="s">
        <v>891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776" t="s">
        <v>107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55" t="s">
        <v>714</v>
      </c>
      <c r="F20" s="755" t="s">
        <v>2412</v>
      </c>
      <c r="G20" s="757" t="s">
        <v>2305</v>
      </c>
      <c r="H20" s="761" t="s">
        <v>2415</v>
      </c>
      <c r="I20" s="757" t="s">
        <v>2414</v>
      </c>
      <c r="J20" s="758" t="s">
        <v>891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55" t="s">
        <v>2075</v>
      </c>
      <c r="F21" s="755" t="s">
        <v>2412</v>
      </c>
      <c r="G21" s="757" t="s">
        <v>2305</v>
      </c>
      <c r="H21" s="761" t="s">
        <v>2415</v>
      </c>
      <c r="I21" s="757" t="s">
        <v>2416</v>
      </c>
      <c r="J21" s="758" t="s">
        <v>891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55" t="s">
        <v>2409</v>
      </c>
      <c r="F22" s="755" t="s">
        <v>2311</v>
      </c>
      <c r="G22" s="757" t="s">
        <v>2305</v>
      </c>
      <c r="H22" s="761" t="s">
        <v>2417</v>
      </c>
      <c r="I22" s="757" t="s">
        <v>2416</v>
      </c>
      <c r="J22" s="758" t="s">
        <v>891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55" t="s">
        <v>2409</v>
      </c>
      <c r="F23" s="755" t="s">
        <v>2305</v>
      </c>
      <c r="G23" s="757" t="s">
        <v>2311</v>
      </c>
      <c r="H23" s="761" t="s">
        <v>2417</v>
      </c>
      <c r="I23" s="757" t="s">
        <v>2416</v>
      </c>
      <c r="J23" s="758" t="s">
        <v>891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776" t="s">
        <v>2078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55" t="s">
        <v>2409</v>
      </c>
      <c r="F24" s="755" t="s">
        <v>2305</v>
      </c>
      <c r="G24" s="757" t="s">
        <v>2305</v>
      </c>
      <c r="H24" s="761" t="s">
        <v>2417</v>
      </c>
      <c r="I24" s="757" t="s">
        <v>2379</v>
      </c>
      <c r="J24" s="758" t="s">
        <v>891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55" t="s">
        <v>2409</v>
      </c>
      <c r="F25" s="755" t="s">
        <v>2305</v>
      </c>
      <c r="G25" s="757" t="s">
        <v>2305</v>
      </c>
      <c r="H25" s="761" t="s">
        <v>2417</v>
      </c>
      <c r="I25" s="757" t="s">
        <v>2379</v>
      </c>
      <c r="J25" s="758" t="s">
        <v>891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0</v>
      </c>
      <c r="O25" s="776" t="s">
        <v>2418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55" t="s">
        <v>2409</v>
      </c>
      <c r="F26" s="755" t="s">
        <v>2332</v>
      </c>
      <c r="G26" s="757" t="s">
        <v>2237</v>
      </c>
      <c r="H26" s="761" t="s">
        <v>2417</v>
      </c>
      <c r="I26" s="757" t="s">
        <v>2419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55" t="s">
        <v>2409</v>
      </c>
      <c r="F27" s="755" t="s">
        <v>2332</v>
      </c>
      <c r="G27" s="757" t="s">
        <v>2237</v>
      </c>
      <c r="H27" s="761" t="s">
        <v>2417</v>
      </c>
      <c r="I27" s="757" t="s">
        <v>2419</v>
      </c>
      <c r="J27" s="758" t="s">
        <v>891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55" t="s">
        <v>2235</v>
      </c>
      <c r="F28" s="755" t="s">
        <v>2194</v>
      </c>
      <c r="G28" s="757" t="s">
        <v>2237</v>
      </c>
      <c r="H28" s="761" t="s">
        <v>2417</v>
      </c>
      <c r="I28" s="757" t="s">
        <v>2419</v>
      </c>
      <c r="J28" s="758" t="s">
        <v>891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55" t="s">
        <v>2235</v>
      </c>
      <c r="F29" s="755" t="s">
        <v>2194</v>
      </c>
      <c r="G29" s="757" t="s">
        <v>2237</v>
      </c>
      <c r="H29" s="761" t="s">
        <v>2420</v>
      </c>
      <c r="I29" s="757" t="s">
        <v>2419</v>
      </c>
      <c r="J29" s="758" t="s">
        <v>891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55" t="s">
        <v>2235</v>
      </c>
      <c r="F30" s="755" t="s">
        <v>2194</v>
      </c>
      <c r="G30" s="757" t="s">
        <v>2237</v>
      </c>
      <c r="H30" s="761" t="s">
        <v>2421</v>
      </c>
      <c r="I30" s="757" t="s">
        <v>2419</v>
      </c>
      <c r="J30" s="758" t="s">
        <v>891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779" t="s">
        <v>1907</v>
      </c>
      <c r="P30" s="789"/>
      <c r="Q30" s="793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55" t="s">
        <v>2235</v>
      </c>
      <c r="F31" s="755" t="s">
        <v>2194</v>
      </c>
      <c r="G31" s="757" t="s">
        <v>2422</v>
      </c>
      <c r="H31" s="761" t="s">
        <v>2421</v>
      </c>
      <c r="I31" s="757" t="s">
        <v>2419</v>
      </c>
      <c r="J31" s="758" t="s">
        <v>891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2144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755" t="s">
        <v>2235</v>
      </c>
      <c r="F32" s="755" t="s">
        <v>2373</v>
      </c>
      <c r="G32" s="757" t="s">
        <v>2422</v>
      </c>
      <c r="H32" s="756" t="s">
        <v>2423</v>
      </c>
      <c r="I32" s="757" t="s">
        <v>2419</v>
      </c>
      <c r="J32" s="758" t="s">
        <v>891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1094</v>
      </c>
      <c r="N32" s="418">
        <f>COUNTIF(E7:K44, "*Paul*")/2</f>
        <v>0</v>
      </c>
      <c r="O32" s="787" t="s">
        <v>2393</v>
      </c>
      <c r="P32" s="790"/>
      <c r="Q32" s="794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55" t="s">
        <v>2235</v>
      </c>
      <c r="F33" s="755" t="s">
        <v>2373</v>
      </c>
      <c r="G33" s="757" t="s">
        <v>2422</v>
      </c>
      <c r="H33" s="756" t="s">
        <v>2423</v>
      </c>
      <c r="I33" s="757" t="s">
        <v>2419</v>
      </c>
      <c r="J33" s="758" t="s">
        <v>891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762"/>
      <c r="F34" s="763"/>
      <c r="G34" s="763" t="s">
        <v>1939</v>
      </c>
      <c r="H34" s="763"/>
      <c r="I34" s="764"/>
      <c r="J34" s="758" t="s">
        <v>2408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762"/>
      <c r="F35" s="766"/>
      <c r="G35" s="767" t="s">
        <v>1939</v>
      </c>
      <c r="H35" s="763"/>
      <c r="I35" s="764"/>
      <c r="J35" s="758" t="s">
        <v>2408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774"/>
      <c r="F44" s="773"/>
      <c r="G44" s="773"/>
      <c r="H44" s="773"/>
      <c r="I44" s="770"/>
      <c r="J44" s="775"/>
      <c r="K44" s="773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2362</v>
      </c>
      <c r="H49" s="577">
        <v>45536</v>
      </c>
      <c r="I49" t="s">
        <v>2363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 x14ac:dyDescent="0.2">
      <c r="E52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 x14ac:dyDescent="0.2">
      <c r="E53" t="s">
        <v>2061</v>
      </c>
      <c r="F53" s="678"/>
      <c r="G53" s="217"/>
      <c r="H53" s="255" t="s">
        <v>2062</v>
      </c>
      <c r="M53" s="61"/>
      <c r="N53" s="62"/>
      <c r="O53" s="61"/>
    </row>
    <row r="54" spans="5:15" x14ac:dyDescent="0.2">
      <c r="E54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 x14ac:dyDescent="0.2">
      <c r="E55" t="s">
        <v>2003</v>
      </c>
      <c r="F55" s="663"/>
      <c r="G55" s="660" t="s">
        <v>1998</v>
      </c>
      <c r="H55" s="255" t="s">
        <v>2004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2005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2210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topLeftCell="A10" zoomScale="115" zoomScaleNormal="115" workbookViewId="0">
      <pane xSplit="4" topLeftCell="I10" activePane="topRight" state="frozen"/>
      <selection activeCell="A12" sqref="A12"/>
      <selection pane="topRight" activeCell="A12" sqref="A12"/>
    </sheetView>
  </sheetViews>
  <sheetFormatPr defaultRowHeight="15" x14ac:dyDescent="0.2"/>
  <cols>
    <col min="1" max="1" width="2.015625" customWidth="1"/>
    <col min="2" max="2" width="9.01171875" customWidth="1"/>
    <col min="3" max="3" width="3.2265625" customWidth="1"/>
    <col min="4" max="4" width="9.01171875" customWidth="1"/>
    <col min="5" max="5" width="25.69140625" customWidth="1"/>
    <col min="6" max="6" width="28.65234375" bestFit="1" customWidth="1"/>
    <col min="7" max="11" width="25.69140625" customWidth="1"/>
    <col min="12" max="12" width="32.6875" bestFit="1" customWidth="1"/>
    <col min="13" max="14" width="20.71484375" customWidth="1"/>
    <col min="15" max="15" width="45.6015625" bestFit="1" customWidth="1"/>
    <col min="16" max="16" width="29.7265625" customWidth="1"/>
    <col min="17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2424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1871</v>
      </c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1960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50.5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193</v>
      </c>
      <c r="N10" s="326">
        <f>SUM(COUNTIFS(E7:K44,"*Vanness*"))/2</f>
        <v>22</v>
      </c>
      <c r="O10" s="803" t="s">
        <v>2120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2425</v>
      </c>
      <c r="F11" s="760" t="s">
        <v>2425</v>
      </c>
      <c r="G11" s="760" t="s">
        <v>2425</v>
      </c>
      <c r="H11" s="760" t="s">
        <v>2425</v>
      </c>
      <c r="I11" s="760" t="s">
        <v>2166</v>
      </c>
      <c r="J11" s="458" t="s">
        <v>2121</v>
      </c>
      <c r="K11" s="458" t="s">
        <v>891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2425</v>
      </c>
      <c r="F12" s="760" t="s">
        <v>2425</v>
      </c>
      <c r="G12" s="760" t="s">
        <v>2425</v>
      </c>
      <c r="H12" s="760" t="s">
        <v>2425</v>
      </c>
      <c r="I12" s="760" t="s">
        <v>2166</v>
      </c>
      <c r="J12" s="458" t="s">
        <v>2121</v>
      </c>
      <c r="K12" s="458" t="s">
        <v>891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2426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2425</v>
      </c>
      <c r="F13" s="760" t="s">
        <v>2425</v>
      </c>
      <c r="G13" s="760" t="s">
        <v>2425</v>
      </c>
      <c r="H13" s="760" t="s">
        <v>2425</v>
      </c>
      <c r="I13" s="760" t="s">
        <v>2166</v>
      </c>
      <c r="J13" s="458" t="s">
        <v>2121</v>
      </c>
      <c r="K13" s="458" t="s">
        <v>891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2078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2194</v>
      </c>
      <c r="F14" s="515" t="s">
        <v>2427</v>
      </c>
      <c r="G14" s="515" t="s">
        <v>2425</v>
      </c>
      <c r="H14" s="261" t="s">
        <v>2428</v>
      </c>
      <c r="I14" s="452" t="s">
        <v>2429</v>
      </c>
      <c r="J14" s="458" t="s">
        <v>2121</v>
      </c>
      <c r="K14" s="458" t="s">
        <v>891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2078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2194</v>
      </c>
      <c r="F15" s="515" t="s">
        <v>2427</v>
      </c>
      <c r="G15" s="515" t="s">
        <v>56</v>
      </c>
      <c r="H15" s="261" t="s">
        <v>2430</v>
      </c>
      <c r="I15" s="452" t="s">
        <v>2429</v>
      </c>
      <c r="J15" s="458" t="s">
        <v>2121</v>
      </c>
      <c r="K15" s="458" t="s">
        <v>891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2411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2427</v>
      </c>
      <c r="F16" s="515" t="s">
        <v>2427</v>
      </c>
      <c r="G16" s="515" t="s">
        <v>56</v>
      </c>
      <c r="H16" s="261" t="s">
        <v>2430</v>
      </c>
      <c r="I16" s="452" t="s">
        <v>2429</v>
      </c>
      <c r="J16" s="458" t="s">
        <v>2121</v>
      </c>
      <c r="K16" s="458" t="s">
        <v>891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2078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2427</v>
      </c>
      <c r="F17" s="515" t="s">
        <v>2427</v>
      </c>
      <c r="G17" s="515" t="s">
        <v>56</v>
      </c>
      <c r="H17" s="261" t="s">
        <v>2431</v>
      </c>
      <c r="I17" s="452" t="s">
        <v>2432</v>
      </c>
      <c r="J17" s="458" t="s">
        <v>891</v>
      </c>
      <c r="K17" s="458" t="s">
        <v>891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2226</v>
      </c>
      <c r="F18" s="515" t="s">
        <v>195</v>
      </c>
      <c r="G18" s="452" t="s">
        <v>1180</v>
      </c>
      <c r="H18" s="261" t="s">
        <v>2431</v>
      </c>
      <c r="I18" s="452" t="s">
        <v>70</v>
      </c>
      <c r="J18" s="458" t="s">
        <v>891</v>
      </c>
      <c r="K18" s="458" t="s">
        <v>891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17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2226</v>
      </c>
      <c r="F19" s="515" t="s">
        <v>195</v>
      </c>
      <c r="G19" s="452" t="s">
        <v>1180</v>
      </c>
      <c r="H19" s="261" t="s">
        <v>2431</v>
      </c>
      <c r="I19" s="452" t="s">
        <v>2405</v>
      </c>
      <c r="J19" s="458" t="s">
        <v>891</v>
      </c>
      <c r="K19" s="458" t="s">
        <v>891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2226</v>
      </c>
      <c r="F20" s="515" t="s">
        <v>195</v>
      </c>
      <c r="G20" s="452" t="s">
        <v>1180</v>
      </c>
      <c r="H20" s="561" t="s">
        <v>2431</v>
      </c>
      <c r="I20" s="452" t="s">
        <v>2405</v>
      </c>
      <c r="J20" s="458" t="s">
        <v>891</v>
      </c>
      <c r="K20" s="458" t="s">
        <v>891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2433</v>
      </c>
      <c r="F21" s="515" t="s">
        <v>2311</v>
      </c>
      <c r="G21" s="452" t="s">
        <v>1180</v>
      </c>
      <c r="H21" s="561" t="s">
        <v>2370</v>
      </c>
      <c r="I21" s="452" t="s">
        <v>2405</v>
      </c>
      <c r="J21" s="458" t="s">
        <v>891</v>
      </c>
      <c r="K21" s="458" t="s">
        <v>891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234</v>
      </c>
      <c r="N21" s="327">
        <f>COUNTIF(E7:K44, "*Foo*")/2</f>
        <v>0</v>
      </c>
      <c r="O21" s="802" t="s">
        <v>2078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2433</v>
      </c>
      <c r="F22" s="515" t="s">
        <v>2434</v>
      </c>
      <c r="G22" s="452" t="s">
        <v>2251</v>
      </c>
      <c r="H22" s="561" t="s">
        <v>2370</v>
      </c>
      <c r="I22" s="452" t="s">
        <v>2405</v>
      </c>
      <c r="J22" s="458" t="s">
        <v>891</v>
      </c>
      <c r="K22" s="458" t="s">
        <v>891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1939</v>
      </c>
      <c r="N22" s="327">
        <f>COUNTIF(E7:K44, "*Ivan*")/2</f>
        <v>13.5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2226</v>
      </c>
      <c r="F23" s="705" t="s">
        <v>2435</v>
      </c>
      <c r="G23" s="694" t="s">
        <v>2029</v>
      </c>
      <c r="H23" s="782" t="s">
        <v>2436</v>
      </c>
      <c r="I23" s="694" t="s">
        <v>2437</v>
      </c>
      <c r="J23" s="458"/>
      <c r="K23" s="45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1946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2438</v>
      </c>
      <c r="F24" s="705" t="s">
        <v>2435</v>
      </c>
      <c r="G24" s="694" t="s">
        <v>2029</v>
      </c>
      <c r="H24" s="782" t="s">
        <v>2436</v>
      </c>
      <c r="I24" s="694" t="s">
        <v>2439</v>
      </c>
      <c r="J24" s="458" t="s">
        <v>891</v>
      </c>
      <c r="K24" s="458" t="s">
        <v>891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1948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2438</v>
      </c>
      <c r="F25" s="705" t="s">
        <v>2435</v>
      </c>
      <c r="G25" s="694" t="s">
        <v>2029</v>
      </c>
      <c r="H25" s="782" t="s">
        <v>2436</v>
      </c>
      <c r="I25" s="694" t="s">
        <v>2439</v>
      </c>
      <c r="J25" s="458" t="s">
        <v>891</v>
      </c>
      <c r="K25" s="458" t="s">
        <v>891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1992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2141</v>
      </c>
      <c r="F26" s="452" t="s">
        <v>372</v>
      </c>
      <c r="G26" s="452" t="s">
        <v>2029</v>
      </c>
      <c r="H26" s="561" t="s">
        <v>2370</v>
      </c>
      <c r="I26" s="452" t="s">
        <v>2095</v>
      </c>
      <c r="J26" s="458" t="s">
        <v>891</v>
      </c>
      <c r="K26" s="458" t="s">
        <v>891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2048</v>
      </c>
      <c r="N26" s="654">
        <f>COUNTIF(E7:K44, "*Phay*")/2</f>
        <v>0</v>
      </c>
      <c r="O26" s="802" t="s">
        <v>1960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2141</v>
      </c>
      <c r="F27" s="452" t="s">
        <v>372</v>
      </c>
      <c r="G27" s="452" t="s">
        <v>2029</v>
      </c>
      <c r="H27" s="561" t="s">
        <v>2370</v>
      </c>
      <c r="I27" s="452" t="s">
        <v>2332</v>
      </c>
      <c r="J27" s="458" t="s">
        <v>891</v>
      </c>
      <c r="K27" s="458" t="s">
        <v>891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2140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2141</v>
      </c>
      <c r="F28" s="452" t="s">
        <v>195</v>
      </c>
      <c r="G28" s="452" t="s">
        <v>2029</v>
      </c>
      <c r="H28" s="781" t="s">
        <v>2440</v>
      </c>
      <c r="I28" s="452" t="s">
        <v>2332</v>
      </c>
      <c r="J28" s="458" t="s">
        <v>891</v>
      </c>
      <c r="K28" s="458" t="s">
        <v>891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2144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1225</v>
      </c>
      <c r="F29" s="452" t="s">
        <v>195</v>
      </c>
      <c r="G29" s="452" t="s">
        <v>56</v>
      </c>
      <c r="H29" s="781" t="s">
        <v>2440</v>
      </c>
      <c r="I29" s="452" t="s">
        <v>2441</v>
      </c>
      <c r="J29" s="458" t="s">
        <v>891</v>
      </c>
      <c r="K29" s="458" t="s">
        <v>891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1094</v>
      </c>
      <c r="N29" s="334">
        <f>COUNTIF(E7:K44, "*Paul*")/2</f>
        <v>0</v>
      </c>
      <c r="O29" s="804" t="s">
        <v>2393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1225</v>
      </c>
      <c r="F30" s="452" t="s">
        <v>195</v>
      </c>
      <c r="G30" s="452" t="s">
        <v>56</v>
      </c>
      <c r="H30" s="781" t="s">
        <v>2440</v>
      </c>
      <c r="I30" s="306" t="s">
        <v>2442</v>
      </c>
      <c r="J30" s="458" t="s">
        <v>891</v>
      </c>
      <c r="K30" s="458" t="s">
        <v>891</v>
      </c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1225</v>
      </c>
      <c r="F31" s="452" t="s">
        <v>195</v>
      </c>
      <c r="G31" s="452" t="s">
        <v>2029</v>
      </c>
      <c r="H31" s="781" t="s">
        <v>2440</v>
      </c>
      <c r="I31" s="306" t="s">
        <v>2442</v>
      </c>
      <c r="J31" s="458" t="s">
        <v>891</v>
      </c>
      <c r="K31" s="458" t="s">
        <v>891</v>
      </c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1225</v>
      </c>
      <c r="F32" s="452" t="s">
        <v>195</v>
      </c>
      <c r="G32" s="452" t="s">
        <v>2029</v>
      </c>
      <c r="H32" s="781" t="s">
        <v>2440</v>
      </c>
      <c r="I32" s="306" t="s">
        <v>2029</v>
      </c>
      <c r="J32" s="458" t="s">
        <v>891</v>
      </c>
      <c r="K32" s="458" t="s">
        <v>891</v>
      </c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1225</v>
      </c>
      <c r="F33" s="452" t="s">
        <v>195</v>
      </c>
      <c r="G33" s="452" t="s">
        <v>56</v>
      </c>
      <c r="H33" s="781" t="s">
        <v>2440</v>
      </c>
      <c r="I33" s="306" t="s">
        <v>2029</v>
      </c>
      <c r="J33" s="458" t="s">
        <v>891</v>
      </c>
      <c r="K33" s="458" t="s">
        <v>891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 x14ac:dyDescent="0.2">
      <c r="B45" s="218"/>
      <c r="C45" s="217"/>
      <c r="D45" s="255"/>
      <c r="G45" s="533"/>
      <c r="I45" s="199"/>
    </row>
    <row r="46" spans="2:20" ht="15" customHeight="1" x14ac:dyDescent="0.2">
      <c r="I46" s="199"/>
      <c r="M46" s="61"/>
      <c r="N46" s="62"/>
      <c r="O46" s="61"/>
    </row>
    <row r="47" spans="2:20" ht="15" customHeight="1" x14ac:dyDescent="0.2">
      <c r="F47" s="569"/>
      <c r="M47" s="61"/>
      <c r="N47" s="62"/>
      <c r="O47" s="61"/>
    </row>
    <row r="48" spans="2:20" ht="15" customHeight="1" x14ac:dyDescent="0.2">
      <c r="M48" s="61"/>
      <c r="N48" s="62"/>
      <c r="O48" s="61"/>
    </row>
    <row r="49" spans="5:15" ht="15" customHeight="1" x14ac:dyDescent="0.2">
      <c r="G49" t="s">
        <v>2362</v>
      </c>
      <c r="H49" s="577">
        <v>45543</v>
      </c>
      <c r="I49" t="s">
        <v>2363</v>
      </c>
      <c r="M49" s="61"/>
      <c r="N49" s="62"/>
      <c r="O49" s="61"/>
    </row>
    <row r="50" spans="5:15" ht="15" customHeight="1" x14ac:dyDescent="0.2">
      <c r="M50" s="61"/>
      <c r="N50" s="62"/>
      <c r="O50" s="61"/>
    </row>
    <row r="51" spans="5:15" ht="15" customHeight="1" x14ac:dyDescent="0.2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 ht="15" customHeight="1" x14ac:dyDescent="0.2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 ht="15" customHeight="1" x14ac:dyDescent="0.2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5:15" ht="15" customHeight="1" x14ac:dyDescent="0.2">
      <c r="E54" s="660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 x14ac:dyDescent="0.2">
      <c r="E55" s="660" t="s">
        <v>2003</v>
      </c>
      <c r="F55" s="663"/>
      <c r="G55" s="660" t="s">
        <v>1998</v>
      </c>
      <c r="H55" s="255" t="s">
        <v>2004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2005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2210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3"/>
  <sheetViews>
    <sheetView topLeftCell="A17" zoomScale="115" zoomScaleNormal="115" workbookViewId="0">
      <pane xSplit="4" topLeftCell="J17" activePane="topRight" state="frozen"/>
      <selection activeCell="A7" sqref="A7"/>
      <selection pane="topRight" activeCell="A7" sqref="A7"/>
    </sheetView>
  </sheetViews>
  <sheetFormatPr defaultRowHeight="15" x14ac:dyDescent="0.2"/>
  <cols>
    <col min="1" max="1" width="1.74609375" customWidth="1"/>
    <col min="2" max="2" width="10.22265625" customWidth="1"/>
    <col min="3" max="3" width="5.37890625" customWidth="1"/>
    <col min="4" max="4" width="11.43359375" customWidth="1"/>
    <col min="5" max="5" width="12.375" customWidth="1"/>
    <col min="6" max="6" width="11.43359375" customWidth="1"/>
    <col min="7" max="8" width="25.69140625" customWidth="1"/>
    <col min="9" max="9" width="39.4140625" customWidth="1"/>
    <col min="10" max="10" width="30.1328125" customWidth="1"/>
    <col min="11" max="11" width="25.69140625" customWidth="1"/>
    <col min="12" max="12" width="8.609375" bestFit="1" customWidth="1"/>
    <col min="13" max="14" width="20.71484375" customWidth="1"/>
    <col min="15" max="15" width="41.56640625" customWidth="1"/>
    <col min="16" max="16" width="26.6328125" customWidth="1"/>
    <col min="17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2443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45551</v>
      </c>
      <c r="F5" s="577">
        <v>45552</v>
      </c>
      <c r="G5" s="577">
        <v>45553</v>
      </c>
      <c r="H5" s="577">
        <v>45554</v>
      </c>
      <c r="I5" s="577">
        <v>45555</v>
      </c>
      <c r="J5" s="577">
        <v>45556</v>
      </c>
      <c r="K5" s="577">
        <v>45557</v>
      </c>
      <c r="L5" s="61"/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805"/>
      <c r="F6" s="805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/>
      <c r="P6" s="796"/>
      <c r="Q6" s="784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806"/>
      <c r="F7" s="806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2444</v>
      </c>
      <c r="P7" s="797"/>
      <c r="Q7" s="785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806"/>
      <c r="F8" s="806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21.5</v>
      </c>
      <c r="O8" s="802"/>
      <c r="P8" s="797"/>
      <c r="Q8" s="785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806"/>
      <c r="F9" s="806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12.5</v>
      </c>
      <c r="O9" s="802"/>
      <c r="P9" s="797"/>
      <c r="Q9" s="785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806"/>
      <c r="F10" s="806"/>
      <c r="G10" s="515"/>
      <c r="H10" s="282"/>
      <c r="I10" s="452"/>
      <c r="J10" s="458"/>
      <c r="K10" s="459"/>
      <c r="L10" s="61"/>
      <c r="M10" s="646" t="s">
        <v>193</v>
      </c>
      <c r="N10" s="326">
        <f>SUM(COUNTIFS(E7:K44,"*Vanness*"))/2</f>
        <v>20.5</v>
      </c>
      <c r="O10" s="803" t="s">
        <v>2120</v>
      </c>
      <c r="P10" s="797"/>
      <c r="Q10" s="785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806"/>
      <c r="F11" s="806"/>
      <c r="G11" s="760" t="s">
        <v>1225</v>
      </c>
      <c r="H11" s="760" t="s">
        <v>1225</v>
      </c>
      <c r="I11" s="760" t="s">
        <v>1225</v>
      </c>
      <c r="J11" s="458"/>
      <c r="K11" s="459"/>
      <c r="L11" s="61"/>
      <c r="M11" s="646" t="s">
        <v>61</v>
      </c>
      <c r="N11" s="326">
        <f>COUNTIF(E7:K44, "*Tai Wei*")/2</f>
        <v>4.5</v>
      </c>
      <c r="O11" s="802" t="s">
        <v>521</v>
      </c>
      <c r="P11" s="797"/>
      <c r="Q11" s="785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806"/>
      <c r="F12" s="806"/>
      <c r="G12" s="760" t="s">
        <v>1225</v>
      </c>
      <c r="H12" s="760" t="s">
        <v>1225</v>
      </c>
      <c r="I12" s="760" t="s">
        <v>1225</v>
      </c>
      <c r="J12" s="458"/>
      <c r="K12" s="459"/>
      <c r="L12" s="61"/>
      <c r="M12" s="646" t="s">
        <v>62</v>
      </c>
      <c r="N12" s="326">
        <f>COUNTIF(E7:K44, "*Vijay*")/2</f>
        <v>15</v>
      </c>
      <c r="O12" s="802"/>
      <c r="P12" s="797"/>
      <c r="Q12" s="785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806"/>
      <c r="F13" s="806"/>
      <c r="G13" s="760" t="s">
        <v>1225</v>
      </c>
      <c r="H13" s="760" t="s">
        <v>1225</v>
      </c>
      <c r="I13" s="760" t="s">
        <v>1225</v>
      </c>
      <c r="J13" s="458" t="s">
        <v>2124</v>
      </c>
      <c r="K13" s="459" t="s">
        <v>891</v>
      </c>
      <c r="L13" s="61"/>
      <c r="M13" s="646" t="s">
        <v>65</v>
      </c>
      <c r="N13" s="326">
        <f>COUNTIF(E7:K44, "*Michael*")/2</f>
        <v>0</v>
      </c>
      <c r="O13" s="802" t="s">
        <v>2078</v>
      </c>
      <c r="P13" s="797"/>
      <c r="Q13" s="785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806"/>
      <c r="F14" s="806"/>
      <c r="G14" s="515" t="s">
        <v>1962</v>
      </c>
      <c r="H14" s="811" t="s">
        <v>2445</v>
      </c>
      <c r="I14" s="811" t="s">
        <v>2445</v>
      </c>
      <c r="J14" s="583" t="s">
        <v>2124</v>
      </c>
      <c r="K14" s="459" t="s">
        <v>891</v>
      </c>
      <c r="L14" s="61"/>
      <c r="M14" s="646" t="s">
        <v>66</v>
      </c>
      <c r="N14" s="326">
        <f>SUM(COUNTIFS(E7:K43, "*Maxwell*"))/2</f>
        <v>0</v>
      </c>
      <c r="O14" s="802" t="s">
        <v>2078</v>
      </c>
      <c r="P14" s="797"/>
      <c r="Q14" s="785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806"/>
      <c r="F15" s="806"/>
      <c r="G15" s="705" t="s">
        <v>1962</v>
      </c>
      <c r="H15" s="811" t="s">
        <v>2446</v>
      </c>
      <c r="I15" s="811" t="s">
        <v>2425</v>
      </c>
      <c r="J15" s="583" t="s">
        <v>2124</v>
      </c>
      <c r="K15" s="459" t="s">
        <v>891</v>
      </c>
      <c r="L15" s="61"/>
      <c r="M15" s="647" t="s">
        <v>67</v>
      </c>
      <c r="N15" s="551">
        <f>COUNTIF(E7:K44, "*Jia Leong*")/2</f>
        <v>17</v>
      </c>
      <c r="O15" s="802"/>
      <c r="P15" s="797"/>
      <c r="Q15" s="785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806"/>
      <c r="F16" s="807"/>
      <c r="G16" s="705" t="s">
        <v>2447</v>
      </c>
      <c r="H16" s="811" t="s">
        <v>2446</v>
      </c>
      <c r="I16" s="811" t="s">
        <v>2425</v>
      </c>
      <c r="J16" s="583" t="s">
        <v>2124</v>
      </c>
      <c r="K16" s="459" t="s">
        <v>891</v>
      </c>
      <c r="L16" s="61"/>
      <c r="M16" s="646" t="s">
        <v>68</v>
      </c>
      <c r="N16" s="326">
        <f>COUNTIF(E7:K44, "*Shaun*")/2</f>
        <v>0</v>
      </c>
      <c r="O16" s="802" t="s">
        <v>2078</v>
      </c>
      <c r="P16" s="797"/>
      <c r="Q16" s="785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806"/>
      <c r="F17" s="806"/>
      <c r="G17" s="705" t="s">
        <v>2448</v>
      </c>
      <c r="H17" s="811" t="s">
        <v>2446</v>
      </c>
      <c r="I17" s="811" t="s">
        <v>2425</v>
      </c>
      <c r="J17" s="583" t="s">
        <v>2124</v>
      </c>
      <c r="K17" s="459" t="s">
        <v>891</v>
      </c>
      <c r="L17" s="61"/>
      <c r="M17" s="646" t="s">
        <v>106</v>
      </c>
      <c r="N17" s="326">
        <f>COUNTIF(E7:K44, "*Angel*")/2</f>
        <v>0</v>
      </c>
      <c r="O17" s="802" t="s">
        <v>107</v>
      </c>
      <c r="P17" s="797"/>
      <c r="Q17" s="785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806"/>
      <c r="F18" s="806"/>
      <c r="G18" s="694" t="s">
        <v>2449</v>
      </c>
      <c r="H18" s="703" t="s">
        <v>2450</v>
      </c>
      <c r="I18" s="452" t="s">
        <v>2075</v>
      </c>
      <c r="J18" s="583" t="s">
        <v>2451</v>
      </c>
      <c r="K18" s="459" t="s">
        <v>891</v>
      </c>
      <c r="L18" s="61"/>
      <c r="M18" s="646" t="s">
        <v>70</v>
      </c>
      <c r="N18" s="327">
        <f>COUNTIF(E7:K44, "*Marlon*")/2</f>
        <v>5</v>
      </c>
      <c r="O18" s="802"/>
      <c r="P18" s="797"/>
      <c r="Q18" s="785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806"/>
      <c r="F19" s="806" t="s">
        <v>1939</v>
      </c>
      <c r="G19" s="694" t="s">
        <v>2449</v>
      </c>
      <c r="H19" s="703" t="s">
        <v>2446</v>
      </c>
      <c r="I19" s="452" t="s">
        <v>2075</v>
      </c>
      <c r="J19" s="583" t="s">
        <v>2451</v>
      </c>
      <c r="K19" s="459" t="s">
        <v>891</v>
      </c>
      <c r="L19" s="61"/>
      <c r="M19" s="650" t="s">
        <v>110</v>
      </c>
      <c r="N19" s="326">
        <f>COUNTIF(E7:K44, "*QiAn*")/2</f>
        <v>0</v>
      </c>
      <c r="O19" s="801"/>
      <c r="P19" s="797"/>
      <c r="Q19" s="785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806"/>
      <c r="F20" s="806" t="s">
        <v>1939</v>
      </c>
      <c r="G20" s="694" t="s">
        <v>2311</v>
      </c>
      <c r="H20" s="703" t="s">
        <v>2452</v>
      </c>
      <c r="I20" s="452" t="s">
        <v>2075</v>
      </c>
      <c r="J20" s="583" t="s">
        <v>2453</v>
      </c>
      <c r="K20" s="459" t="s">
        <v>891</v>
      </c>
      <c r="L20" s="61"/>
      <c r="M20" s="646" t="s">
        <v>163</v>
      </c>
      <c r="N20" s="326">
        <f>COUNTIF(E7:K44, "*Wei Jun*")/2</f>
        <v>5</v>
      </c>
      <c r="O20" s="802"/>
      <c r="P20" s="797"/>
      <c r="Q20" s="785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806"/>
      <c r="F21" s="806" t="s">
        <v>1939</v>
      </c>
      <c r="G21" s="694" t="s">
        <v>2311</v>
      </c>
      <c r="H21" s="703" t="s">
        <v>2452</v>
      </c>
      <c r="I21" s="452" t="s">
        <v>2075</v>
      </c>
      <c r="J21" s="583" t="s">
        <v>2453</v>
      </c>
      <c r="K21" s="459" t="s">
        <v>891</v>
      </c>
      <c r="L21" s="61"/>
      <c r="M21" s="646" t="s">
        <v>234</v>
      </c>
      <c r="N21" s="327">
        <f>COUNTIF(E7:K44, "*Foo*")/2</f>
        <v>0</v>
      </c>
      <c r="O21" s="802" t="s">
        <v>2078</v>
      </c>
      <c r="P21" s="797"/>
      <c r="Q21" s="785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806"/>
      <c r="F22" s="806" t="s">
        <v>1939</v>
      </c>
      <c r="G22" s="694" t="s">
        <v>2311</v>
      </c>
      <c r="H22" s="703" t="s">
        <v>2405</v>
      </c>
      <c r="I22" s="452" t="s">
        <v>2405</v>
      </c>
      <c r="J22" s="583" t="s">
        <v>2453</v>
      </c>
      <c r="K22" s="459" t="s">
        <v>891</v>
      </c>
      <c r="L22" s="61"/>
      <c r="M22" s="646" t="s">
        <v>1939</v>
      </c>
      <c r="N22" s="327">
        <f>COUNTIF(E7:K44, "*Ivan*")/2</f>
        <v>15</v>
      </c>
      <c r="O22" s="802" t="s">
        <v>1960</v>
      </c>
      <c r="P22" s="797"/>
      <c r="Q22" s="785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806"/>
      <c r="F23" s="806"/>
      <c r="G23" s="694" t="s">
        <v>1936</v>
      </c>
      <c r="H23" s="703" t="s">
        <v>2405</v>
      </c>
      <c r="I23" s="452" t="s">
        <v>2405</v>
      </c>
      <c r="J23" s="583" t="s">
        <v>2453</v>
      </c>
      <c r="K23" s="459" t="s">
        <v>891</v>
      </c>
      <c r="L23" s="61"/>
      <c r="M23" s="646" t="s">
        <v>1946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806"/>
      <c r="F24" s="806"/>
      <c r="G24" s="694" t="s">
        <v>2454</v>
      </c>
      <c r="H24" s="703" t="s">
        <v>309</v>
      </c>
      <c r="I24" s="452" t="s">
        <v>2405</v>
      </c>
      <c r="J24" s="583" t="s">
        <v>2453</v>
      </c>
      <c r="K24" s="608"/>
      <c r="L24" s="61"/>
      <c r="M24" s="650" t="s">
        <v>1948</v>
      </c>
      <c r="N24" s="654">
        <f>COUNTIF(E7:K44, "*Zi Ming*")/2</f>
        <v>5</v>
      </c>
      <c r="O24" s="801"/>
      <c r="P24" s="797"/>
      <c r="Q24" s="785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806"/>
      <c r="F25" s="806"/>
      <c r="G25" s="694" t="s">
        <v>2455</v>
      </c>
      <c r="H25" s="703" t="s">
        <v>309</v>
      </c>
      <c r="I25" s="452" t="s">
        <v>2405</v>
      </c>
      <c r="J25" s="583" t="s">
        <v>794</v>
      </c>
      <c r="K25" s="583" t="s">
        <v>2124</v>
      </c>
      <c r="L25" s="61"/>
      <c r="M25" s="650" t="s">
        <v>1992</v>
      </c>
      <c r="N25" s="654">
        <f>COUNTIF(E7:K44, "*Heng*")/2</f>
        <v>0</v>
      </c>
      <c r="O25" s="801" t="s">
        <v>1907</v>
      </c>
      <c r="P25" s="797"/>
      <c r="Q25" s="785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806"/>
      <c r="F26" s="806"/>
      <c r="G26" s="694" t="s">
        <v>2455</v>
      </c>
      <c r="H26" s="703" t="s">
        <v>309</v>
      </c>
      <c r="I26" s="452" t="s">
        <v>2456</v>
      </c>
      <c r="J26" s="583" t="s">
        <v>2453</v>
      </c>
      <c r="K26" s="583" t="s">
        <v>2124</v>
      </c>
      <c r="L26" s="61"/>
      <c r="M26" s="646" t="s">
        <v>2048</v>
      </c>
      <c r="N26" s="654">
        <f>COUNTIF(E7:K44, "*Phay*")/2</f>
        <v>0</v>
      </c>
      <c r="O26" s="802" t="s">
        <v>1907</v>
      </c>
      <c r="P26" s="797"/>
      <c r="Q26" s="785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806"/>
      <c r="F27" s="807"/>
      <c r="G27" s="694" t="s">
        <v>2455</v>
      </c>
      <c r="H27" s="703" t="s">
        <v>309</v>
      </c>
      <c r="I27" s="452" t="s">
        <v>2456</v>
      </c>
      <c r="J27" s="583" t="s">
        <v>2453</v>
      </c>
      <c r="K27" s="460" t="s">
        <v>1939</v>
      </c>
      <c r="L27" s="61"/>
      <c r="M27" s="650" t="s">
        <v>2140</v>
      </c>
      <c r="N27" s="654">
        <f>COUNTIF(E7:K44, "*Jonathan*")/2</f>
        <v>9</v>
      </c>
      <c r="O27" s="801"/>
      <c r="P27" s="797"/>
      <c r="Q27" s="785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806"/>
      <c r="F28" s="807"/>
      <c r="G28" s="694" t="s">
        <v>2457</v>
      </c>
      <c r="H28" s="703" t="s">
        <v>2458</v>
      </c>
      <c r="I28" s="452" t="s">
        <v>2456</v>
      </c>
      <c r="J28" s="583" t="s">
        <v>2453</v>
      </c>
      <c r="K28" s="460" t="s">
        <v>1939</v>
      </c>
      <c r="L28" s="61"/>
      <c r="M28" s="646" t="s">
        <v>2144</v>
      </c>
      <c r="N28" s="334">
        <f>COUNTIF(E7:K44, "*Suki*")/2</f>
        <v>5</v>
      </c>
      <c r="O28" s="801"/>
      <c r="P28" s="797"/>
      <c r="Q28" s="785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806"/>
      <c r="F29" s="807"/>
      <c r="G29" s="694" t="s">
        <v>2457</v>
      </c>
      <c r="H29" s="703" t="s">
        <v>56</v>
      </c>
      <c r="I29" s="452" t="s">
        <v>2456</v>
      </c>
      <c r="J29" s="583" t="s">
        <v>2453</v>
      </c>
      <c r="K29" s="460" t="s">
        <v>1939</v>
      </c>
      <c r="L29" s="61"/>
      <c r="M29" s="651" t="s">
        <v>1094</v>
      </c>
      <c r="N29" s="334">
        <f>COUNTIF(E7:K44, "*Paul*")/2</f>
        <v>0</v>
      </c>
      <c r="O29" s="804" t="s">
        <v>2393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806"/>
      <c r="F30" s="807"/>
      <c r="G30" s="694" t="s">
        <v>2459</v>
      </c>
      <c r="H30" s="703" t="s">
        <v>56</v>
      </c>
      <c r="I30" s="452" t="s">
        <v>2456</v>
      </c>
      <c r="J30" s="583" t="s">
        <v>193</v>
      </c>
      <c r="K30" s="460" t="s">
        <v>1939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806"/>
      <c r="F31" s="807"/>
      <c r="G31" s="694" t="s">
        <v>2457</v>
      </c>
      <c r="H31" s="703" t="s">
        <v>56</v>
      </c>
      <c r="I31" s="452" t="s">
        <v>2456</v>
      </c>
      <c r="J31" s="583" t="s">
        <v>2453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806"/>
      <c r="F32" s="807"/>
      <c r="G32" s="452" t="s">
        <v>2459</v>
      </c>
      <c r="H32" s="703" t="s">
        <v>56</v>
      </c>
      <c r="I32" s="452" t="s">
        <v>2456</v>
      </c>
      <c r="J32" s="583" t="s">
        <v>2453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806"/>
      <c r="F33" s="807"/>
      <c r="G33" s="452" t="s">
        <v>2459</v>
      </c>
      <c r="H33" s="703" t="s">
        <v>56</v>
      </c>
      <c r="I33" s="452" t="s">
        <v>2460</v>
      </c>
      <c r="J33" s="583" t="s">
        <v>2453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607" t="s">
        <v>2461</v>
      </c>
      <c r="J34" s="583" t="s">
        <v>2453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606"/>
      <c r="H35" s="538"/>
      <c r="I35" s="607" t="s">
        <v>2461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606"/>
      <c r="H36" s="538"/>
      <c r="I36" s="607" t="s">
        <v>2461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698"/>
      <c r="H37" s="538"/>
      <c r="I37" s="709" t="s">
        <v>2462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698"/>
      <c r="H38" s="559"/>
      <c r="I38" s="709" t="s">
        <v>2462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698"/>
      <c r="H39" s="559"/>
      <c r="I39" s="709" t="s">
        <v>2462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553"/>
      <c r="H40" s="582"/>
      <c r="I40" s="709" t="s">
        <v>2462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2362</v>
      </c>
      <c r="H49" s="577">
        <v>45550</v>
      </c>
      <c r="I49" t="s">
        <v>2363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 x14ac:dyDescent="0.2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 x14ac:dyDescent="0.2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5:15" x14ac:dyDescent="0.2">
      <c r="E54" s="660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 x14ac:dyDescent="0.2">
      <c r="E55" s="660" t="s">
        <v>2003</v>
      </c>
      <c r="F55" s="663"/>
      <c r="G55" s="660" t="s">
        <v>1998</v>
      </c>
      <c r="H55" s="255" t="s">
        <v>2004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2005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2210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3"/>
  <sheetViews>
    <sheetView zoomScale="115" zoomScaleNormal="115" workbookViewId="0">
      <pane xSplit="4" topLeftCell="I1" activePane="topRight" state="frozen"/>
      <selection activeCell="A5" sqref="A5"/>
      <selection pane="topRight" activeCell="A5" sqref="A5"/>
    </sheetView>
  </sheetViews>
  <sheetFormatPr defaultRowHeight="15" x14ac:dyDescent="0.2"/>
  <cols>
    <col min="1" max="1" width="1.07421875" customWidth="1"/>
    <col min="2" max="2" width="8.875" customWidth="1"/>
    <col min="3" max="3" width="2.82421875" customWidth="1"/>
    <col min="4" max="4" width="9.01171875" customWidth="1"/>
    <col min="5" max="5" width="30.8046875" customWidth="1"/>
    <col min="6" max="6" width="28.65234375" bestFit="1" customWidth="1"/>
    <col min="7" max="11" width="25.69140625" customWidth="1"/>
    <col min="12" max="12" width="30.9375" customWidth="1"/>
    <col min="13" max="14" width="20.71484375" customWidth="1"/>
    <col min="15" max="15" width="45.6015625" bestFit="1" customWidth="1"/>
    <col min="16" max="16" width="30.265625" customWidth="1"/>
    <col min="17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2463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45558</v>
      </c>
      <c r="F5" s="577">
        <v>45559</v>
      </c>
      <c r="G5" s="577">
        <v>45560</v>
      </c>
      <c r="H5" s="577">
        <v>45561</v>
      </c>
      <c r="I5" s="577">
        <v>45562</v>
      </c>
      <c r="J5" s="577">
        <v>45563</v>
      </c>
      <c r="K5" s="577">
        <v>45564</v>
      </c>
      <c r="L5" s="592" t="s">
        <v>1871</v>
      </c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1907</v>
      </c>
      <c r="P6" s="796" t="str">
        <f t="shared" ref="P6:P28" ca="1" si="0">IF(NOW() &lt; $H$49 + TIME(23,50,0), IF(AND(N6&lt;5, O6=""), "penalty of RM5 per hour", ""), P6)</f>
        <v/>
      </c>
      <c r="Q6" s="784" t="str">
        <f t="shared" ref="Q6:Q28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 t="s">
        <v>2444</v>
      </c>
      <c r="P7" s="797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9.5</v>
      </c>
      <c r="O8" s="802" t="s">
        <v>2464</v>
      </c>
      <c r="P8" s="797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193</v>
      </c>
      <c r="N10" s="326">
        <f>SUM(COUNTIFS(E7:K44,"*Vanness*"))/2</f>
        <v>25.5</v>
      </c>
      <c r="O10" s="803" t="s">
        <v>2120</v>
      </c>
      <c r="P10" s="797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2305</v>
      </c>
      <c r="F11" s="760" t="s">
        <v>2422</v>
      </c>
      <c r="G11" s="760" t="s">
        <v>2422</v>
      </c>
      <c r="H11" s="760" t="s">
        <v>2422</v>
      </c>
      <c r="I11" s="760" t="s">
        <v>2422</v>
      </c>
      <c r="J11" s="458" t="s">
        <v>2465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521</v>
      </c>
      <c r="P11" s="797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2305</v>
      </c>
      <c r="F12" s="760" t="s">
        <v>2422</v>
      </c>
      <c r="G12" s="760" t="s">
        <v>2422</v>
      </c>
      <c r="H12" s="760" t="s">
        <v>2422</v>
      </c>
      <c r="I12" s="760" t="s">
        <v>2422</v>
      </c>
      <c r="J12" s="458" t="s">
        <v>2465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11</v>
      </c>
      <c r="O12" s="802"/>
      <c r="P12" s="797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2305</v>
      </c>
      <c r="F13" s="760" t="s">
        <v>2422</v>
      </c>
      <c r="G13" s="760" t="s">
        <v>2422</v>
      </c>
      <c r="H13" s="760" t="s">
        <v>2422</v>
      </c>
      <c r="I13" s="760" t="s">
        <v>2422</v>
      </c>
      <c r="J13" s="458" t="s">
        <v>2465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2078</v>
      </c>
      <c r="P13" s="797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2466</v>
      </c>
      <c r="F14" s="705" t="s">
        <v>2467</v>
      </c>
      <c r="G14" s="515" t="s">
        <v>1939</v>
      </c>
      <c r="H14" s="515" t="s">
        <v>2429</v>
      </c>
      <c r="I14" s="452" t="s">
        <v>2468</v>
      </c>
      <c r="J14" s="458" t="s">
        <v>2465</v>
      </c>
      <c r="K14" s="460" t="s">
        <v>891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2078</v>
      </c>
      <c r="P14" s="797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2466</v>
      </c>
      <c r="F15" s="705" t="s">
        <v>2467</v>
      </c>
      <c r="G15" s="515" t="s">
        <v>1939</v>
      </c>
      <c r="H15" s="452" t="s">
        <v>2469</v>
      </c>
      <c r="I15" s="452" t="s">
        <v>2470</v>
      </c>
      <c r="J15" s="458" t="s">
        <v>2465</v>
      </c>
      <c r="K15" s="460" t="s">
        <v>891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19.5</v>
      </c>
      <c r="O15" s="802"/>
      <c r="P15" s="797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2466</v>
      </c>
      <c r="F16" s="705" t="s">
        <v>2471</v>
      </c>
      <c r="G16" s="515" t="s">
        <v>2123</v>
      </c>
      <c r="H16" s="452" t="s">
        <v>2469</v>
      </c>
      <c r="I16" s="452" t="s">
        <v>2470</v>
      </c>
      <c r="J16" s="458" t="s">
        <v>2465</v>
      </c>
      <c r="K16" s="460" t="s">
        <v>891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2078</v>
      </c>
      <c r="P16" s="797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2466</v>
      </c>
      <c r="F17" s="705" t="s">
        <v>2471</v>
      </c>
      <c r="G17" s="515" t="s">
        <v>2123</v>
      </c>
      <c r="H17" s="452" t="s">
        <v>2469</v>
      </c>
      <c r="I17" s="452" t="s">
        <v>2470</v>
      </c>
      <c r="J17" s="458" t="s">
        <v>2465</v>
      </c>
      <c r="K17" s="460" t="s">
        <v>891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2304</v>
      </c>
      <c r="F18" s="705" t="s">
        <v>2094</v>
      </c>
      <c r="G18" s="452" t="s">
        <v>2472</v>
      </c>
      <c r="H18" s="452" t="s">
        <v>2473</v>
      </c>
      <c r="I18" s="452" t="s">
        <v>110</v>
      </c>
      <c r="J18" s="458" t="s">
        <v>2465</v>
      </c>
      <c r="K18" s="460" t="s">
        <v>891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21</v>
      </c>
      <c r="O18" s="802"/>
      <c r="P18" s="797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2304</v>
      </c>
      <c r="F19" s="705" t="s">
        <v>2094</v>
      </c>
      <c r="G19" s="452" t="s">
        <v>2474</v>
      </c>
      <c r="H19" s="561" t="s">
        <v>2475</v>
      </c>
      <c r="I19" s="452" t="s">
        <v>110</v>
      </c>
      <c r="J19" s="458" t="s">
        <v>2465</v>
      </c>
      <c r="K19" s="460" t="s">
        <v>891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10</v>
      </c>
      <c r="O19" s="801"/>
      <c r="P19" s="797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2304</v>
      </c>
      <c r="F20" s="705" t="s">
        <v>2123</v>
      </c>
      <c r="G20" s="452" t="s">
        <v>2437</v>
      </c>
      <c r="H20" s="561" t="s">
        <v>2194</v>
      </c>
      <c r="I20" s="452" t="s">
        <v>2476</v>
      </c>
      <c r="J20" s="458" t="s">
        <v>2465</v>
      </c>
      <c r="K20" s="460" t="s">
        <v>891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2304</v>
      </c>
      <c r="F21" s="705" t="s">
        <v>2123</v>
      </c>
      <c r="G21" s="452" t="s">
        <v>2437</v>
      </c>
      <c r="H21" s="561" t="s">
        <v>2194</v>
      </c>
      <c r="I21" s="452" t="s">
        <v>2477</v>
      </c>
      <c r="J21" s="458" t="s">
        <v>2465</v>
      </c>
      <c r="K21" s="460" t="s">
        <v>891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234</v>
      </c>
      <c r="N21" s="327">
        <f>COUNTIF(E7:K44, "*Foo*")/2</f>
        <v>0</v>
      </c>
      <c r="O21" s="802" t="s">
        <v>2078</v>
      </c>
      <c r="P21" s="797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2304</v>
      </c>
      <c r="F22" s="705" t="s">
        <v>2123</v>
      </c>
      <c r="G22" s="452" t="s">
        <v>2478</v>
      </c>
      <c r="H22" s="561" t="s">
        <v>2194</v>
      </c>
      <c r="I22" s="452" t="s">
        <v>2479</v>
      </c>
      <c r="J22" s="458" t="s">
        <v>2465</v>
      </c>
      <c r="K22" s="460" t="s">
        <v>891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1939</v>
      </c>
      <c r="N22" s="327">
        <f>COUNTIF(E7:K44, "*Ivan*")/2</f>
        <v>20</v>
      </c>
      <c r="O22" s="802"/>
      <c r="P22" s="797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2480</v>
      </c>
      <c r="F23" s="705" t="s">
        <v>2123</v>
      </c>
      <c r="G23" s="452" t="s">
        <v>2481</v>
      </c>
      <c r="H23" s="561" t="s">
        <v>2194</v>
      </c>
      <c r="I23" s="452" t="s">
        <v>2479</v>
      </c>
      <c r="J23" s="458"/>
      <c r="K23" s="460" t="s">
        <v>891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1946</v>
      </c>
      <c r="N23" s="326">
        <f>COUNTIF(E7:K44, "*Lucas*")/2</f>
        <v>0</v>
      </c>
      <c r="O23" s="802" t="s">
        <v>2482</v>
      </c>
      <c r="P23" s="797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2483</v>
      </c>
      <c r="F24" s="705" t="s">
        <v>2086</v>
      </c>
      <c r="G24" s="452" t="s">
        <v>2456</v>
      </c>
      <c r="H24" s="452" t="s">
        <v>1939</v>
      </c>
      <c r="I24" s="452" t="s">
        <v>2484</v>
      </c>
      <c r="J24" s="458" t="s">
        <v>2465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1948</v>
      </c>
      <c r="N24" s="654">
        <f>COUNTIF(E7:K44, "*Zi Ming*")/2</f>
        <v>5.5</v>
      </c>
      <c r="O24" s="801"/>
      <c r="P24" s="797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2485</v>
      </c>
      <c r="F25" s="705" t="s">
        <v>2486</v>
      </c>
      <c r="G25" s="452" t="s">
        <v>2456</v>
      </c>
      <c r="H25" s="561" t="s">
        <v>2291</v>
      </c>
      <c r="I25" s="452" t="s">
        <v>2484</v>
      </c>
      <c r="J25" s="458" t="s">
        <v>2465</v>
      </c>
      <c r="K25" s="460" t="s">
        <v>891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1992</v>
      </c>
      <c r="N25" s="654">
        <f>COUNTIF(E7:K44, "*Heng*")/2</f>
        <v>12.5</v>
      </c>
      <c r="O25" s="801"/>
      <c r="P25" s="797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2485</v>
      </c>
      <c r="F26" s="694" t="s">
        <v>2487</v>
      </c>
      <c r="G26" s="452" t="s">
        <v>2456</v>
      </c>
      <c r="H26" s="561" t="s">
        <v>235</v>
      </c>
      <c r="I26" s="452" t="s">
        <v>2488</v>
      </c>
      <c r="J26" s="458" t="s">
        <v>2465</v>
      </c>
      <c r="K26" s="460" t="s">
        <v>891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2048</v>
      </c>
      <c r="N26" s="654">
        <f>COUNTIF(E7:K44, "*Phay*")/2</f>
        <v>24.5</v>
      </c>
      <c r="O26" s="802"/>
      <c r="P26" s="797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2485</v>
      </c>
      <c r="F27" s="694" t="s">
        <v>2487</v>
      </c>
      <c r="G27" s="452" t="s">
        <v>2403</v>
      </c>
      <c r="H27" s="561" t="s">
        <v>235</v>
      </c>
      <c r="I27" s="452" t="s">
        <v>2488</v>
      </c>
      <c r="J27" s="458" t="s">
        <v>2465</v>
      </c>
      <c r="K27" s="460" t="s">
        <v>891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2140</v>
      </c>
      <c r="N27" s="654">
        <f>COUNTIF(E7:K44, "*Jonathan*")/2</f>
        <v>7</v>
      </c>
      <c r="O27" s="801"/>
      <c r="P27" s="79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 t="s">
        <v>2489</v>
      </c>
      <c r="F28" s="694" t="s">
        <v>2490</v>
      </c>
      <c r="G28" s="452" t="s">
        <v>2403</v>
      </c>
      <c r="H28" s="561" t="s">
        <v>235</v>
      </c>
      <c r="I28" s="452" t="s">
        <v>2144</v>
      </c>
      <c r="J28" s="458" t="s">
        <v>2465</v>
      </c>
      <c r="K28" s="460" t="s">
        <v>891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2144</v>
      </c>
      <c r="N28" s="334">
        <f>COUNTIF(E7:K44, "*Suki*")/2</f>
        <v>12</v>
      </c>
      <c r="O28" s="801"/>
      <c r="P28" s="797">
        <f ca="1">IF(NOW() &lt; $H$49 + TIME(23,50,0), IF(AND(N28&lt;5, O28=""), "penalty of RM5 per hour", ""), P28)</f>
        <v>0</v>
      </c>
      <c r="Q28" s="785">
        <f ca="1">IF(NOW() &lt; $H$49 + TIME(23,50,0), IF(AND(N28&lt;5, O28=""), (5-N28)*5, ""), Q28)</f>
        <v>0</v>
      </c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708" t="s">
        <v>2489</v>
      </c>
      <c r="F29" s="694" t="s">
        <v>2490</v>
      </c>
      <c r="G29" s="452" t="s">
        <v>2491</v>
      </c>
      <c r="H29" s="452" t="s">
        <v>2287</v>
      </c>
      <c r="I29" s="452" t="s">
        <v>2144</v>
      </c>
      <c r="J29" s="458" t="s">
        <v>2465</v>
      </c>
      <c r="K29" s="460" t="s">
        <v>891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1094</v>
      </c>
      <c r="N29" s="334">
        <f>COUNTIF(E7:K44, "*Paul*")/2</f>
        <v>0</v>
      </c>
      <c r="O29" s="804" t="s">
        <v>2393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2489</v>
      </c>
      <c r="F30" s="694" t="s">
        <v>2490</v>
      </c>
      <c r="G30" s="452" t="s">
        <v>2491</v>
      </c>
      <c r="H30" s="452" t="s">
        <v>2287</v>
      </c>
      <c r="I30" s="452" t="s">
        <v>2287</v>
      </c>
      <c r="J30" s="458" t="s">
        <v>2465</v>
      </c>
      <c r="K30" s="460" t="s">
        <v>891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 t="s">
        <v>2489</v>
      </c>
      <c r="F31" s="694" t="s">
        <v>2490</v>
      </c>
      <c r="G31" s="452" t="s">
        <v>2491</v>
      </c>
      <c r="H31" s="452" t="s">
        <v>2287</v>
      </c>
      <c r="I31" s="452" t="s">
        <v>2287</v>
      </c>
      <c r="J31" s="458" t="s">
        <v>2465</v>
      </c>
      <c r="K31" s="460" t="s">
        <v>891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2492</v>
      </c>
      <c r="F32" s="694" t="s">
        <v>2490</v>
      </c>
      <c r="G32" s="452" t="s">
        <v>2491</v>
      </c>
      <c r="H32" s="452" t="s">
        <v>2287</v>
      </c>
      <c r="I32" s="452" t="s">
        <v>2287</v>
      </c>
      <c r="J32" s="458" t="s">
        <v>2465</v>
      </c>
      <c r="K32" s="460" t="s">
        <v>891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2492</v>
      </c>
      <c r="F33" s="694" t="s">
        <v>2490</v>
      </c>
      <c r="G33" s="452" t="s">
        <v>2491</v>
      </c>
      <c r="H33" s="452" t="s">
        <v>2287</v>
      </c>
      <c r="I33" s="452" t="s">
        <v>110</v>
      </c>
      <c r="J33" s="458" t="s">
        <v>2465</v>
      </c>
      <c r="K33" s="460" t="s">
        <v>891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 t="s">
        <v>2465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 t="s">
        <v>2465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337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337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337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2362</v>
      </c>
      <c r="H49" s="577">
        <v>45557</v>
      </c>
      <c r="I49" t="s">
        <v>2363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 x14ac:dyDescent="0.2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 x14ac:dyDescent="0.2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5:15" x14ac:dyDescent="0.2">
      <c r="E54" s="660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 x14ac:dyDescent="0.2">
      <c r="E55" s="660" t="s">
        <v>2003</v>
      </c>
      <c r="F55" s="663"/>
      <c r="G55" s="660" t="s">
        <v>1998</v>
      </c>
      <c r="H55" s="255" t="s">
        <v>2004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2005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2210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3"/>
  <sheetViews>
    <sheetView topLeftCell="M4" zoomScale="115" zoomScaleNormal="115" workbookViewId="0">
      <selection activeCell="P18" sqref="P1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1.296875" customWidth="1"/>
    <col min="6" max="6" width="11.56640625" customWidth="1"/>
    <col min="7" max="7" width="29.19140625" customWidth="1"/>
    <col min="8" max="8" width="13.1796875" customWidth="1"/>
    <col min="9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2493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45565</v>
      </c>
      <c r="F5" s="223"/>
      <c r="G5" s="223"/>
      <c r="H5" s="223"/>
      <c r="I5" s="223"/>
      <c r="J5" s="223"/>
      <c r="K5" s="223"/>
      <c r="L5" s="61"/>
      <c r="M5" s="664" t="s">
        <v>82</v>
      </c>
      <c r="N5" s="799" t="s">
        <v>83</v>
      </c>
      <c r="O5" s="800" t="s">
        <v>84</v>
      </c>
      <c r="P5" s="376" t="s">
        <v>2007</v>
      </c>
      <c r="Q5" s="783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 t="s">
        <v>1907</v>
      </c>
      <c r="P6" s="667">
        <f>SUM('1 September 2024'!N6,'2 September 2024 '!N6,'9 September 2024  '!N6,'16 September 2024   '!N6,'23 September 2024    '!N6,'30 September 2024    '!N6)</f>
        <v>0</v>
      </c>
      <c r="Q6" s="784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2444</v>
      </c>
      <c r="P7" s="667">
        <f>SUM('1 September 2024'!N7,'2 September 2024 '!N7,'9 September 2024  '!N7,'16 September 2024   '!N7,'23 September 2024    '!N7,'30 September 2024    '!N7)</f>
        <v>5.5</v>
      </c>
      <c r="Q7" s="785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7</v>
      </c>
      <c r="O8" s="802" t="s">
        <v>2464</v>
      </c>
      <c r="P8" s="667">
        <f>SUM('1 September 2024'!N8,'2 September 2024 '!N8,'9 September 2024  '!N8,'16 September 2024   '!N8,'23 September 2024    '!N8,'30 September 2024    '!N8)</f>
        <v>110</v>
      </c>
      <c r="Q8" s="785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0</v>
      </c>
      <c r="O9" s="802"/>
      <c r="P9" s="667">
        <f>SUM('1 September 2024'!N9,'2 September 2024 '!N9,'9 September 2024  '!N9,'16 September 2024   '!N9,'23 September 2024    '!N9,'30 September 2024    '!N9)</f>
        <v>22.5</v>
      </c>
      <c r="Q9" s="785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646" t="s">
        <v>193</v>
      </c>
      <c r="N10" s="326">
        <f>SUM(COUNTIFS(E7:K44,"*Vanness*"))/2</f>
        <v>0</v>
      </c>
      <c r="O10" s="803" t="s">
        <v>2120</v>
      </c>
      <c r="P10" s="667">
        <f>SUM('1 September 2024'!N10,'2 September 2024 '!N10,'9 September 2024  '!N10,'16 September 2024   '!N10,'23 September 2024    '!N10,'30 September 2024    '!N10)</f>
        <v>68</v>
      </c>
      <c r="Q10" s="785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343</v>
      </c>
      <c r="F11" s="515"/>
      <c r="G11" s="515"/>
      <c r="H11" s="282"/>
      <c r="I11" s="452"/>
      <c r="J11" s="458"/>
      <c r="K11" s="459"/>
      <c r="L11" s="61"/>
      <c r="M11" s="646" t="s">
        <v>61</v>
      </c>
      <c r="N11" s="326">
        <f>COUNTIF(E7:K44, "*Tai Wei*")/2</f>
        <v>0</v>
      </c>
      <c r="O11" s="802" t="s">
        <v>521</v>
      </c>
      <c r="P11" s="667">
        <f>SUM('1 September 2024'!N11,'2 September 2024 '!N11,'9 September 2024  '!N11,'16 September 2024   '!N11,'23 September 2024    '!N11,'30 September 2024    '!N11)</f>
        <v>30.5</v>
      </c>
      <c r="Q11" s="785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343</v>
      </c>
      <c r="F12" s="515"/>
      <c r="G12" s="515"/>
      <c r="H12" s="282"/>
      <c r="I12" s="452"/>
      <c r="J12" s="458"/>
      <c r="K12" s="459"/>
      <c r="L12" s="61"/>
      <c r="M12" s="646" t="s">
        <v>62</v>
      </c>
      <c r="N12" s="326">
        <f>COUNTIF(E7:K44, "*Vijay*")/2</f>
        <v>7</v>
      </c>
      <c r="O12" s="802"/>
      <c r="P12" s="667">
        <f>SUM('1 September 2024'!N12,'2 September 2024 '!N12,'9 September 2024  '!N12,'16 September 2024   '!N12,'23 September 2024    '!N12,'30 September 2024    '!N12)</f>
        <v>38</v>
      </c>
      <c r="Q12" s="785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343</v>
      </c>
      <c r="F13" s="515"/>
      <c r="G13" s="515"/>
      <c r="H13" s="282"/>
      <c r="I13" s="452"/>
      <c r="J13" s="458"/>
      <c r="K13" s="459"/>
      <c r="L13" s="61"/>
      <c r="M13" s="646" t="s">
        <v>65</v>
      </c>
      <c r="N13" s="326">
        <f>COUNTIF(E7:K44, "*Michael*")/2</f>
        <v>0</v>
      </c>
      <c r="O13" s="802" t="s">
        <v>2078</v>
      </c>
      <c r="P13" s="667">
        <f>SUM('1 September 2024'!N13,'2 September 2024 '!N13,'9 September 2024  '!N13,'16 September 2024   '!N13,'23 September 2024    '!N13,'30 September 2024    '!N13)</f>
        <v>15</v>
      </c>
      <c r="Q13" s="785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2494</v>
      </c>
      <c r="F14" s="515"/>
      <c r="G14" s="515"/>
      <c r="H14" s="282"/>
      <c r="I14" s="452"/>
      <c r="J14" s="458"/>
      <c r="K14" s="460"/>
      <c r="L14" s="61"/>
      <c r="M14" s="646" t="s">
        <v>66</v>
      </c>
      <c r="N14" s="326">
        <f>SUM(COUNTIFS(E7:K43, "*Maxwell*"))/2</f>
        <v>0</v>
      </c>
      <c r="O14" s="802" t="s">
        <v>2078</v>
      </c>
      <c r="P14" s="667">
        <f>SUM('1 September 2024'!N14,'2 September 2024 '!N14,'9 September 2024  '!N14,'16 September 2024   '!N14,'23 September 2024    '!N14,'30 September 2024    '!N14)</f>
        <v>0</v>
      </c>
      <c r="Q14" s="785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2494</v>
      </c>
      <c r="F15" s="515"/>
      <c r="G15" s="515"/>
      <c r="H15" s="282"/>
      <c r="I15" s="452"/>
      <c r="J15" s="458"/>
      <c r="K15" s="460"/>
      <c r="L15" s="61"/>
      <c r="M15" s="647" t="s">
        <v>67</v>
      </c>
      <c r="N15" s="551">
        <f>COUNTIF(E7:K44, "*Jia Leong*")/2</f>
        <v>3.5</v>
      </c>
      <c r="O15" s="802"/>
      <c r="P15" s="667">
        <f>SUM('1 September 2024'!N15,'2 September 2024 '!N15,'9 September 2024  '!N15,'16 September 2024   '!N15,'23 September 2024    '!N15,'30 September 2024    '!N15)</f>
        <v>40</v>
      </c>
      <c r="Q15" s="785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2494</v>
      </c>
      <c r="F16" s="452"/>
      <c r="G16" s="515"/>
      <c r="H16" s="282"/>
      <c r="I16" s="452"/>
      <c r="J16" s="458"/>
      <c r="K16" s="460"/>
      <c r="L16" s="61"/>
      <c r="M16" s="646" t="s">
        <v>68</v>
      </c>
      <c r="N16" s="326">
        <f>COUNTIF(E7:K44, "*Shaun*")/2</f>
        <v>0</v>
      </c>
      <c r="O16" s="802" t="s">
        <v>2078</v>
      </c>
      <c r="P16" s="667">
        <f>SUM('1 September 2024'!N16,'2 September 2024 '!N16,'9 September 2024  '!N16,'16 September 2024   '!N16,'23 September 2024    '!N16,'30 September 2024    '!N16)</f>
        <v>0</v>
      </c>
      <c r="Q16" s="785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2494</v>
      </c>
      <c r="F17" s="515"/>
      <c r="G17" s="515"/>
      <c r="H17" s="282"/>
      <c r="I17" s="452"/>
      <c r="J17" s="458"/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667">
        <f>SUM('1 September 2024'!N17,'2 September 2024 '!N17,'9 September 2024  '!N17,'16 September 2024   '!N17,'23 September 2024    '!N17,'30 September 2024    '!N17)</f>
        <v>0</v>
      </c>
      <c r="Q17" s="785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2495</v>
      </c>
      <c r="F18" s="515"/>
      <c r="G18" s="452"/>
      <c r="H18" s="282"/>
      <c r="I18" s="452"/>
      <c r="J18" s="458"/>
      <c r="K18" s="460"/>
      <c r="L18" s="61"/>
      <c r="M18" s="646" t="s">
        <v>70</v>
      </c>
      <c r="N18" s="327">
        <f>COUNTIF(E7:K44, "*Marlon*")/2</f>
        <v>1.5</v>
      </c>
      <c r="O18" s="802"/>
      <c r="P18" s="667">
        <f>SUM('1 September 2024'!N18,'2 September 2024 '!N18,'9 September 2024  '!N18,'16 September 2024   '!N18,'23 September 2024    '!N18,'30 September 2024    '!N18)</f>
        <v>44.5</v>
      </c>
      <c r="Q18" s="785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2496</v>
      </c>
      <c r="F19" s="515"/>
      <c r="G19" s="452"/>
      <c r="H19" s="282"/>
      <c r="I19" s="452"/>
      <c r="J19" s="458"/>
      <c r="K19" s="460"/>
      <c r="L19" s="61"/>
      <c r="M19" s="650" t="s">
        <v>110</v>
      </c>
      <c r="N19" s="326">
        <f>COUNTIF(E7:K44, "*QiAn*")/2</f>
        <v>0</v>
      </c>
      <c r="O19" s="801"/>
      <c r="P19" s="667">
        <f>SUM('1 September 2024'!N19,'2 September 2024 '!N19,'9 September 2024  '!N19,'16 September 2024   '!N19,'23 September 2024    '!N19,'30 September 2024    '!N19)</f>
        <v>15</v>
      </c>
      <c r="Q19" s="785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2496</v>
      </c>
      <c r="F20" s="515"/>
      <c r="G20" s="452"/>
      <c r="H20" s="282"/>
      <c r="I20" s="452"/>
      <c r="J20" s="458"/>
      <c r="K20" s="460"/>
      <c r="L20" s="61"/>
      <c r="M20" s="646" t="s">
        <v>163</v>
      </c>
      <c r="N20" s="326">
        <f>COUNTIF(E7:K44, "*Wei Jun*")/2</f>
        <v>2.5</v>
      </c>
      <c r="O20" s="802"/>
      <c r="P20" s="667">
        <f>SUM('1 September 2024'!N20,'2 September 2024 '!N20,'9 September 2024  '!N20,'16 September 2024   '!N20,'23 September 2024    '!N20,'30 September 2024    '!N20)</f>
        <v>36</v>
      </c>
      <c r="Q20" s="785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2496</v>
      </c>
      <c r="F21" s="515"/>
      <c r="G21" s="452"/>
      <c r="H21" s="282"/>
      <c r="I21" s="452"/>
      <c r="J21" s="458"/>
      <c r="K21" s="460"/>
      <c r="L21" s="61"/>
      <c r="M21" s="646" t="s">
        <v>234</v>
      </c>
      <c r="N21" s="327">
        <f>COUNTIF(E7:K44, "*Foo*")/2</f>
        <v>0</v>
      </c>
      <c r="O21" s="802" t="s">
        <v>2078</v>
      </c>
      <c r="P21" s="667">
        <f>SUM('1 September 2024'!N21,'2 September 2024 '!N21,'9 September 2024  '!N21,'16 September 2024   '!N21,'23 September 2024    '!N21,'30 September 2024    '!N21)</f>
        <v>7</v>
      </c>
      <c r="Q21" s="785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2496</v>
      </c>
      <c r="F22" s="515"/>
      <c r="G22" s="452"/>
      <c r="H22" s="282"/>
      <c r="I22" s="452"/>
      <c r="J22" s="458"/>
      <c r="K22" s="460"/>
      <c r="L22" s="61"/>
      <c r="M22" s="646" t="s">
        <v>1939</v>
      </c>
      <c r="N22" s="327">
        <f>COUNTIF(E7:K44, "*Ivan*")/2</f>
        <v>0</v>
      </c>
      <c r="O22" s="802"/>
      <c r="P22" s="667">
        <f>SUM('1 September 2024'!N22,'2 September 2024 '!N22,'9 September 2024  '!N22,'16 September 2024   '!N22,'23 September 2024    '!N22,'30 September 2024    '!N22)</f>
        <v>53.5</v>
      </c>
      <c r="Q22" s="785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2497</v>
      </c>
      <c r="F23" s="515"/>
      <c r="G23" s="452"/>
      <c r="H23" s="282"/>
      <c r="I23" s="452"/>
      <c r="J23" s="458"/>
      <c r="K23" s="460"/>
      <c r="L23" s="61"/>
      <c r="M23" s="646" t="s">
        <v>1946</v>
      </c>
      <c r="N23" s="326">
        <f>COUNTIF(E7:K44, "*Lucas*")/2</f>
        <v>0</v>
      </c>
      <c r="O23" s="802" t="s">
        <v>2482</v>
      </c>
      <c r="P23" s="667">
        <f>SUM('1 September 2024'!N23,'2 September 2024 '!N23,'9 September 2024  '!N23,'16 September 2024   '!N23,'23 September 2024    '!N23,'30 September 2024    '!N23)</f>
        <v>6.5</v>
      </c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2498</v>
      </c>
      <c r="F24" s="515"/>
      <c r="G24" s="452"/>
      <c r="H24" s="282"/>
      <c r="I24" s="452"/>
      <c r="J24" s="458"/>
      <c r="K24" s="460"/>
      <c r="L24" s="61"/>
      <c r="M24" s="650" t="s">
        <v>1948</v>
      </c>
      <c r="N24" s="654">
        <f>COUNTIF(E7:K44, "*Zi Ming*")/2</f>
        <v>0</v>
      </c>
      <c r="O24" s="801"/>
      <c r="P24" s="667">
        <f>SUM('1 September 2024'!N24,'2 September 2024 '!N24,'9 September 2024  '!N24,'16 September 2024   '!N24,'23 September 2024    '!N24,'30 September 2024    '!N24)</f>
        <v>30</v>
      </c>
      <c r="Q24" s="785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2499</v>
      </c>
      <c r="F25" s="515"/>
      <c r="G25" s="452"/>
      <c r="H25" s="282"/>
      <c r="I25" s="452"/>
      <c r="J25" s="458"/>
      <c r="K25" s="460"/>
      <c r="L25" s="61"/>
      <c r="M25" s="650" t="s">
        <v>1992</v>
      </c>
      <c r="N25" s="654">
        <f>COUNTIF(E7:K44, "*Heng*")/2</f>
        <v>7.5</v>
      </c>
      <c r="O25" s="801"/>
      <c r="P25" s="667">
        <f>SUM('1 September 2024'!N25,'2 September 2024 '!N25,'9 September 2024  '!N25,'16 September 2024   '!N25,'23 September 2024    '!N25,'30 September 2024    '!N25)</f>
        <v>37.5</v>
      </c>
      <c r="Q25" s="785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2499</v>
      </c>
      <c r="F26" s="515"/>
      <c r="G26" s="452"/>
      <c r="H26" s="282"/>
      <c r="I26" s="452"/>
      <c r="J26" s="458"/>
      <c r="K26" s="460"/>
      <c r="L26" s="61"/>
      <c r="M26" s="646" t="s">
        <v>2048</v>
      </c>
      <c r="N26" s="654">
        <f>COUNTIF(E7:K44, "*Phay*")/2</f>
        <v>4</v>
      </c>
      <c r="O26" s="802"/>
      <c r="P26" s="667">
        <f>SUM('1 September 2024'!N26,'2 September 2024 '!N26,'9 September 2024  '!N26,'16 September 2024   '!N26,'23 September 2024    '!N26,'30 September 2024    '!N26)</f>
        <v>33.5</v>
      </c>
      <c r="Q26" s="785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2499</v>
      </c>
      <c r="F27" s="452"/>
      <c r="G27" s="452"/>
      <c r="H27" s="282"/>
      <c r="I27" s="452"/>
      <c r="J27" s="458"/>
      <c r="K27" s="460"/>
      <c r="L27" s="61"/>
      <c r="M27" s="650" t="s">
        <v>2140</v>
      </c>
      <c r="N27" s="654">
        <f>COUNTIF(E7:K44, "*Jonathan*")/2</f>
        <v>4</v>
      </c>
      <c r="O27" s="801"/>
      <c r="P27" s="667">
        <f>SUM('1 September 2024'!N27,'2 September 2024 '!N27,'9 September 2024  '!N27,'16 September 2024   '!N27,'23 September 2024    '!N27,'30 September 2024    '!N27)</f>
        <v>47.5</v>
      </c>
      <c r="Q27" s="785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 t="s">
        <v>2500</v>
      </c>
      <c r="F28" s="452"/>
      <c r="G28" s="452"/>
      <c r="H28" s="282"/>
      <c r="I28" s="306"/>
      <c r="J28" s="458"/>
      <c r="K28" s="460"/>
      <c r="L28" s="61"/>
      <c r="M28" s="646" t="s">
        <v>2144</v>
      </c>
      <c r="N28" s="334">
        <f>COUNTIF(E7:K44, "*Suki*")/2</f>
        <v>4.5</v>
      </c>
      <c r="O28" s="801"/>
      <c r="P28" s="667">
        <f>SUM('1 September 2024'!N28,'2 September 2024 '!N28,'9 September 2024  '!N28,'16 September 2024   '!N28,'23 September 2024    '!N28,'30 September 2024    '!N28)</f>
        <v>35.5</v>
      </c>
      <c r="Q28" s="785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708" t="s">
        <v>2501</v>
      </c>
      <c r="F29" s="452"/>
      <c r="G29" s="452"/>
      <c r="H29" s="282"/>
      <c r="I29" s="306"/>
      <c r="J29" s="458"/>
      <c r="K29" s="460"/>
      <c r="L29" s="61"/>
      <c r="M29" s="651" t="s">
        <v>1094</v>
      </c>
      <c r="N29" s="334">
        <f>COUNTIF(E7:K44, "*Paul*")/2</f>
        <v>0</v>
      </c>
      <c r="O29" s="804" t="s">
        <v>2393</v>
      </c>
      <c r="P29" s="667">
        <f>SUM('1 September 2024'!N29,'2 September 2024 '!N29,'9 September 2024  '!N29,'16 September 2024   '!N29,'23 September 2024    '!N29,'30 September 2024    '!N29)</f>
        <v>11</v>
      </c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2502</v>
      </c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667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 t="s">
        <v>2503</v>
      </c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667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2504</v>
      </c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667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2505</v>
      </c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2362</v>
      </c>
      <c r="H49" s="577">
        <v>45564</v>
      </c>
      <c r="I49" t="s">
        <v>2363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 x14ac:dyDescent="0.2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 x14ac:dyDescent="0.2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5:15" x14ac:dyDescent="0.2">
      <c r="E54" s="660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 x14ac:dyDescent="0.2">
      <c r="E55" s="660" t="s">
        <v>2003</v>
      </c>
      <c r="F55" s="663"/>
      <c r="G55" s="660" t="s">
        <v>1998</v>
      </c>
      <c r="H55" s="255" t="s">
        <v>2004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2005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2210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3"/>
  <sheetViews>
    <sheetView topLeftCell="A3" zoomScale="115" zoomScaleNormal="115" workbookViewId="0">
      <pane xSplit="4" topLeftCell="E3" activePane="topRight" state="frozen"/>
      <selection activeCell="F16" sqref="F16"/>
      <selection pane="topRight" activeCell="F16" sqref="F16"/>
    </sheetView>
  </sheetViews>
  <sheetFormatPr defaultRowHeight="15" x14ac:dyDescent="0.2"/>
  <cols>
    <col min="1" max="1" width="2.41796875" customWidth="1"/>
    <col min="2" max="2" width="8.609375" customWidth="1"/>
    <col min="3" max="3" width="2.41796875" customWidth="1"/>
    <col min="4" max="4" width="9.01171875" customWidth="1"/>
    <col min="5" max="5" width="10.76171875" customWidth="1"/>
    <col min="6" max="6" width="66.9921875" customWidth="1"/>
    <col min="7" max="7" width="29.19140625" customWidth="1"/>
    <col min="8" max="8" width="44.79296875" customWidth="1"/>
    <col min="9" max="9" width="67.125" customWidth="1"/>
    <col min="10" max="10" width="34.83984375" customWidth="1"/>
    <col min="11" max="11" width="25.69140625" customWidth="1"/>
    <col min="12" max="12" width="34.97265625" customWidth="1"/>
    <col min="13" max="14" width="20.71484375" customWidth="1"/>
    <col min="15" max="15" width="45.6015625" bestFit="1" customWidth="1"/>
    <col min="16" max="16" width="27.0390625" customWidth="1"/>
    <col min="17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2493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/>
      <c r="F5" s="577">
        <v>45566</v>
      </c>
      <c r="G5" s="577">
        <v>45567</v>
      </c>
      <c r="H5" s="577">
        <v>45568</v>
      </c>
      <c r="I5" s="577">
        <v>45569</v>
      </c>
      <c r="J5" s="577">
        <v>45570</v>
      </c>
      <c r="K5" s="577">
        <v>45571</v>
      </c>
      <c r="L5" s="592" t="s">
        <v>1871</v>
      </c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3</v>
      </c>
      <c r="O6" s="801"/>
      <c r="P6" s="796" t="str">
        <f ca="1">IF(NOW() &lt; $H$49 + TIME(23,50,0), IF(AND(N6&lt;5, O6=""), "penalty of RM5 per hour", ""), P6)</f>
        <v>penalty of RM5 per hour</v>
      </c>
      <c r="Q6" s="784">
        <f ca="1">IF(NOW() &lt; $H$49 + TIME(23,50,0), IF(AND(N6&lt;5, O6=""), (5-N6)*5, ""), Q6)</f>
        <v>10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11.5</v>
      </c>
      <c r="O7" s="802"/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19.5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193</v>
      </c>
      <c r="N10" s="326">
        <f>SUM(COUNTIFS(E7:K44,"*Vanness*"))/2</f>
        <v>25.5</v>
      </c>
      <c r="O10" s="803" t="s">
        <v>2120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/>
      <c r="F11" s="760" t="s">
        <v>250</v>
      </c>
      <c r="G11" s="760" t="s">
        <v>250</v>
      </c>
      <c r="H11" s="760" t="s">
        <v>250</v>
      </c>
      <c r="I11" s="760" t="s">
        <v>250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4.5</v>
      </c>
      <c r="O11" s="802" t="s">
        <v>2065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/>
      <c r="F12" s="760" t="s">
        <v>250</v>
      </c>
      <c r="G12" s="760" t="s">
        <v>250</v>
      </c>
      <c r="H12" s="760" t="s">
        <v>250</v>
      </c>
      <c r="I12" s="760" t="s">
        <v>250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31.5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/>
      <c r="F13" s="760" t="s">
        <v>250</v>
      </c>
      <c r="G13" s="760" t="s">
        <v>250</v>
      </c>
      <c r="H13" s="760" t="s">
        <v>250</v>
      </c>
      <c r="I13" s="760" t="s">
        <v>250</v>
      </c>
      <c r="J13" s="458" t="s">
        <v>2506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2078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/>
      <c r="F14" s="705" t="s">
        <v>242</v>
      </c>
      <c r="G14" s="708" t="s">
        <v>195</v>
      </c>
      <c r="H14" s="694" t="s">
        <v>2507</v>
      </c>
      <c r="I14" s="706" t="s">
        <v>2508</v>
      </c>
      <c r="J14" s="458" t="s">
        <v>2506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2078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/>
      <c r="F15" s="705" t="s">
        <v>2509</v>
      </c>
      <c r="G15" s="708" t="s">
        <v>2510</v>
      </c>
      <c r="H15" s="694" t="s">
        <v>2511</v>
      </c>
      <c r="I15" s="706" t="s">
        <v>2508</v>
      </c>
      <c r="J15" s="458" t="s">
        <v>2506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13.5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/>
      <c r="F16" s="705" t="s">
        <v>2509</v>
      </c>
      <c r="G16" s="708" t="s">
        <v>2510</v>
      </c>
      <c r="H16" s="694" t="s">
        <v>2511</v>
      </c>
      <c r="I16" s="706" t="s">
        <v>2512</v>
      </c>
      <c r="J16" s="458" t="s">
        <v>2506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2078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/>
      <c r="F17" s="705" t="s">
        <v>2140</v>
      </c>
      <c r="G17" s="708" t="s">
        <v>2510</v>
      </c>
      <c r="H17" s="694" t="s">
        <v>2511</v>
      </c>
      <c r="I17" s="706" t="s">
        <v>2513</v>
      </c>
      <c r="J17" s="458" t="s">
        <v>2506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70</v>
      </c>
      <c r="N17" s="327">
        <f>COUNTIF(E7:K44, "*Marlon*")/2</f>
        <v>1.5</v>
      </c>
      <c r="O17" s="802" t="s">
        <v>2418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/>
      <c r="F18" s="705" t="s">
        <v>2514</v>
      </c>
      <c r="G18" s="708" t="s">
        <v>2510</v>
      </c>
      <c r="H18" s="694" t="s">
        <v>2511</v>
      </c>
      <c r="I18" s="706" t="s">
        <v>1939</v>
      </c>
      <c r="J18" s="458" t="s">
        <v>2506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110</v>
      </c>
      <c r="N18" s="326">
        <f>COUNTIF(E7:K44, "*QiAn*")/2</f>
        <v>28.5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/>
      <c r="F19" s="705" t="s">
        <v>2515</v>
      </c>
      <c r="G19" s="708" t="s">
        <v>2510</v>
      </c>
      <c r="H19" s="694" t="s">
        <v>2516</v>
      </c>
      <c r="I19" s="706" t="s">
        <v>2517</v>
      </c>
      <c r="J19" s="458" t="s">
        <v>2506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163</v>
      </c>
      <c r="N19" s="326">
        <f>COUNTIF(E7:K44, "*Wei Jun*")/2</f>
        <v>35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/>
      <c r="F20" s="705" t="s">
        <v>2518</v>
      </c>
      <c r="G20" s="708" t="s">
        <v>2510</v>
      </c>
      <c r="H20" s="694" t="s">
        <v>2519</v>
      </c>
      <c r="I20" s="706" t="s">
        <v>2517</v>
      </c>
      <c r="J20" s="458" t="s">
        <v>2506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234</v>
      </c>
      <c r="N20" s="327">
        <f>COUNTIF(E7:K44, "*Foo*")/2</f>
        <v>0</v>
      </c>
      <c r="O20" s="802" t="s">
        <v>2078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/>
      <c r="F21" s="705" t="s">
        <v>1238</v>
      </c>
      <c r="G21" s="708" t="s">
        <v>2029</v>
      </c>
      <c r="H21" s="694" t="s">
        <v>2520</v>
      </c>
      <c r="I21" s="706" t="s">
        <v>2517</v>
      </c>
      <c r="J21" s="458" t="s">
        <v>2521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1939</v>
      </c>
      <c r="N21" s="327">
        <f>COUNTIF(E7:K44, "*Ivan*")/2</f>
        <v>55</v>
      </c>
      <c r="O21" s="802"/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/>
      <c r="F22" s="705" t="s">
        <v>2123</v>
      </c>
      <c r="G22" s="708" t="s">
        <v>2522</v>
      </c>
      <c r="H22" s="694" t="s">
        <v>2523</v>
      </c>
      <c r="I22" s="706" t="s">
        <v>2524</v>
      </c>
      <c r="J22" s="458" t="s">
        <v>2521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1946</v>
      </c>
      <c r="N22" s="326">
        <f>COUNTIF(E7:K44, "*Lucas*")/2</f>
        <v>0</v>
      </c>
      <c r="O22" s="802" t="s">
        <v>2418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/>
      <c r="F23" s="705" t="s">
        <v>2525</v>
      </c>
      <c r="G23" s="706" t="s">
        <v>2526</v>
      </c>
      <c r="H23" s="694" t="s">
        <v>2527</v>
      </c>
      <c r="I23" s="706" t="s">
        <v>2524</v>
      </c>
      <c r="J23" s="458" t="s">
        <v>2506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0" t="s">
        <v>1948</v>
      </c>
      <c r="N23" s="654">
        <f>COUNTIF(E7:K44, "*Zi Ming*")/2</f>
        <v>0</v>
      </c>
      <c r="O23" s="802" t="s">
        <v>2418</v>
      </c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/>
      <c r="F24" s="705" t="s">
        <v>2528</v>
      </c>
      <c r="G24" s="706" t="s">
        <v>2529</v>
      </c>
      <c r="H24" s="694" t="s">
        <v>2527</v>
      </c>
      <c r="I24" s="706" t="s">
        <v>2524</v>
      </c>
      <c r="J24" s="458" t="s">
        <v>2124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1992</v>
      </c>
      <c r="N24" s="654">
        <f>COUNTIF(E7:K44, "*Heng*")/2</f>
        <v>9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/>
      <c r="F25" s="705" t="s">
        <v>2530</v>
      </c>
      <c r="G25" s="706" t="s">
        <v>2529</v>
      </c>
      <c r="H25" s="694" t="s">
        <v>2531</v>
      </c>
      <c r="I25" s="706" t="s">
        <v>2422</v>
      </c>
      <c r="J25" s="458" t="s">
        <v>2109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6" t="s">
        <v>2048</v>
      </c>
      <c r="N25" s="654">
        <f>COUNTIF(E7:K44, "*Phay*")/2</f>
        <v>19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/>
      <c r="F26" s="705" t="s">
        <v>2530</v>
      </c>
      <c r="G26" s="706" t="s">
        <v>2532</v>
      </c>
      <c r="H26" s="694" t="s">
        <v>2533</v>
      </c>
      <c r="I26" s="706" t="s">
        <v>2534</v>
      </c>
      <c r="J26" s="458" t="s">
        <v>2535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0" t="s">
        <v>2140</v>
      </c>
      <c r="N26" s="654">
        <f>COUNTIF(E7:K44, "*Jonathan*")/2</f>
        <v>29.5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thickBot="1" x14ac:dyDescent="0.25">
      <c r="B27" s="266" t="s">
        <v>113</v>
      </c>
      <c r="C27" s="217" t="s">
        <v>87</v>
      </c>
      <c r="D27" s="267" t="s">
        <v>114</v>
      </c>
      <c r="E27" s="708"/>
      <c r="F27" s="705" t="s">
        <v>2530</v>
      </c>
      <c r="G27" s="706" t="s">
        <v>2529</v>
      </c>
      <c r="H27" s="694" t="s">
        <v>2536</v>
      </c>
      <c r="I27" s="706" t="s">
        <v>2517</v>
      </c>
      <c r="J27" s="458" t="s">
        <v>2537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6" t="s">
        <v>2144</v>
      </c>
      <c r="N27" s="334">
        <f>COUNTIF(E7:K44, "*Suki*")/2</f>
        <v>7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/>
      <c r="F28" s="705" t="s">
        <v>2528</v>
      </c>
      <c r="G28" s="706" t="s">
        <v>2538</v>
      </c>
      <c r="H28" s="694" t="s">
        <v>2539</v>
      </c>
      <c r="I28" s="706" t="s">
        <v>2540</v>
      </c>
      <c r="J28" s="458" t="s">
        <v>2537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1" t="s">
        <v>1094</v>
      </c>
      <c r="N28" s="334">
        <f>COUNTIF(E7:K44, "*Paul*")/2</f>
        <v>0</v>
      </c>
      <c r="O28" s="804" t="s">
        <v>2393</v>
      </c>
      <c r="P28" s="808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8"/>
      <c r="F29" s="705" t="s">
        <v>2528</v>
      </c>
      <c r="G29" s="706" t="s">
        <v>2541</v>
      </c>
      <c r="H29" s="694" t="s">
        <v>2542</v>
      </c>
      <c r="I29" s="706" t="s">
        <v>2543</v>
      </c>
      <c r="J29" s="458" t="s">
        <v>2537</v>
      </c>
      <c r="K29" s="460"/>
      <c r="L29" s="62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/>
      <c r="F30" s="705" t="s">
        <v>2544</v>
      </c>
      <c r="G30" s="706" t="s">
        <v>2545</v>
      </c>
      <c r="H30" s="694" t="s">
        <v>2546</v>
      </c>
      <c r="I30" s="706" t="s">
        <v>2547</v>
      </c>
      <c r="J30" s="458" t="s">
        <v>2537</v>
      </c>
      <c r="K30" s="460"/>
      <c r="L30" s="61"/>
      <c r="M30" s="199"/>
      <c r="N30" s="817">
        <f>SUM(N6:N28)</f>
        <v>310.5</v>
      </c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/>
      <c r="F31" s="705" t="s">
        <v>2548</v>
      </c>
      <c r="G31" s="706" t="s">
        <v>2545</v>
      </c>
      <c r="H31" s="694" t="s">
        <v>2549</v>
      </c>
      <c r="I31" s="706" t="s">
        <v>2550</v>
      </c>
      <c r="J31" s="458" t="s">
        <v>2537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/>
      <c r="F32" s="705" t="s">
        <v>2548</v>
      </c>
      <c r="G32" s="706" t="s">
        <v>2551</v>
      </c>
      <c r="H32" s="694" t="s">
        <v>2552</v>
      </c>
      <c r="I32" s="706" t="s">
        <v>2550</v>
      </c>
      <c r="J32" s="458" t="s">
        <v>2537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/>
      <c r="F33" s="705" t="s">
        <v>2553</v>
      </c>
      <c r="G33" s="706" t="s">
        <v>2554</v>
      </c>
      <c r="H33" s="694" t="s">
        <v>2555</v>
      </c>
      <c r="I33" s="706" t="s">
        <v>2556</v>
      </c>
      <c r="J33" s="458" t="s">
        <v>2537</v>
      </c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809" t="s">
        <v>2557</v>
      </c>
      <c r="G34" s="538" t="s">
        <v>2558</v>
      </c>
      <c r="H34" s="538" t="s">
        <v>2559</v>
      </c>
      <c r="I34" s="537" t="s">
        <v>2560</v>
      </c>
      <c r="J34" s="458" t="s">
        <v>2537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438" t="s">
        <v>2561</v>
      </c>
      <c r="G35" s="538" t="s">
        <v>2558</v>
      </c>
      <c r="H35" s="538" t="s">
        <v>2559</v>
      </c>
      <c r="I35" s="537" t="s">
        <v>2560</v>
      </c>
      <c r="J35" s="458" t="s">
        <v>329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438" t="s">
        <v>2562</v>
      </c>
      <c r="G36" s="538" t="s">
        <v>2558</v>
      </c>
      <c r="H36" s="538" t="s">
        <v>2559</v>
      </c>
      <c r="I36" s="537" t="s">
        <v>2560</v>
      </c>
      <c r="J36" s="458" t="s">
        <v>2563</v>
      </c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438" t="s">
        <v>2564</v>
      </c>
      <c r="G37" s="535"/>
      <c r="H37" s="538" t="s">
        <v>2559</v>
      </c>
      <c r="I37" s="273" t="s">
        <v>2560</v>
      </c>
      <c r="J37" s="458" t="s">
        <v>2563</v>
      </c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438" t="s">
        <v>2564</v>
      </c>
      <c r="G38" s="535"/>
      <c r="H38" s="538" t="s">
        <v>2559</v>
      </c>
      <c r="I38" s="273" t="s">
        <v>2560</v>
      </c>
      <c r="J38" s="458" t="s">
        <v>2467</v>
      </c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438" t="s">
        <v>2564</v>
      </c>
      <c r="G39" s="535"/>
      <c r="H39" s="538" t="s">
        <v>2559</v>
      </c>
      <c r="I39" s="273" t="s">
        <v>2560</v>
      </c>
      <c r="J39" s="394" t="s">
        <v>2481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438" t="s">
        <v>2564</v>
      </c>
      <c r="G40" s="273"/>
      <c r="H40" s="538" t="s">
        <v>2565</v>
      </c>
      <c r="I40" s="273" t="s">
        <v>2566</v>
      </c>
      <c r="J40" s="394" t="s">
        <v>2481</v>
      </c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438" t="s">
        <v>2564</v>
      </c>
      <c r="G41" s="273"/>
      <c r="H41" s="274"/>
      <c r="I41" s="273" t="s">
        <v>2560</v>
      </c>
      <c r="J41" s="394"/>
      <c r="K41" s="278"/>
      <c r="L41" s="61"/>
      <c r="P41" s="63"/>
      <c r="Q41" s="63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438" t="s">
        <v>2567</v>
      </c>
      <c r="G42" s="273"/>
      <c r="H42" s="274"/>
      <c r="I42" s="273" t="s">
        <v>2560</v>
      </c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83"/>
      <c r="G43" s="276"/>
      <c r="H43" s="274"/>
      <c r="I43" s="273"/>
      <c r="J43" s="394"/>
      <c r="K43" s="278"/>
      <c r="L43" s="61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I46" s="199"/>
      <c r="M46" s="61"/>
      <c r="N46" s="62"/>
      <c r="O46" s="61"/>
    </row>
    <row r="47" spans="2:20" ht="15.6" customHeight="1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2362</v>
      </c>
      <c r="H49" s="577">
        <v>45565</v>
      </c>
      <c r="I49" t="s">
        <v>2363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 x14ac:dyDescent="0.2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 x14ac:dyDescent="0.2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5:15" x14ac:dyDescent="0.2">
      <c r="E54" s="660" t="s">
        <v>2001</v>
      </c>
      <c r="F54" s="661"/>
      <c r="G54" s="660" t="s">
        <v>1998</v>
      </c>
      <c r="H54" s="61" t="s">
        <v>2002</v>
      </c>
    </row>
    <row r="55" spans="5:15" x14ac:dyDescent="0.2">
      <c r="E55" s="660" t="s">
        <v>2003</v>
      </c>
      <c r="F55" s="663"/>
      <c r="G55" s="660" t="s">
        <v>1998</v>
      </c>
      <c r="H55" s="255" t="s">
        <v>2004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2005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2210</v>
      </c>
    </row>
  </sheetData>
  <mergeCells count="3">
    <mergeCell ref="B1:K1"/>
    <mergeCell ref="B2:K2"/>
    <mergeCell ref="B3:K3"/>
  </mergeCells>
  <conditionalFormatting sqref="M6:M28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3"/>
  <sheetViews>
    <sheetView topLeftCell="A3" zoomScale="115" zoomScaleNormal="115" workbookViewId="0">
      <pane ySplit="1" topLeftCell="A4" activePane="bottomLeft" state="frozen"/>
      <selection activeCell="E28" sqref="E28"/>
      <selection pane="bottomLeft"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7.75390625" customWidth="1"/>
    <col min="6" max="6" width="38.203125" customWidth="1"/>
    <col min="7" max="7" width="31.87890625" customWidth="1"/>
    <col min="8" max="8" width="42.10546875" customWidth="1"/>
    <col min="9" max="9" width="54.75" customWidth="1"/>
    <col min="10" max="11" width="25.69140625" customWidth="1"/>
    <col min="12" max="12" width="32.6875" bestFit="1" customWidth="1"/>
    <col min="13" max="14" width="20.71484375" customWidth="1"/>
    <col min="15" max="15" width="47.08203125" bestFit="1" customWidth="1"/>
    <col min="16" max="16" width="29.99609375" bestFit="1" customWidth="1"/>
    <col min="17" max="17" width="21.5234375" bestFit="1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2568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45572</v>
      </c>
      <c r="F5" s="577">
        <v>45573</v>
      </c>
      <c r="G5" s="577">
        <v>45574</v>
      </c>
      <c r="H5" s="577">
        <v>45575</v>
      </c>
      <c r="I5" s="577">
        <v>45576</v>
      </c>
      <c r="J5" s="577">
        <v>45577</v>
      </c>
      <c r="K5" s="577">
        <v>45578</v>
      </c>
      <c r="L5" s="592" t="s">
        <v>1871</v>
      </c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>
        <f ca="1">IF(NOW() &lt; $H$49 + TIME(23,50,0), IF(AND(N6&lt;5, O6=""), "penalty of RM5 per hour", ""), P6)</f>
        <v>0</v>
      </c>
      <c r="Q6" s="784">
        <f ca="1">IF(NOW() &lt; $H$49 + TIME(23,50,0), IF(AND(N6&lt;5, O6=""), (5-N6)*5, ""), Q6)</f>
        <v>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</v>
      </c>
      <c r="O7" s="802"/>
      <c r="P7" s="796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802"/>
      <c r="P8" s="796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13</v>
      </c>
      <c r="O9" s="802"/>
      <c r="P9" s="796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193</v>
      </c>
      <c r="N10" s="326">
        <f>SUM(COUNTIFS(E7:K44,"*Vanness*"))/2</f>
        <v>26</v>
      </c>
      <c r="O10" s="803" t="s">
        <v>2120</v>
      </c>
      <c r="P10" s="796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2434</v>
      </c>
      <c r="F11" s="760" t="s">
        <v>2434</v>
      </c>
      <c r="G11" s="760" t="s">
        <v>2434</v>
      </c>
      <c r="H11" s="760" t="s">
        <v>2434</v>
      </c>
      <c r="I11" s="760" t="s">
        <v>2434</v>
      </c>
      <c r="J11" s="583" t="s">
        <v>193</v>
      </c>
      <c r="K11" s="583" t="s">
        <v>193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10</v>
      </c>
      <c r="O11" s="802"/>
      <c r="P11" s="796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2434</v>
      </c>
      <c r="F12" s="760" t="s">
        <v>2434</v>
      </c>
      <c r="G12" s="760" t="s">
        <v>2434</v>
      </c>
      <c r="H12" s="760" t="s">
        <v>2434</v>
      </c>
      <c r="I12" s="760" t="s">
        <v>2434</v>
      </c>
      <c r="J12" s="583" t="s">
        <v>193</v>
      </c>
      <c r="K12" s="583" t="s">
        <v>193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55</v>
      </c>
      <c r="O12" s="802"/>
      <c r="P12" s="796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2434</v>
      </c>
      <c r="F13" s="760" t="s">
        <v>2434</v>
      </c>
      <c r="G13" s="760" t="s">
        <v>2434</v>
      </c>
      <c r="H13" s="760" t="s">
        <v>2434</v>
      </c>
      <c r="I13" s="760" t="s">
        <v>2434</v>
      </c>
      <c r="J13" s="583" t="s">
        <v>193</v>
      </c>
      <c r="K13" s="583" t="s">
        <v>193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2078</v>
      </c>
      <c r="P13" s="796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2432</v>
      </c>
      <c r="F14" s="515" t="s">
        <v>2569</v>
      </c>
      <c r="G14" s="515" t="s">
        <v>2287</v>
      </c>
      <c r="H14" s="703" t="s">
        <v>2287</v>
      </c>
      <c r="I14" s="452" t="s">
        <v>2287</v>
      </c>
      <c r="J14" s="583" t="s">
        <v>193</v>
      </c>
      <c r="K14" s="583" t="s">
        <v>193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2078</v>
      </c>
      <c r="P14" s="796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2432</v>
      </c>
      <c r="F15" s="515" t="s">
        <v>2569</v>
      </c>
      <c r="G15" s="515" t="s">
        <v>110</v>
      </c>
      <c r="H15" s="703" t="s">
        <v>1932</v>
      </c>
      <c r="I15" s="452" t="s">
        <v>2570</v>
      </c>
      <c r="J15" s="583" t="s">
        <v>193</v>
      </c>
      <c r="K15" s="583" t="s">
        <v>193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29</v>
      </c>
      <c r="O15" s="802"/>
      <c r="P15" s="796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2432</v>
      </c>
      <c r="F16" s="515" t="s">
        <v>2569</v>
      </c>
      <c r="G16" s="515" t="s">
        <v>110</v>
      </c>
      <c r="H16" s="703" t="s">
        <v>1932</v>
      </c>
      <c r="I16" s="452" t="s">
        <v>2571</v>
      </c>
      <c r="J16" s="583" t="s">
        <v>193</v>
      </c>
      <c r="K16" s="583" t="s">
        <v>193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2078</v>
      </c>
      <c r="P16" s="796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2432</v>
      </c>
      <c r="F17" s="515" t="s">
        <v>2572</v>
      </c>
      <c r="G17" s="515" t="s">
        <v>2478</v>
      </c>
      <c r="H17" s="703" t="s">
        <v>1932</v>
      </c>
      <c r="I17" s="452" t="s">
        <v>110</v>
      </c>
      <c r="J17" s="583" t="s">
        <v>193</v>
      </c>
      <c r="K17" s="583" t="s">
        <v>193</v>
      </c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19.5</v>
      </c>
      <c r="O17" s="802"/>
      <c r="P17" s="796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70</v>
      </c>
      <c r="F18" s="515" t="s">
        <v>2572</v>
      </c>
      <c r="G18" s="515" t="s">
        <v>2478</v>
      </c>
      <c r="H18" s="585" t="s">
        <v>2573</v>
      </c>
      <c r="I18" s="452" t="s">
        <v>110</v>
      </c>
      <c r="J18" s="583" t="s">
        <v>193</v>
      </c>
      <c r="K18" s="583" t="s">
        <v>193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41</v>
      </c>
      <c r="O18" s="801"/>
      <c r="P18" s="796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2423</v>
      </c>
      <c r="F19" s="515" t="s">
        <v>62</v>
      </c>
      <c r="G19" s="515" t="s">
        <v>2574</v>
      </c>
      <c r="H19" s="585" t="s">
        <v>2575</v>
      </c>
      <c r="I19" s="452" t="s">
        <v>2576</v>
      </c>
      <c r="J19" s="583" t="s">
        <v>193</v>
      </c>
      <c r="K19" s="583" t="s">
        <v>193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5.5</v>
      </c>
      <c r="O19" s="802"/>
      <c r="P19" s="796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2423</v>
      </c>
      <c r="F20" s="515" t="s">
        <v>2577</v>
      </c>
      <c r="G20" s="515" t="s">
        <v>2574</v>
      </c>
      <c r="H20" s="585" t="s">
        <v>2578</v>
      </c>
      <c r="I20" s="452" t="s">
        <v>2576</v>
      </c>
      <c r="J20" s="583" t="s">
        <v>193</v>
      </c>
      <c r="K20" s="583" t="s">
        <v>193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234</v>
      </c>
      <c r="N20" s="327">
        <f>COUNTIF(E7:K44, "*Foo*")/2</f>
        <v>0</v>
      </c>
      <c r="O20" s="802" t="s">
        <v>2078</v>
      </c>
      <c r="P20" s="796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2423</v>
      </c>
      <c r="F21" s="515" t="s">
        <v>2577</v>
      </c>
      <c r="G21" s="515" t="s">
        <v>2579</v>
      </c>
      <c r="H21" s="585" t="s">
        <v>2578</v>
      </c>
      <c r="I21" s="452" t="s">
        <v>2576</v>
      </c>
      <c r="J21" s="583" t="s">
        <v>193</v>
      </c>
      <c r="K21" s="583" t="s">
        <v>193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1939</v>
      </c>
      <c r="N21" s="327">
        <f>COUNTIF(E7:K44, "*Ivan*")/2</f>
        <v>0</v>
      </c>
      <c r="O21" s="802" t="s">
        <v>2078</v>
      </c>
      <c r="P21" s="796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2423</v>
      </c>
      <c r="F22" s="515" t="s">
        <v>2577</v>
      </c>
      <c r="G22" s="515" t="s">
        <v>2579</v>
      </c>
      <c r="H22" s="585" t="s">
        <v>2580</v>
      </c>
      <c r="I22" s="452" t="s">
        <v>2576</v>
      </c>
      <c r="J22" s="583" t="s">
        <v>193</v>
      </c>
      <c r="K22" s="583" t="s">
        <v>193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1946</v>
      </c>
      <c r="N22" s="326">
        <f>COUNTIF(E7:K44, "*Lucas*")/2</f>
        <v>5</v>
      </c>
      <c r="O22" s="802"/>
      <c r="P22" s="796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2423</v>
      </c>
      <c r="F23" s="515" t="s">
        <v>2577</v>
      </c>
      <c r="G23" s="452" t="s">
        <v>2581</v>
      </c>
      <c r="H23" s="585" t="s">
        <v>2580</v>
      </c>
      <c r="I23" s="452" t="s">
        <v>2582</v>
      </c>
      <c r="J23" s="583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1948</v>
      </c>
      <c r="N23" s="654">
        <f>COUNTIF(E7:K44, "*Zi Ming*")/2</f>
        <v>5</v>
      </c>
      <c r="O23" s="802"/>
      <c r="P23" s="796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62</v>
      </c>
      <c r="F24" s="515" t="s">
        <v>2577</v>
      </c>
      <c r="G24" s="452" t="s">
        <v>2581</v>
      </c>
      <c r="H24" s="585" t="s">
        <v>2583</v>
      </c>
      <c r="I24" s="452" t="s">
        <v>2584</v>
      </c>
      <c r="J24" s="583" t="s">
        <v>193</v>
      </c>
      <c r="K24" s="583" t="s">
        <v>193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1992</v>
      </c>
      <c r="N24" s="654">
        <f>COUNTIF(E7:K44, "*Heng*")/2</f>
        <v>25.5</v>
      </c>
      <c r="O24" s="801"/>
      <c r="P24" s="796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2423</v>
      </c>
      <c r="F25" s="515" t="s">
        <v>2577</v>
      </c>
      <c r="G25" s="452" t="s">
        <v>1959</v>
      </c>
      <c r="H25" s="585" t="s">
        <v>2409</v>
      </c>
      <c r="I25" s="452" t="s">
        <v>2571</v>
      </c>
      <c r="J25" s="583" t="s">
        <v>193</v>
      </c>
      <c r="K25" s="583" t="s">
        <v>193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2048</v>
      </c>
      <c r="N25" s="654">
        <f>COUNTIF(E7:K44, "*Phay*")/2</f>
        <v>0</v>
      </c>
      <c r="O25" s="802" t="s">
        <v>2585</v>
      </c>
      <c r="P25" s="796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2423</v>
      </c>
      <c r="F26" s="515" t="s">
        <v>2144</v>
      </c>
      <c r="G26" s="452" t="s">
        <v>1588</v>
      </c>
      <c r="H26" s="585" t="s">
        <v>2586</v>
      </c>
      <c r="I26" s="452" t="s">
        <v>2587</v>
      </c>
      <c r="J26" s="583" t="s">
        <v>193</v>
      </c>
      <c r="K26" s="583" t="s">
        <v>193</v>
      </c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2140</v>
      </c>
      <c r="N26" s="654">
        <f>COUNTIF(E7:K44, "*Jonathan*")/2</f>
        <v>12</v>
      </c>
      <c r="O26" s="801"/>
      <c r="P26" s="796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2423</v>
      </c>
      <c r="F27" s="452" t="s">
        <v>2588</v>
      </c>
      <c r="G27" s="452" t="s">
        <v>1588</v>
      </c>
      <c r="H27" s="585" t="s">
        <v>2586</v>
      </c>
      <c r="I27" s="452" t="s">
        <v>2587</v>
      </c>
      <c r="J27" s="583" t="s">
        <v>193</v>
      </c>
      <c r="K27" s="583" t="s">
        <v>193</v>
      </c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2144</v>
      </c>
      <c r="N27" s="334">
        <f>COUNTIF(E7:K44, "*Suki*")/2</f>
        <v>19</v>
      </c>
      <c r="O27" s="801"/>
      <c r="P27" s="72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2135</v>
      </c>
      <c r="F28" s="452" t="s">
        <v>2588</v>
      </c>
      <c r="G28" s="452" t="s">
        <v>2589</v>
      </c>
      <c r="H28" s="452" t="s">
        <v>2590</v>
      </c>
      <c r="I28" s="452" t="s">
        <v>274</v>
      </c>
      <c r="J28" s="583" t="s">
        <v>193</v>
      </c>
      <c r="K28" s="583" t="s">
        <v>193</v>
      </c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1094</v>
      </c>
      <c r="N28" s="334">
        <f>COUNTIF(E7:K44, "*Paul*")/2</f>
        <v>0</v>
      </c>
      <c r="O28" s="804" t="s">
        <v>2393</v>
      </c>
      <c r="P28" s="808">
        <f ca="1">IF(NOW() &lt; $H$49 + TIME(23,50,0), IF(AND(N28&lt;5, O28=""), "penalty of RM5 per hour", ""), P28)</f>
        <v>0</v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2135</v>
      </c>
      <c r="F29" s="452" t="s">
        <v>2588</v>
      </c>
      <c r="G29" s="452" t="s">
        <v>2591</v>
      </c>
      <c r="H29" s="452" t="s">
        <v>2590</v>
      </c>
      <c r="I29" s="452" t="s">
        <v>2592</v>
      </c>
      <c r="J29" s="583" t="s">
        <v>193</v>
      </c>
      <c r="K29" s="583" t="s">
        <v>193</v>
      </c>
      <c r="L29" s="62" t="str" cm="1">
        <f t="array" ref="L29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2423</v>
      </c>
      <c r="F30" s="452" t="s">
        <v>2588</v>
      </c>
      <c r="G30" s="452" t="s">
        <v>2591</v>
      </c>
      <c r="H30" s="452" t="s">
        <v>2590</v>
      </c>
      <c r="I30" s="452" t="s">
        <v>2593</v>
      </c>
      <c r="J30" s="583" t="s">
        <v>193</v>
      </c>
      <c r="K30" s="583" t="s">
        <v>193</v>
      </c>
      <c r="L30" s="61"/>
      <c r="M30" s="199"/>
      <c r="N30" s="817">
        <f>SUM(N6:N28)</f>
        <v>294</v>
      </c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2423</v>
      </c>
      <c r="F31" s="452" t="s">
        <v>1238</v>
      </c>
      <c r="G31" s="452" t="s">
        <v>2594</v>
      </c>
      <c r="H31" s="452" t="s">
        <v>2595</v>
      </c>
      <c r="I31" s="452" t="s">
        <v>2596</v>
      </c>
      <c r="J31" s="583" t="s">
        <v>193</v>
      </c>
      <c r="K31" s="583" t="s">
        <v>193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2597</v>
      </c>
      <c r="F32" s="452" t="s">
        <v>2598</v>
      </c>
      <c r="G32" s="452" t="s">
        <v>2599</v>
      </c>
      <c r="H32" s="452" t="s">
        <v>2600</v>
      </c>
      <c r="I32" s="452" t="s">
        <v>2601</v>
      </c>
      <c r="J32" s="583" t="s">
        <v>193</v>
      </c>
      <c r="K32" s="583" t="s">
        <v>193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2597</v>
      </c>
      <c r="F33" s="452" t="s">
        <v>2598</v>
      </c>
      <c r="G33" s="452" t="s">
        <v>2602</v>
      </c>
      <c r="H33" s="452" t="s">
        <v>2600</v>
      </c>
      <c r="I33" s="452" t="s">
        <v>2601</v>
      </c>
      <c r="J33" s="583" t="s">
        <v>193</v>
      </c>
      <c r="K33" s="583" t="s">
        <v>193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2603</v>
      </c>
      <c r="F34" s="544" t="s">
        <v>2604</v>
      </c>
      <c r="G34" s="544" t="s">
        <v>2605</v>
      </c>
      <c r="H34" s="538" t="s">
        <v>2606</v>
      </c>
      <c r="I34" s="607" t="s">
        <v>2607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2608</v>
      </c>
      <c r="F35" s="544" t="s">
        <v>2609</v>
      </c>
      <c r="G35" s="544" t="s">
        <v>2610</v>
      </c>
      <c r="H35" s="538" t="s">
        <v>2611</v>
      </c>
      <c r="I35" s="607" t="s">
        <v>2612</v>
      </c>
      <c r="J35" s="583" t="s">
        <v>193</v>
      </c>
      <c r="K35" s="583" t="s">
        <v>193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2608</v>
      </c>
      <c r="F36" s="544" t="s">
        <v>2609</v>
      </c>
      <c r="G36" s="544" t="s">
        <v>2610</v>
      </c>
      <c r="H36" s="538" t="s">
        <v>2611</v>
      </c>
      <c r="I36" s="607" t="s">
        <v>2612</v>
      </c>
      <c r="J36" s="583" t="s">
        <v>193</v>
      </c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 t="s">
        <v>2608</v>
      </c>
      <c r="F37" s="544" t="s">
        <v>2609</v>
      </c>
      <c r="G37" s="544" t="s">
        <v>2610</v>
      </c>
      <c r="H37" s="538" t="s">
        <v>2611</v>
      </c>
      <c r="I37" s="607" t="s">
        <v>2612</v>
      </c>
      <c r="J37" s="583" t="s">
        <v>193</v>
      </c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 t="s">
        <v>2613</v>
      </c>
      <c r="F38" s="544" t="s">
        <v>2609</v>
      </c>
      <c r="G38" s="544" t="s">
        <v>2610</v>
      </c>
      <c r="H38" s="538" t="s">
        <v>2611</v>
      </c>
      <c r="I38" s="607" t="s">
        <v>2612</v>
      </c>
      <c r="J38" s="583" t="s">
        <v>193</v>
      </c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44" t="s">
        <v>2613</v>
      </c>
      <c r="F39" s="544" t="s">
        <v>2609</v>
      </c>
      <c r="G39" s="544" t="s">
        <v>2610</v>
      </c>
      <c r="H39" s="538" t="s">
        <v>2611</v>
      </c>
      <c r="I39" s="607" t="s">
        <v>2612</v>
      </c>
      <c r="J39" s="583" t="s">
        <v>193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44" t="s">
        <v>2613</v>
      </c>
      <c r="F40" s="544" t="s">
        <v>2609</v>
      </c>
      <c r="G40" s="544" t="s">
        <v>2610</v>
      </c>
      <c r="H40" s="538" t="s">
        <v>2611</v>
      </c>
      <c r="I40" s="607" t="s">
        <v>2612</v>
      </c>
      <c r="J40" s="583" t="s">
        <v>193</v>
      </c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44" t="s">
        <v>2613</v>
      </c>
      <c r="F41" s="544" t="s">
        <v>2609</v>
      </c>
      <c r="G41" s="544" t="s">
        <v>2610</v>
      </c>
      <c r="H41" s="538" t="s">
        <v>2611</v>
      </c>
      <c r="I41" s="607" t="s">
        <v>2612</v>
      </c>
      <c r="J41" s="583" t="s">
        <v>193</v>
      </c>
      <c r="K41" s="278"/>
      <c r="L41" s="61"/>
      <c r="P41" s="63"/>
      <c r="Q41" s="63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44" t="s">
        <v>2610</v>
      </c>
      <c r="H42" s="538" t="s">
        <v>2611</v>
      </c>
      <c r="I42" s="607" t="s">
        <v>2612</v>
      </c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544" t="s">
        <v>2610</v>
      </c>
      <c r="H43" s="538" t="s">
        <v>2614</v>
      </c>
      <c r="I43" s="607" t="s">
        <v>2612</v>
      </c>
      <c r="J43" s="584"/>
      <c r="K43" s="278"/>
      <c r="L43" s="61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2362</v>
      </c>
      <c r="H49" s="577">
        <v>45571</v>
      </c>
      <c r="I49" t="s">
        <v>2363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 x14ac:dyDescent="0.2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 x14ac:dyDescent="0.2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5:15" x14ac:dyDescent="0.2">
      <c r="E54" s="660" t="s">
        <v>2001</v>
      </c>
      <c r="F54" s="661"/>
      <c r="G54" s="660" t="s">
        <v>1998</v>
      </c>
      <c r="H54" s="61" t="s">
        <v>2002</v>
      </c>
    </row>
    <row r="55" spans="5:15" x14ac:dyDescent="0.2">
      <c r="E55" s="660" t="s">
        <v>2003</v>
      </c>
      <c r="F55" s="663"/>
      <c r="G55" s="660" t="s">
        <v>1998</v>
      </c>
      <c r="H55" s="255" t="s">
        <v>2004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2005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2615</v>
      </c>
    </row>
  </sheetData>
  <mergeCells count="3">
    <mergeCell ref="B1:K1"/>
    <mergeCell ref="B2:K2"/>
    <mergeCell ref="B3:K3"/>
  </mergeCells>
  <conditionalFormatting sqref="M6:M28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3"/>
  <sheetViews>
    <sheetView topLeftCell="C10" zoomScale="115" zoomScaleNormal="115" workbookViewId="0">
      <selection activeCell="F17" sqref="F17:F1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2616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45579</v>
      </c>
      <c r="F5" s="577">
        <v>45580</v>
      </c>
      <c r="G5" s="577">
        <v>45581</v>
      </c>
      <c r="H5" s="577">
        <v>45582</v>
      </c>
      <c r="I5" s="577">
        <v>45583</v>
      </c>
      <c r="J5" s="577">
        <v>45584</v>
      </c>
      <c r="K5" s="577">
        <v>45585</v>
      </c>
      <c r="L5" s="592" t="s">
        <v>1871</v>
      </c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521</v>
      </c>
      <c r="P6" s="796" t="str">
        <f ca="1">IF(NOW() &lt; $H$49 + TIME(23,50,0), IF(AND(N6&lt;5, O6=""), "penalty of RM5 per hour", ""), P6)</f>
        <v/>
      </c>
      <c r="Q6" s="784" t="str">
        <f ca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17.5</v>
      </c>
      <c r="O7" s="802" t="s">
        <v>2065</v>
      </c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5.5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193</v>
      </c>
      <c r="N10" s="326">
        <f>SUM(COUNTIFS(E7:K44,"*Vanness*"))/2</f>
        <v>26</v>
      </c>
      <c r="O10" s="803" t="s">
        <v>2120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07" t="s">
        <v>2262</v>
      </c>
      <c r="F11" s="707" t="s">
        <v>2262</v>
      </c>
      <c r="G11" s="707" t="s">
        <v>2262</v>
      </c>
      <c r="H11" s="707" t="s">
        <v>2262</v>
      </c>
      <c r="I11" s="707" t="s">
        <v>2262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521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07" t="s">
        <v>2262</v>
      </c>
      <c r="F12" s="707" t="s">
        <v>2262</v>
      </c>
      <c r="G12" s="707" t="s">
        <v>2262</v>
      </c>
      <c r="H12" s="707" t="s">
        <v>2262</v>
      </c>
      <c r="I12" s="707" t="s">
        <v>2262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35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07" t="s">
        <v>2262</v>
      </c>
      <c r="F13" s="707" t="s">
        <v>2262</v>
      </c>
      <c r="G13" s="707" t="s">
        <v>2262</v>
      </c>
      <c r="H13" s="707" t="s">
        <v>2262</v>
      </c>
      <c r="I13" s="707" t="s">
        <v>2262</v>
      </c>
      <c r="J13" s="458" t="s">
        <v>409</v>
      </c>
      <c r="K13" s="458" t="s">
        <v>409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2078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56</v>
      </c>
      <c r="F14" s="515" t="s">
        <v>2445</v>
      </c>
      <c r="G14" s="515" t="s">
        <v>56</v>
      </c>
      <c r="H14" s="515" t="s">
        <v>2617</v>
      </c>
      <c r="I14" s="452" t="s">
        <v>2618</v>
      </c>
      <c r="J14" s="458" t="s">
        <v>409</v>
      </c>
      <c r="K14" s="458" t="s">
        <v>409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2078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56</v>
      </c>
      <c r="F15" s="515" t="s">
        <v>2445</v>
      </c>
      <c r="G15" s="515" t="s">
        <v>56</v>
      </c>
      <c r="H15" s="515" t="s">
        <v>2617</v>
      </c>
      <c r="I15" s="452" t="s">
        <v>2618</v>
      </c>
      <c r="J15" s="458" t="s">
        <v>409</v>
      </c>
      <c r="K15" s="458" t="s">
        <v>409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56</v>
      </c>
      <c r="F16" s="515" t="s">
        <v>2445</v>
      </c>
      <c r="G16" s="515" t="s">
        <v>56</v>
      </c>
      <c r="H16" s="515" t="s">
        <v>2617</v>
      </c>
      <c r="I16" s="452" t="s">
        <v>2619</v>
      </c>
      <c r="J16" s="458" t="s">
        <v>409</v>
      </c>
      <c r="K16" s="458" t="s">
        <v>409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2078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56</v>
      </c>
      <c r="F17" s="515" t="s">
        <v>2140</v>
      </c>
      <c r="G17" s="515" t="s">
        <v>56</v>
      </c>
      <c r="H17" s="515" t="s">
        <v>2617</v>
      </c>
      <c r="I17" s="452" t="s">
        <v>2620</v>
      </c>
      <c r="J17" s="458" t="s">
        <v>409</v>
      </c>
      <c r="K17" s="458" t="s">
        <v>409</v>
      </c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0</v>
      </c>
      <c r="O17" s="802" t="s">
        <v>2621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56</v>
      </c>
      <c r="F18" s="515" t="s">
        <v>2140</v>
      </c>
      <c r="G18" s="515" t="s">
        <v>56</v>
      </c>
      <c r="H18" s="515" t="s">
        <v>110</v>
      </c>
      <c r="I18" s="452" t="s">
        <v>110</v>
      </c>
      <c r="J18" s="458" t="s">
        <v>409</v>
      </c>
      <c r="K18" s="458" t="s">
        <v>409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13.5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2622</v>
      </c>
      <c r="F19" s="515" t="s">
        <v>2623</v>
      </c>
      <c r="G19" s="515" t="s">
        <v>274</v>
      </c>
      <c r="H19" s="515" t="s">
        <v>2624</v>
      </c>
      <c r="I19" s="452" t="s">
        <v>2625</v>
      </c>
      <c r="J19" s="458" t="s">
        <v>409</v>
      </c>
      <c r="K19" s="458" t="s">
        <v>409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2626</v>
      </c>
      <c r="F20" s="515" t="s">
        <v>271</v>
      </c>
      <c r="G20" s="452" t="s">
        <v>2624</v>
      </c>
      <c r="H20" s="515" t="s">
        <v>62</v>
      </c>
      <c r="I20" s="452" t="s">
        <v>2578</v>
      </c>
      <c r="J20" s="458" t="s">
        <v>409</v>
      </c>
      <c r="K20" s="458" t="s">
        <v>409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234</v>
      </c>
      <c r="N20" s="327">
        <f>COUNTIF(E7:K44, "*Foo*")/2</f>
        <v>0</v>
      </c>
      <c r="O20" s="802" t="s">
        <v>2078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2626</v>
      </c>
      <c r="F21" s="515" t="s">
        <v>271</v>
      </c>
      <c r="G21" s="452" t="s">
        <v>2624</v>
      </c>
      <c r="H21" s="515" t="s">
        <v>62</v>
      </c>
      <c r="I21" s="452" t="s">
        <v>2627</v>
      </c>
      <c r="J21" s="458" t="s">
        <v>952</v>
      </c>
      <c r="K21" s="458" t="s">
        <v>409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1939</v>
      </c>
      <c r="N21" s="327">
        <f>COUNTIF(E7:K44, "*Ivan*")/2</f>
        <v>0</v>
      </c>
      <c r="O21" s="802" t="s">
        <v>2078</v>
      </c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2622</v>
      </c>
      <c r="F22" s="515" t="s">
        <v>271</v>
      </c>
      <c r="G22" s="452" t="s">
        <v>2576</v>
      </c>
      <c r="H22" s="515" t="s">
        <v>2628</v>
      </c>
      <c r="I22" s="452" t="s">
        <v>2629</v>
      </c>
      <c r="J22" s="458" t="s">
        <v>952</v>
      </c>
      <c r="K22" s="458" t="s">
        <v>409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1946</v>
      </c>
      <c r="N22" s="326">
        <f>COUNTIF(E7:K44, "*Lucas*")/2</f>
        <v>0</v>
      </c>
      <c r="O22" s="802" t="s">
        <v>2630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2622</v>
      </c>
      <c r="F23" s="515" t="s">
        <v>2631</v>
      </c>
      <c r="G23" s="452" t="s">
        <v>2422</v>
      </c>
      <c r="H23" s="515" t="s">
        <v>2632</v>
      </c>
      <c r="I23" s="452" t="s">
        <v>2422</v>
      </c>
      <c r="J23" s="458" t="s">
        <v>952</v>
      </c>
      <c r="K23" s="458" t="s">
        <v>409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1948</v>
      </c>
      <c r="N23" s="654">
        <f>COUNTIF(E7:K44, "*Zi Ming*")/2</f>
        <v>7.5</v>
      </c>
      <c r="O23" s="802"/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2633</v>
      </c>
      <c r="F24" s="515" t="s">
        <v>2634</v>
      </c>
      <c r="G24" s="452" t="s">
        <v>2422</v>
      </c>
      <c r="H24" s="515" t="s">
        <v>2632</v>
      </c>
      <c r="I24" s="452" t="s">
        <v>2635</v>
      </c>
      <c r="J24" s="458" t="s">
        <v>952</v>
      </c>
      <c r="K24" s="458" t="s">
        <v>409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1992</v>
      </c>
      <c r="N24" s="654">
        <f>COUNTIF(E7:K44, "*Heng*")/2</f>
        <v>7.5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2622</v>
      </c>
      <c r="F25" s="515" t="s">
        <v>2634</v>
      </c>
      <c r="G25" s="452" t="s">
        <v>2422</v>
      </c>
      <c r="H25" s="515" t="s">
        <v>2636</v>
      </c>
      <c r="I25" s="452" t="s">
        <v>2637</v>
      </c>
      <c r="J25" s="458"/>
      <c r="K25" s="458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2048</v>
      </c>
      <c r="N25" s="654">
        <f>COUNTIF(E7:K44, "*Phay*")/2</f>
        <v>23.5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2638</v>
      </c>
      <c r="F26" s="515" t="s">
        <v>2639</v>
      </c>
      <c r="G26" s="452" t="s">
        <v>2048</v>
      </c>
      <c r="H26" s="515" t="s">
        <v>2640</v>
      </c>
      <c r="I26" s="452" t="s">
        <v>2641</v>
      </c>
      <c r="J26" s="458" t="s">
        <v>952</v>
      </c>
      <c r="K26" s="458" t="s">
        <v>409</v>
      </c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2140</v>
      </c>
      <c r="N26" s="654">
        <f>COUNTIF(E7:K44, "*Jonathan*")/2</f>
        <v>6.5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2642</v>
      </c>
      <c r="F27" s="452" t="s">
        <v>2422</v>
      </c>
      <c r="G27" s="452" t="s">
        <v>2422</v>
      </c>
      <c r="H27" s="515" t="s">
        <v>2636</v>
      </c>
      <c r="I27" s="452" t="s">
        <v>2643</v>
      </c>
      <c r="J27" s="458" t="s">
        <v>952</v>
      </c>
      <c r="K27" s="458" t="s">
        <v>409</v>
      </c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2144</v>
      </c>
      <c r="N27" s="334">
        <f>COUNTIF(E7:K44, "*Suki*")/2</f>
        <v>5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2642</v>
      </c>
      <c r="F28" s="452" t="s">
        <v>2644</v>
      </c>
      <c r="G28" s="452" t="s">
        <v>2422</v>
      </c>
      <c r="H28" s="515" t="s">
        <v>2645</v>
      </c>
      <c r="I28" s="452" t="s">
        <v>2643</v>
      </c>
      <c r="J28" s="458" t="s">
        <v>952</v>
      </c>
      <c r="K28" s="458" t="s">
        <v>409</v>
      </c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1094</v>
      </c>
      <c r="N28" s="334">
        <f>COUNTIF(E7:K44, "*Paul*")/2</f>
        <v>0</v>
      </c>
      <c r="O28" s="804" t="s">
        <v>2393</v>
      </c>
      <c r="P28" s="808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2642</v>
      </c>
      <c r="F29" s="452" t="s">
        <v>2644</v>
      </c>
      <c r="G29" s="452" t="s">
        <v>2422</v>
      </c>
      <c r="H29" s="515" t="s">
        <v>2624</v>
      </c>
      <c r="I29" s="452" t="s">
        <v>2643</v>
      </c>
      <c r="J29" s="458" t="s">
        <v>952</v>
      </c>
      <c r="K29" s="458" t="s">
        <v>409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2642</v>
      </c>
      <c r="F30" s="452" t="s">
        <v>2644</v>
      </c>
      <c r="G30" s="452" t="s">
        <v>2422</v>
      </c>
      <c r="H30" s="515" t="s">
        <v>2624</v>
      </c>
      <c r="I30" s="452" t="s">
        <v>2643</v>
      </c>
      <c r="J30" s="458" t="s">
        <v>952</v>
      </c>
      <c r="K30" s="458" t="s">
        <v>409</v>
      </c>
      <c r="L30" s="61"/>
      <c r="M30" s="199"/>
      <c r="N30" s="817">
        <f>SUM(N6:N28)</f>
        <v>162.5</v>
      </c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2642</v>
      </c>
      <c r="F31" s="452" t="s">
        <v>2644</v>
      </c>
      <c r="G31" s="452" t="s">
        <v>2422</v>
      </c>
      <c r="H31" s="515" t="s">
        <v>2624</v>
      </c>
      <c r="I31" s="452" t="s">
        <v>2643</v>
      </c>
      <c r="J31" s="458" t="s">
        <v>952</v>
      </c>
      <c r="K31" s="458" t="s">
        <v>409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2646</v>
      </c>
      <c r="F32" s="452" t="s">
        <v>2644</v>
      </c>
      <c r="G32" s="452" t="s">
        <v>2422</v>
      </c>
      <c r="H32" s="515" t="s">
        <v>2624</v>
      </c>
      <c r="I32" s="452" t="s">
        <v>2643</v>
      </c>
      <c r="J32" s="458" t="s">
        <v>952</v>
      </c>
      <c r="K32" s="458" t="s">
        <v>409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2646</v>
      </c>
      <c r="F33" s="452" t="s">
        <v>2644</v>
      </c>
      <c r="G33" s="452" t="s">
        <v>2422</v>
      </c>
      <c r="H33" s="515" t="s">
        <v>2647</v>
      </c>
      <c r="I33" s="452" t="s">
        <v>2643</v>
      </c>
      <c r="J33" s="458" t="s">
        <v>952</v>
      </c>
      <c r="K33" s="458" t="s">
        <v>409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 t="s">
        <v>952</v>
      </c>
      <c r="K34" s="458" t="s">
        <v>409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 t="s">
        <v>952</v>
      </c>
      <c r="K35" s="458" t="s">
        <v>409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 t="s">
        <v>952</v>
      </c>
      <c r="K36" s="458" t="s">
        <v>409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45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458" t="s">
        <v>409</v>
      </c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458" t="s">
        <v>409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458" t="s">
        <v>409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458" t="s">
        <v>409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458" t="s">
        <v>409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458" t="s">
        <v>409</v>
      </c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C47" s="836"/>
      <c r="D47" s="836"/>
      <c r="E47" s="836"/>
      <c r="F47" s="83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G49" t="s">
        <v>2362</v>
      </c>
      <c r="H49" s="577">
        <v>45578</v>
      </c>
      <c r="I49" t="s">
        <v>2363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2:15" x14ac:dyDescent="0.2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2:15" x14ac:dyDescent="0.2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2:15" x14ac:dyDescent="0.2">
      <c r="E54" s="660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2:15" x14ac:dyDescent="0.2">
      <c r="B55" s="810"/>
      <c r="E55" s="660" t="s">
        <v>2003</v>
      </c>
      <c r="F55" s="663"/>
      <c r="G55" s="660" t="s">
        <v>1998</v>
      </c>
      <c r="H55" s="255" t="s">
        <v>2004</v>
      </c>
    </row>
    <row r="58" spans="2:15" x14ac:dyDescent="0.2">
      <c r="F58" s="150"/>
      <c r="H58" t="s">
        <v>133</v>
      </c>
    </row>
    <row r="59" spans="2:15" x14ac:dyDescent="0.2">
      <c r="F59" s="180"/>
      <c r="H59" t="s">
        <v>134</v>
      </c>
    </row>
    <row r="60" spans="2:15" x14ac:dyDescent="0.2">
      <c r="F60" s="90"/>
      <c r="H60" t="s">
        <v>2005</v>
      </c>
    </row>
    <row r="62" spans="2:15" x14ac:dyDescent="0.2">
      <c r="F62" s="127" t="s">
        <v>136</v>
      </c>
    </row>
    <row r="63" spans="2:15" x14ac:dyDescent="0.2">
      <c r="F63" s="387" t="s">
        <v>138</v>
      </c>
      <c r="H63" t="s">
        <v>2615</v>
      </c>
    </row>
  </sheetData>
  <mergeCells count="4">
    <mergeCell ref="B1:K1"/>
    <mergeCell ref="B2:K2"/>
    <mergeCell ref="B3:K3"/>
    <mergeCell ref="C47:F47"/>
  </mergeCells>
  <conditionalFormatting sqref="M6:M28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3"/>
  <sheetViews>
    <sheetView tabSelected="1" topLeftCell="A2" zoomScale="115" zoomScaleNormal="115" workbookViewId="0">
      <selection activeCell="H42" sqref="H42"/>
    </sheetView>
  </sheetViews>
  <sheetFormatPr defaultRowHeight="15" x14ac:dyDescent="0.2"/>
  <cols>
    <col min="1" max="1" width="0.94140625" customWidth="1"/>
    <col min="2" max="2" width="8.7421875" customWidth="1"/>
    <col min="3" max="3" width="2.5546875" customWidth="1"/>
    <col min="4" max="4" width="8.74218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2648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45586</v>
      </c>
      <c r="F5" s="577">
        <v>45587</v>
      </c>
      <c r="G5" s="577">
        <v>45588</v>
      </c>
      <c r="H5" s="577">
        <v>45589</v>
      </c>
      <c r="I5" s="577">
        <v>45590</v>
      </c>
      <c r="J5" s="577">
        <v>45591</v>
      </c>
      <c r="K5" s="577">
        <v>45592</v>
      </c>
      <c r="L5" s="592" t="s">
        <v>1871</v>
      </c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 t="str">
        <f ca="1">IF(NOW() &lt; $H$49 + TIME(23,50,0), IF(AND(N6&lt;5, O6=""), "penalty of RM5 per hour", ""), P6)</f>
        <v/>
      </c>
      <c r="Q6" s="784" t="str">
        <f ca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</v>
      </c>
      <c r="O7" s="802"/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19.5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9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193</v>
      </c>
      <c r="N10" s="326">
        <f>SUM(COUNTIFS(E7:K44,"*Vanness*"))/2</f>
        <v>0</v>
      </c>
      <c r="O10" s="803" t="s">
        <v>2649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07" t="s">
        <v>2086</v>
      </c>
      <c r="F11" s="707" t="s">
        <v>2086</v>
      </c>
      <c r="G11" s="707" t="s">
        <v>2086</v>
      </c>
      <c r="H11" s="707" t="s">
        <v>2086</v>
      </c>
      <c r="I11" s="707" t="s">
        <v>2086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2650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07" t="s">
        <v>2086</v>
      </c>
      <c r="F12" s="707" t="s">
        <v>2086</v>
      </c>
      <c r="G12" s="707" t="s">
        <v>2086</v>
      </c>
      <c r="H12" s="707" t="s">
        <v>2086</v>
      </c>
      <c r="I12" s="707" t="s">
        <v>2086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32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07" t="s">
        <v>2086</v>
      </c>
      <c r="F13" s="707" t="s">
        <v>2086</v>
      </c>
      <c r="G13" s="707" t="s">
        <v>2086</v>
      </c>
      <c r="H13" s="707" t="s">
        <v>2086</v>
      </c>
      <c r="I13" s="707" t="s">
        <v>2086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2078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2651</v>
      </c>
      <c r="F14" s="587" t="s">
        <v>2086</v>
      </c>
      <c r="G14" s="587" t="s">
        <v>2304</v>
      </c>
      <c r="H14" s="585" t="s">
        <v>2670</v>
      </c>
      <c r="I14" s="627" t="s">
        <v>2048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2078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87" t="s">
        <v>2652</v>
      </c>
      <c r="F15" s="587" t="s">
        <v>2141</v>
      </c>
      <c r="G15" s="587" t="s">
        <v>2305</v>
      </c>
      <c r="H15" s="585" t="s">
        <v>2670</v>
      </c>
      <c r="I15" s="627" t="s">
        <v>2048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87" t="s">
        <v>2652</v>
      </c>
      <c r="F16" s="587" t="s">
        <v>2141</v>
      </c>
      <c r="G16" s="587" t="s">
        <v>2144</v>
      </c>
      <c r="H16" s="585" t="s">
        <v>2670</v>
      </c>
      <c r="I16" s="627" t="s">
        <v>2048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2078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87" t="s">
        <v>2652</v>
      </c>
      <c r="F17" s="587" t="s">
        <v>2651</v>
      </c>
      <c r="G17" s="587" t="s">
        <v>2666</v>
      </c>
      <c r="H17" s="585" t="s">
        <v>2670</v>
      </c>
      <c r="I17" s="627" t="s">
        <v>2048</v>
      </c>
      <c r="J17" s="458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0</v>
      </c>
      <c r="O17" s="802" t="s">
        <v>1960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87" t="s">
        <v>56</v>
      </c>
      <c r="F18" s="587" t="s">
        <v>2653</v>
      </c>
      <c r="G18" s="587" t="s">
        <v>2666</v>
      </c>
      <c r="H18" s="585" t="s">
        <v>2670</v>
      </c>
      <c r="I18" s="627" t="s">
        <v>2620</v>
      </c>
      <c r="J18" s="458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13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87" t="s">
        <v>1992</v>
      </c>
      <c r="F19" s="587" t="s">
        <v>2653</v>
      </c>
      <c r="G19" s="587" t="s">
        <v>2666</v>
      </c>
      <c r="H19" s="585" t="s">
        <v>2671</v>
      </c>
      <c r="I19" s="627" t="s">
        <v>110</v>
      </c>
      <c r="J19" s="458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87" t="s">
        <v>2423</v>
      </c>
      <c r="F20" s="587" t="s">
        <v>2654</v>
      </c>
      <c r="G20" s="587" t="s">
        <v>2576</v>
      </c>
      <c r="H20" s="585" t="s">
        <v>2590</v>
      </c>
      <c r="I20" s="627" t="s">
        <v>2669</v>
      </c>
      <c r="J20" s="458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234</v>
      </c>
      <c r="N20" s="327">
        <f>COUNTIF(E7:K44, "*Foo*")/2</f>
        <v>0</v>
      </c>
      <c r="O20" s="802" t="s">
        <v>2078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87" t="s">
        <v>2423</v>
      </c>
      <c r="F21" s="656" t="s">
        <v>2654</v>
      </c>
      <c r="G21" s="656" t="s">
        <v>2655</v>
      </c>
      <c r="H21" s="658" t="s">
        <v>2655</v>
      </c>
      <c r="I21" s="657" t="s">
        <v>2655</v>
      </c>
      <c r="J21" s="458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1939</v>
      </c>
      <c r="N21" s="327">
        <f>COUNTIF(E7:K44, "*Ivan*")/2</f>
        <v>0</v>
      </c>
      <c r="O21" s="802" t="s">
        <v>2078</v>
      </c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87" t="s">
        <v>2423</v>
      </c>
      <c r="F22" s="656" t="s">
        <v>2656</v>
      </c>
      <c r="G22" s="656" t="s">
        <v>714</v>
      </c>
      <c r="H22" s="657" t="s">
        <v>714</v>
      </c>
      <c r="I22" s="657" t="s">
        <v>714</v>
      </c>
      <c r="J22" s="458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1946</v>
      </c>
      <c r="N22" s="326">
        <f>COUNTIF(E7:K44, "*Lucas*")/2</f>
        <v>0</v>
      </c>
      <c r="O22" s="802" t="s">
        <v>1960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87" t="s">
        <v>2647</v>
      </c>
      <c r="F23" s="656" t="s">
        <v>2311</v>
      </c>
      <c r="G23" s="656" t="s">
        <v>2667</v>
      </c>
      <c r="H23" s="657" t="s">
        <v>2237</v>
      </c>
      <c r="I23" s="657" t="s">
        <v>56</v>
      </c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1948</v>
      </c>
      <c r="N23" s="654">
        <f>COUNTIF(E7:K44, "*Zi Ming*")/2</f>
        <v>0</v>
      </c>
      <c r="O23" s="802" t="s">
        <v>1960</v>
      </c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87" t="s">
        <v>2647</v>
      </c>
      <c r="F24" s="656" t="s">
        <v>2657</v>
      </c>
      <c r="G24" s="657" t="s">
        <v>2664</v>
      </c>
      <c r="H24" s="657" t="s">
        <v>2497</v>
      </c>
      <c r="I24" s="657" t="s">
        <v>2658</v>
      </c>
      <c r="J24" s="458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1992</v>
      </c>
      <c r="N24" s="654">
        <f>COUNTIF(E7:K44, "*Heng*")/2</f>
        <v>17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87" t="s">
        <v>2086</v>
      </c>
      <c r="F25" s="656" t="s">
        <v>2657</v>
      </c>
      <c r="G25" s="657" t="s">
        <v>2665</v>
      </c>
      <c r="H25" s="657" t="s">
        <v>2497</v>
      </c>
      <c r="I25" s="657" t="s">
        <v>2668</v>
      </c>
      <c r="J25" s="458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2048</v>
      </c>
      <c r="N25" s="654">
        <f>COUNTIF(E7:K44, "*Phay*")/2</f>
        <v>21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87" t="s">
        <v>2659</v>
      </c>
      <c r="F26" s="656" t="s">
        <v>2660</v>
      </c>
      <c r="G26" s="657" t="s">
        <v>2661</v>
      </c>
      <c r="H26" s="657" t="s">
        <v>2662</v>
      </c>
      <c r="I26" s="657" t="s">
        <v>2658</v>
      </c>
      <c r="J26" s="458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2140</v>
      </c>
      <c r="N26" s="654">
        <f>COUNTIF(E7:K44, "*Jonathan*")/2</f>
        <v>10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87" t="s">
        <v>2663</v>
      </c>
      <c r="F27" s="587" t="s">
        <v>714</v>
      </c>
      <c r="G27" s="627" t="s">
        <v>2661</v>
      </c>
      <c r="H27" s="627" t="s">
        <v>2662</v>
      </c>
      <c r="I27" s="627" t="s">
        <v>2578</v>
      </c>
      <c r="J27" s="458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2144</v>
      </c>
      <c r="N27" s="334">
        <f>COUNTIF(E7:K44, "*Suki*")/2</f>
        <v>5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87" t="s">
        <v>2663</v>
      </c>
      <c r="F28" s="587" t="s">
        <v>2518</v>
      </c>
      <c r="G28" s="627" t="s">
        <v>2661</v>
      </c>
      <c r="H28" s="627" t="s">
        <v>2662</v>
      </c>
      <c r="I28" s="627" t="s">
        <v>2578</v>
      </c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1094</v>
      </c>
      <c r="N28" s="334">
        <f>COUNTIF(E7:K44, "*Paul*")/2</f>
        <v>0</v>
      </c>
      <c r="O28" s="804" t="s">
        <v>2393</v>
      </c>
      <c r="P28" s="808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2663</v>
      </c>
      <c r="F29" s="587" t="s">
        <v>2518</v>
      </c>
      <c r="G29" s="627" t="s">
        <v>2596</v>
      </c>
      <c r="H29" s="585" t="s">
        <v>2635</v>
      </c>
      <c r="I29" s="627" t="s">
        <v>2578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7" t="s">
        <v>2663</v>
      </c>
      <c r="F30" s="587" t="s">
        <v>2518</v>
      </c>
      <c r="G30" s="627" t="s">
        <v>2596</v>
      </c>
      <c r="H30" s="585" t="s">
        <v>2635</v>
      </c>
      <c r="I30" s="627" t="s">
        <v>2578</v>
      </c>
      <c r="J30" s="458"/>
      <c r="K30" s="460"/>
      <c r="L30" s="61"/>
      <c r="M30" s="199"/>
      <c r="N30" s="817">
        <f>SUM(N6:N28)</f>
        <v>141.5</v>
      </c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2663</v>
      </c>
      <c r="F31" s="587" t="s">
        <v>2518</v>
      </c>
      <c r="G31" s="627" t="s">
        <v>2596</v>
      </c>
      <c r="H31" s="585" t="s">
        <v>2635</v>
      </c>
      <c r="I31" s="627" t="s">
        <v>2578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2663</v>
      </c>
      <c r="F32" s="587" t="s">
        <v>2518</v>
      </c>
      <c r="G32" s="627" t="s">
        <v>2596</v>
      </c>
      <c r="H32" s="585" t="s">
        <v>2635</v>
      </c>
      <c r="I32" s="627" t="s">
        <v>2578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2663</v>
      </c>
      <c r="F33" s="587" t="s">
        <v>2518</v>
      </c>
      <c r="G33" s="627" t="s">
        <v>1861</v>
      </c>
      <c r="H33" s="585" t="s">
        <v>2635</v>
      </c>
      <c r="I33" s="627" t="s">
        <v>2578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C47" s="836"/>
      <c r="D47" s="836"/>
      <c r="E47" s="836"/>
      <c r="F47" s="83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G49" t="s">
        <v>2362</v>
      </c>
      <c r="H49" s="577">
        <v>45585</v>
      </c>
      <c r="I49" t="s">
        <v>2363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2:15" x14ac:dyDescent="0.2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2:15" x14ac:dyDescent="0.2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2:15" x14ac:dyDescent="0.2">
      <c r="E54" s="660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2:15" x14ac:dyDescent="0.2">
      <c r="B55" s="810"/>
      <c r="E55" s="660" t="s">
        <v>2003</v>
      </c>
      <c r="F55" s="663"/>
      <c r="G55" s="660" t="s">
        <v>1998</v>
      </c>
      <c r="H55" s="255" t="s">
        <v>2004</v>
      </c>
    </row>
    <row r="58" spans="2:15" x14ac:dyDescent="0.2">
      <c r="F58" s="150"/>
      <c r="H58" t="s">
        <v>133</v>
      </c>
    </row>
    <row r="59" spans="2:15" x14ac:dyDescent="0.2">
      <c r="F59" s="180"/>
      <c r="H59" t="s">
        <v>134</v>
      </c>
    </row>
    <row r="60" spans="2:15" x14ac:dyDescent="0.2">
      <c r="F60" s="90"/>
      <c r="H60" t="s">
        <v>2005</v>
      </c>
    </row>
    <row r="62" spans="2:15" x14ac:dyDescent="0.2">
      <c r="F62" s="127" t="s">
        <v>136</v>
      </c>
    </row>
    <row r="63" spans="2:15" x14ac:dyDescent="0.2">
      <c r="F63" s="387" t="s">
        <v>138</v>
      </c>
      <c r="H63" t="s">
        <v>2615</v>
      </c>
    </row>
  </sheetData>
  <mergeCells count="4">
    <mergeCell ref="B1:K1"/>
    <mergeCell ref="B2:K2"/>
    <mergeCell ref="B3:K3"/>
    <mergeCell ref="C47:F47"/>
  </mergeCells>
  <conditionalFormatting sqref="M6:M28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28 Oct 2024 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  <vt:lpstr>22 July 2024  </vt:lpstr>
      <vt:lpstr>29 July 2024  </vt:lpstr>
      <vt:lpstr>1 August 2024</vt:lpstr>
      <vt:lpstr>5 August 2024  </vt:lpstr>
      <vt:lpstr>12 August 2024  </vt:lpstr>
      <vt:lpstr>19 August 2024</vt:lpstr>
      <vt:lpstr>26 August 2024</vt:lpstr>
      <vt:lpstr>1 September 2024</vt:lpstr>
      <vt:lpstr>2 September 2024 </vt:lpstr>
      <vt:lpstr>9 September 2024  </vt:lpstr>
      <vt:lpstr>16 September 2024   </vt:lpstr>
      <vt:lpstr>23 September 2024    </vt:lpstr>
      <vt:lpstr>30 September 2024    </vt:lpstr>
      <vt:lpstr>1 October 2024</vt:lpstr>
      <vt:lpstr>7 October 2024 </vt:lpstr>
      <vt:lpstr>14 October 2024 </vt:lpstr>
      <vt:lpstr>21 October 2024 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JONATHAN YEO WOON THAI</cp:lastModifiedBy>
  <cp:revision/>
  <dcterms:created xsi:type="dcterms:W3CDTF">2015-06-05T18:17:20Z</dcterms:created>
  <dcterms:modified xsi:type="dcterms:W3CDTF">2024-10-22T07:19:21Z</dcterms:modified>
  <cp:category/>
  <cp:contentStatus/>
</cp:coreProperties>
</file>