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gif" ContentType="image/gif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alcChain.xml" ContentType="application/vnd.openxmlformats-officedocument.spreadsheetml.calcChain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923"/>
  <workbookPr filterPrivacy="1"/>
  <xr:revisionPtr revIDLastSave="23318" documentId="101_{C41BB324-3EAE-5148-95F2-E4AD19BF45B2}" xr6:coauthVersionLast="47" xr6:coauthVersionMax="47" xr10:uidLastSave="{E7D94E1D-067C-47D7-972B-4E94489E32B6}"/>
  <bookViews>
    <workbookView xWindow="-120" yWindow="-120" windowWidth="29040" windowHeight="15720" firstSheet="22" activeTab="123" xr2:uid="{00000000-000D-0000-FFFF-FFFF00000000}"/>
  </bookViews>
  <sheets>
    <sheet name="AV Workforce 2024" sheetId="70" r:id="rId1"/>
    <sheet name="Week of" sheetId="2" r:id="rId2"/>
    <sheet name="2 Dec 2024  " sheetId="120" state="hidden" r:id="rId3"/>
    <sheet name="9 Dec 2024   " sheetId="122" state="hidden" r:id="rId4"/>
    <sheet name="16 Dec 2024    " sheetId="123" state="hidden" r:id="rId5"/>
    <sheet name="23 Dec 2024    " sheetId="124" state="hidden" r:id="rId6"/>
    <sheet name="25 Nov 2024   (2)" sheetId="131" state="hidden" r:id="rId7"/>
    <sheet name="4 Nov 2024 " sheetId="116" state="hidden" r:id="rId8"/>
    <sheet name="11 Nov 2024  " sheetId="117" state="hidden" r:id="rId9"/>
    <sheet name="18 Nov 2024 " sheetId="118" state="hidden" r:id="rId10"/>
    <sheet name="25 Nov 2024  " sheetId="119" state="hidden" r:id="rId11"/>
    <sheet name="1 Oct 2024" sheetId="132" state="hidden" r:id="rId12"/>
    <sheet name="7 Oct 2024 " sheetId="112" state="hidden" r:id="rId13"/>
    <sheet name="14 Oct 2024 " sheetId="113" state="hidden" r:id="rId14"/>
    <sheet name="21 Oct 2024  " sheetId="114" state="hidden" r:id="rId15"/>
    <sheet name="28 Oct 2024 " sheetId="115" state="hidden" r:id="rId16"/>
    <sheet name="1 Sep 2024" sheetId="130" state="hidden" r:id="rId17"/>
    <sheet name="2 Sep 2024 " sheetId="107" state="hidden" r:id="rId18"/>
    <sheet name="9 Sep 2024  " sheetId="108" state="hidden" r:id="rId19"/>
    <sheet name="16 Sep 2024   " sheetId="109" state="hidden" r:id="rId20"/>
    <sheet name="23 Sep 2024    " sheetId="110" state="hidden" r:id="rId21"/>
    <sheet name="30 Sep 2024    " sheetId="111" state="hidden" r:id="rId22"/>
    <sheet name="1 Aug 2024" sheetId="129" r:id="rId23"/>
    <sheet name="5 Aug 2024  " sheetId="103" state="hidden" r:id="rId24"/>
    <sheet name="12 Aug 2024  " sheetId="104" state="hidden" r:id="rId25"/>
    <sheet name="19 Aug 2024" sheetId="105" state="hidden" r:id="rId26"/>
    <sheet name="26 Aug 2024" sheetId="106" state="hidden" r:id="rId27"/>
    <sheet name="1 May 2024" sheetId="127" state="hidden" r:id="rId28"/>
    <sheet name="6 May 2024 " sheetId="90" state="hidden" r:id="rId29"/>
    <sheet name="13 May 2024 " sheetId="91" state="hidden" r:id="rId30"/>
    <sheet name="29 Apr 2024" sheetId="89" state="hidden" r:id="rId31"/>
    <sheet name="22 Apr 2024" sheetId="88" state="hidden" r:id="rId32"/>
    <sheet name="15 Apr 2024" sheetId="87" state="hidden" r:id="rId33"/>
    <sheet name="8 Apr 2024" sheetId="86" state="hidden" r:id="rId34"/>
    <sheet name="1 Apr 2024" sheetId="85" state="hidden" r:id="rId35"/>
    <sheet name="25 Mar 2024" sheetId="84" state="hidden" r:id="rId36"/>
    <sheet name="18 Mar 2024" sheetId="83" state="hidden" r:id="rId37"/>
    <sheet name="11 Mar 2024" sheetId="79" state="hidden" r:id="rId38"/>
    <sheet name="4 Mar 2024" sheetId="78" state="hidden" r:id="rId39"/>
    <sheet name="26 Feb 2024 (2)" sheetId="82" state="hidden" r:id="rId40"/>
    <sheet name="26 Feb 2024 (1)" sheetId="77" state="hidden" r:id="rId41"/>
    <sheet name="19 Feb 2024" sheetId="76" state="hidden" r:id="rId42"/>
    <sheet name="14 Feb 2024" sheetId="75" state="hidden" r:id="rId43"/>
    <sheet name="5 Feb 2024" sheetId="74" state="hidden" r:id="rId44"/>
    <sheet name="29 Jan 2024  (2)" sheetId="81" state="hidden" r:id="rId45"/>
    <sheet name="29 Jan 2024 (1)" sheetId="73" state="hidden" r:id="rId46"/>
    <sheet name="22 Jan 2024" sheetId="72" state="hidden" r:id="rId47"/>
    <sheet name="15 Jan 2024" sheetId="71" state="hidden" r:id="rId48"/>
    <sheet name="8 Jan 2024" sheetId="69" state="hidden" r:id="rId49"/>
    <sheet name="18 Dec 2023" sheetId="68" state="hidden" r:id="rId50"/>
    <sheet name="11 Dec 2023" sheetId="67" state="hidden" r:id="rId51"/>
    <sheet name="4 Dec 2023 " sheetId="66" state="hidden" r:id="rId52"/>
    <sheet name="27 Nov 2023" sheetId="65" state="hidden" r:id="rId53"/>
    <sheet name="20 Nov 2023" sheetId="64" state="hidden" r:id="rId54"/>
    <sheet name="13 Nov 2023" sheetId="63" state="hidden" r:id="rId55"/>
    <sheet name="6 Nov 2023" sheetId="62" state="hidden" r:id="rId56"/>
    <sheet name="30 Oct 2023" sheetId="61" state="hidden" r:id="rId57"/>
    <sheet name="23 Oct 2023" sheetId="60" state="hidden" r:id="rId58"/>
    <sheet name="16 Oct 2023" sheetId="59" state="hidden" r:id="rId59"/>
    <sheet name="9 Oct 2023" sheetId="58" state="hidden" r:id="rId60"/>
    <sheet name="2 Oct 2023" sheetId="57" state="hidden" r:id="rId61"/>
    <sheet name="25 Sept 2023" sheetId="56" state="hidden" r:id="rId62"/>
    <sheet name="18 Sept 2023" sheetId="55" state="hidden" r:id="rId63"/>
    <sheet name="11 Sept 2023" sheetId="54" state="hidden" r:id="rId64"/>
    <sheet name="4 Sept 2023" sheetId="53" state="hidden" r:id="rId65"/>
    <sheet name="28 Aug 2023" sheetId="52" state="hidden" r:id="rId66"/>
    <sheet name="21 Aug 2023" sheetId="51" state="hidden" r:id="rId67"/>
    <sheet name="14 Aug 2023" sheetId="50" state="hidden" r:id="rId68"/>
    <sheet name="7 Aug 2023" sheetId="49" state="hidden" r:id="rId69"/>
    <sheet name="31 July 2023" sheetId="48" state="hidden" r:id="rId70"/>
    <sheet name="24 July 2023" sheetId="47" state="hidden" r:id="rId71"/>
    <sheet name="17 July 2023" sheetId="46" state="hidden" r:id="rId72"/>
    <sheet name="10 July 2023" sheetId="45" state="hidden" r:id="rId73"/>
    <sheet name="3 July 2023" sheetId="44" state="hidden" r:id="rId74"/>
    <sheet name="26 Jun 2023" sheetId="43" state="hidden" r:id="rId75"/>
    <sheet name="19 Jun 2023" sheetId="42" state="hidden" r:id="rId76"/>
    <sheet name="12 Jun 2023" sheetId="41" state="hidden" r:id="rId77"/>
    <sheet name="5 June 2023" sheetId="40" state="hidden" r:id="rId78"/>
    <sheet name="29 May 2023" sheetId="39" state="hidden" r:id="rId79"/>
    <sheet name="22 May 2023" sheetId="38" state="hidden" r:id="rId80"/>
    <sheet name="15 May 2023" sheetId="37" state="hidden" r:id="rId81"/>
    <sheet name="8 May 2023" sheetId="35" state="hidden" r:id="rId82"/>
    <sheet name="1 May 2023" sheetId="34" state="hidden" r:id="rId83"/>
    <sheet name="24 Apr 2023" sheetId="33" state="hidden" r:id="rId84"/>
    <sheet name="17 Apr 2023" sheetId="32" state="hidden" r:id="rId85"/>
    <sheet name="10 Apr 2023" sheetId="31" state="hidden" r:id="rId86"/>
    <sheet name="3 Apr 2023" sheetId="30" state="hidden" r:id="rId87"/>
    <sheet name="27 March 2023" sheetId="29" state="hidden" r:id="rId88"/>
    <sheet name="20 March 2023" sheetId="28" state="hidden" r:id="rId89"/>
    <sheet name="13 March 2023" sheetId="27" state="hidden" r:id="rId90"/>
    <sheet name="6 March 2023" sheetId="26" state="hidden" r:id="rId91"/>
    <sheet name="27 Feb 2023" sheetId="25" state="hidden" r:id="rId92"/>
    <sheet name="20 Feb 2023" sheetId="24" state="hidden" r:id="rId93"/>
    <sheet name="6 Feb 2023" sheetId="22" state="hidden" r:id="rId94"/>
    <sheet name="13 Feb 2023 " sheetId="23" state="hidden" r:id="rId95"/>
    <sheet name="30 Jan 2023" sheetId="21" state="hidden" r:id="rId96"/>
    <sheet name="23 Jan 2023" sheetId="20" state="hidden" r:id="rId97"/>
    <sheet name="16 Jan 2023" sheetId="19" state="hidden" r:id="rId98"/>
    <sheet name="9 Jan 2023" sheetId="17" state="hidden" r:id="rId99"/>
    <sheet name="19 Dec 2022" sheetId="16" state="hidden" r:id="rId100"/>
    <sheet name="12 Dec 2022" sheetId="15" state="hidden" r:id="rId101"/>
    <sheet name="5 Dec 2022" sheetId="14" state="hidden" r:id="rId102"/>
    <sheet name="28 Nov 2022" sheetId="13" state="hidden" r:id="rId103"/>
    <sheet name="21 Nov 2022" sheetId="12" state="hidden" r:id="rId104"/>
    <sheet name="14 Nov 2022" sheetId="11" state="hidden" r:id="rId105"/>
    <sheet name="7 Nov 2022" sheetId="10" state="hidden" r:id="rId106"/>
    <sheet name="31 Oct 2022" sheetId="9" state="hidden" r:id="rId107"/>
    <sheet name="24 Oct 2022" sheetId="8" state="hidden" r:id="rId108"/>
    <sheet name="17 Oct 2022" sheetId="7" state="hidden" r:id="rId109"/>
    <sheet name="10 Oct 2022" sheetId="6" state="hidden" r:id="rId110"/>
    <sheet name="3 Oct 2022" sheetId="5" state="hidden" r:id="rId111"/>
    <sheet name="26 Sep 2022" sheetId="4" state="hidden" r:id="rId112"/>
    <sheet name="20 May 2024 " sheetId="92" state="hidden" r:id="rId113"/>
    <sheet name="27 May 2024 " sheetId="93" state="hidden" r:id="rId114"/>
    <sheet name="1 June 2024" sheetId="128" state="hidden" r:id="rId115"/>
    <sheet name="3 June 2024 " sheetId="94" state="hidden" r:id="rId116"/>
    <sheet name="17 June 2024  " sheetId="96" state="hidden" r:id="rId117"/>
    <sheet name="24 June 2024 " sheetId="97" state="hidden" r:id="rId118"/>
    <sheet name="10 June 2024 " sheetId="95" state="hidden" r:id="rId119"/>
    <sheet name="1 July 2024 " sheetId="98" r:id="rId120"/>
    <sheet name="8 July 2024  " sheetId="99" r:id="rId121"/>
    <sheet name="15 July 2024  " sheetId="100" r:id="rId122"/>
    <sheet name="22 July 2024  " sheetId="101" r:id="rId123"/>
    <sheet name="29 July 2024  " sheetId="102" r:id="rId124"/>
  </sheets>
  <definedNames>
    <definedName name="_xlnm._FilterDatabase" localSheetId="82" hidden="1">'1 May 2023'!$F$11:$F$18</definedName>
    <definedName name="_xlnm._FilterDatabase" localSheetId="85" hidden="1">'10 Apr 2023'!$F$11:$F$18</definedName>
    <definedName name="_xlnm._FilterDatabase" localSheetId="72" hidden="1">'10 July 2023'!$F$11:$F$24</definedName>
    <definedName name="_xlnm._FilterDatabase" localSheetId="63" hidden="1">'11 Sept 2023'!$F$10:$F$23</definedName>
    <definedName name="_xlnm._FilterDatabase" localSheetId="76" hidden="1">'12 Jun 2023'!$F$11:$F$24</definedName>
    <definedName name="_xlnm._FilterDatabase" localSheetId="94" hidden="1">'13 Feb 2023 '!$F$11:$F$18</definedName>
    <definedName name="_xlnm._FilterDatabase" localSheetId="89" hidden="1">'13 March 2023'!$F$11:$F$18</definedName>
    <definedName name="_xlnm._FilterDatabase" localSheetId="54" hidden="1">'13 Nov 2023'!$M$5:$O$22</definedName>
    <definedName name="_xlnm._FilterDatabase" localSheetId="67" hidden="1">'14 Aug 2023'!$F$11:$F$24</definedName>
    <definedName name="_xlnm._FilterDatabase" localSheetId="80" hidden="1">'15 May 2023'!$F$11:$F$18</definedName>
    <definedName name="_xlnm._FilterDatabase" localSheetId="58" hidden="1">'16 Oct 2023'!$F$9:$F$22</definedName>
    <definedName name="_xlnm._FilterDatabase" localSheetId="84" hidden="1">'17 Apr 2023'!$F$11:$F$18</definedName>
    <definedName name="_xlnm._FilterDatabase" localSheetId="71" hidden="1">'17 July 2023'!$F$11:$F$24</definedName>
    <definedName name="_xlnm._FilterDatabase" localSheetId="116" hidden="1">'17 June 2024  '!$B$1:$O$44</definedName>
    <definedName name="_xlnm._FilterDatabase" localSheetId="62" hidden="1">'18 Sept 2023'!$F$10:$F$23</definedName>
    <definedName name="_xlnm._FilterDatabase" localSheetId="75" hidden="1">'19 Jun 2023'!$F$11:$F$24</definedName>
    <definedName name="_xlnm._FilterDatabase" localSheetId="60" hidden="1">'2 Oct 2023'!$F$10:$F$23</definedName>
    <definedName name="_xlnm._FilterDatabase" localSheetId="92" hidden="1">'20 Feb 2023'!$F$11:$F$18</definedName>
    <definedName name="_xlnm._FilterDatabase" localSheetId="88" hidden="1">'20 March 2023'!$F$11:$F$18</definedName>
    <definedName name="_xlnm._FilterDatabase" localSheetId="66" hidden="1">'21 Aug 2023'!$F$11:$F$24</definedName>
    <definedName name="_xlnm._FilterDatabase" localSheetId="79" hidden="1">'22 May 2023'!$F$11:$F$18</definedName>
    <definedName name="_xlnm._FilterDatabase" localSheetId="57" hidden="1">'23 Oct 2023'!$F$9:$F$22</definedName>
    <definedName name="_xlnm._FilterDatabase" localSheetId="83" hidden="1">'24 Apr 2023'!$F$11:$F$18</definedName>
    <definedName name="_xlnm._FilterDatabase" localSheetId="70" hidden="1">'24 July 2023'!$F$11:$F$24</definedName>
    <definedName name="_xlnm._FilterDatabase" localSheetId="61" hidden="1">'25 Sept 2023'!$F$10:$F$23</definedName>
    <definedName name="_xlnm._FilterDatabase" localSheetId="74" hidden="1">'26 Jun 2023'!$F$11:$F$24</definedName>
    <definedName name="_xlnm._FilterDatabase" localSheetId="91" hidden="1">'27 Feb 2023'!$F$11:$F$18</definedName>
    <definedName name="_xlnm._FilterDatabase" localSheetId="87" hidden="1">'27 March 2023'!$F$11:$F$18</definedName>
    <definedName name="_xlnm._FilterDatabase" localSheetId="65" hidden="1">'28 Aug 2023'!$F$10:$F$23</definedName>
    <definedName name="_xlnm._FilterDatabase" localSheetId="78" hidden="1">'29 May 2023'!$F$11:$F$18</definedName>
    <definedName name="_xlnm._FilterDatabase" localSheetId="86" hidden="1">'3 Apr 2023'!$F$11:$F$18</definedName>
    <definedName name="_xlnm._FilterDatabase" localSheetId="73" hidden="1">'3 July 2023'!$F$11:$F$24</definedName>
    <definedName name="_xlnm._FilterDatabase" localSheetId="56" hidden="1">'30 Oct 2023'!$F$9:$F$22</definedName>
    <definedName name="_xlnm._FilterDatabase" localSheetId="69" hidden="1">'31 July 2023'!$F$11:$F$24</definedName>
    <definedName name="_xlnm._FilterDatabase" localSheetId="64" hidden="1">'4 Sept 2023'!$F$10:$F$23</definedName>
    <definedName name="_xlnm._FilterDatabase" localSheetId="77" hidden="1">'5 June 2023'!$F$11:$F$24</definedName>
    <definedName name="_xlnm._FilterDatabase" localSheetId="93" hidden="1">'6 Feb 2023'!$F$11:$F$18</definedName>
    <definedName name="_xlnm._FilterDatabase" localSheetId="90" hidden="1">'6 March 2023'!$F$11:$F$18</definedName>
    <definedName name="_xlnm._FilterDatabase" localSheetId="55" hidden="1">'6 Nov 2023'!$B$5:$K$37</definedName>
    <definedName name="_xlnm._FilterDatabase" localSheetId="68" hidden="1">'7 Aug 2023'!$F$11:$F$24</definedName>
    <definedName name="_xlnm._FilterDatabase" localSheetId="81" hidden="1">'8 May 2023'!$F$11:$F$18</definedName>
    <definedName name="_xlnm._FilterDatabase" localSheetId="59" hidden="1">'9 Oct 2023'!$F$9:$F$22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N31" i="102" l="1"/>
  <c r="L31" i="102" a="1"/>
  <c r="L31" i="102" s="1"/>
  <c r="N30" i="102"/>
  <c r="L30" i="102" a="1"/>
  <c r="L30" i="102" s="1"/>
  <c r="N29" i="102"/>
  <c r="L29" i="102" a="1"/>
  <c r="L29" i="102" s="1"/>
  <c r="N28" i="102"/>
  <c r="L28" i="102" a="1"/>
  <c r="L28" i="102" s="1"/>
  <c r="N27" i="102"/>
  <c r="L27" i="102" a="1"/>
  <c r="L27" i="102" s="1"/>
  <c r="N26" i="102"/>
  <c r="L26" i="102" a="1"/>
  <c r="L26" i="102" s="1"/>
  <c r="N25" i="102"/>
  <c r="L25" i="102" a="1"/>
  <c r="L25" i="102" s="1"/>
  <c r="N24" i="102"/>
  <c r="L24" i="102" a="1"/>
  <c r="L24" i="102" s="1"/>
  <c r="N23" i="102"/>
  <c r="L23" i="102" a="1"/>
  <c r="L23" i="102" s="1"/>
  <c r="N22" i="102"/>
  <c r="L22" i="102" a="1"/>
  <c r="L22" i="102" s="1"/>
  <c r="N21" i="102"/>
  <c r="L21" i="102" a="1"/>
  <c r="L21" i="102" s="1"/>
  <c r="N20" i="102"/>
  <c r="L20" i="102" a="1"/>
  <c r="L20" i="102" s="1"/>
  <c r="N19" i="102"/>
  <c r="L19" i="102" a="1"/>
  <c r="L19" i="102" s="1"/>
  <c r="N18" i="102"/>
  <c r="L18" i="102" a="1"/>
  <c r="L18" i="102" s="1"/>
  <c r="N17" i="102"/>
  <c r="L17" i="102" a="1"/>
  <c r="L17" i="102" s="1"/>
  <c r="N16" i="102"/>
  <c r="L16" i="102" a="1"/>
  <c r="L16" i="102" s="1"/>
  <c r="N15" i="102"/>
  <c r="L15" i="102" a="1"/>
  <c r="L15" i="102" s="1"/>
  <c r="N14" i="102"/>
  <c r="L14" i="102" a="1"/>
  <c r="L14" i="102" s="1"/>
  <c r="N13" i="102"/>
  <c r="L13" i="102" a="1"/>
  <c r="L13" i="102" s="1"/>
  <c r="N12" i="102"/>
  <c r="L12" i="102" a="1"/>
  <c r="L12" i="102" s="1"/>
  <c r="N11" i="102"/>
  <c r="L11" i="102" a="1"/>
  <c r="L11" i="102" s="1"/>
  <c r="N10" i="102"/>
  <c r="L10" i="102" a="1"/>
  <c r="L10" i="102" s="1"/>
  <c r="N9" i="102"/>
  <c r="L9" i="102" a="1"/>
  <c r="L9" i="102" s="1"/>
  <c r="N8" i="102"/>
  <c r="L8" i="102" a="1"/>
  <c r="L8" i="102" s="1"/>
  <c r="N7" i="102"/>
  <c r="L7" i="102" a="1"/>
  <c r="L7" i="102" s="1"/>
  <c r="N6" i="102"/>
  <c r="L6" i="102" a="1"/>
  <c r="L6" i="102" s="1"/>
  <c r="L31" i="101" a="1"/>
  <c r="L31" i="101"/>
  <c r="L30" i="101" a="1"/>
  <c r="L30" i="101"/>
  <c r="L29" i="101" a="1"/>
  <c r="L29" i="101"/>
  <c r="L28" i="101" a="1"/>
  <c r="L28" i="101"/>
  <c r="L27" i="101" a="1"/>
  <c r="L27" i="101"/>
  <c r="L26" i="101" a="1"/>
  <c r="L26" i="101"/>
  <c r="L25" i="101" a="1"/>
  <c r="L25" i="101"/>
  <c r="L24" i="101" a="1"/>
  <c r="L24" i="101"/>
  <c r="L23" i="101" a="1"/>
  <c r="L23" i="101"/>
  <c r="L22" i="101" a="1"/>
  <c r="L22" i="101"/>
  <c r="L21" i="101" a="1"/>
  <c r="L21" i="101"/>
  <c r="L20" i="101" a="1"/>
  <c r="L20" i="101"/>
  <c r="L19" i="101" a="1"/>
  <c r="L19" i="101"/>
  <c r="L18" i="101" a="1"/>
  <c r="L18" i="101"/>
  <c r="L17" i="101" a="1"/>
  <c r="L17" i="101"/>
  <c r="L16" i="101" a="1"/>
  <c r="L16" i="101"/>
  <c r="L15" i="101" a="1"/>
  <c r="L15" i="101"/>
  <c r="L14" i="101" a="1"/>
  <c r="L14" i="101"/>
  <c r="L13" i="101" a="1"/>
  <c r="L13" i="101"/>
  <c r="L12" i="101" a="1"/>
  <c r="L12" i="101"/>
  <c r="L11" i="101" a="1"/>
  <c r="L11" i="101"/>
  <c r="L10" i="101" a="1"/>
  <c r="L10" i="101"/>
  <c r="L9" i="101" a="1"/>
  <c r="L9" i="101"/>
  <c r="L8" i="101" a="1"/>
  <c r="L8" i="101"/>
  <c r="L7" i="101" a="1"/>
  <c r="L7" i="101"/>
  <c r="L6" i="101" a="1"/>
  <c r="L6" i="101"/>
  <c r="N6" i="101"/>
  <c r="N7" i="101"/>
  <c r="N8" i="101"/>
  <c r="N9" i="101"/>
  <c r="N10" i="101"/>
  <c r="N11" i="101"/>
  <c r="N12" i="101"/>
  <c r="N13" i="101"/>
  <c r="N14" i="101"/>
  <c r="N15" i="101"/>
  <c r="N16" i="101"/>
  <c r="N17" i="101"/>
  <c r="N18" i="101"/>
  <c r="N19" i="101"/>
  <c r="N20" i="101"/>
  <c r="N21" i="101"/>
  <c r="N22" i="101"/>
  <c r="N23" i="101"/>
  <c r="N24" i="101"/>
  <c r="N25" i="101"/>
  <c r="N26" i="101"/>
  <c r="N27" i="101"/>
  <c r="N28" i="101"/>
  <c r="N29" i="101"/>
  <c r="N30" i="101"/>
  <c r="N31" i="101"/>
  <c r="L24" i="100" a="1"/>
  <c r="L24" i="100"/>
  <c r="L25" i="100" a="1"/>
  <c r="L25" i="100"/>
  <c r="L26" i="100" a="1"/>
  <c r="L26" i="100"/>
  <c r="L27" i="100" a="1"/>
  <c r="L27" i="100"/>
  <c r="L28" i="100" a="1"/>
  <c r="L28" i="100"/>
  <c r="L29" i="100" a="1"/>
  <c r="L29" i="100"/>
  <c r="L30" i="100" a="1"/>
  <c r="L30" i="100"/>
  <c r="L31" i="100" a="1"/>
  <c r="L31" i="100"/>
  <c r="N31" i="100"/>
  <c r="N30" i="100"/>
  <c r="N29" i="100"/>
  <c r="N28" i="100"/>
  <c r="N27" i="100"/>
  <c r="N26" i="100"/>
  <c r="N25" i="100"/>
  <c r="N24" i="100"/>
  <c r="N23" i="100"/>
  <c r="N22" i="100"/>
  <c r="N21" i="100"/>
  <c r="N20" i="100"/>
  <c r="N19" i="100"/>
  <c r="N18" i="100"/>
  <c r="N17" i="100"/>
  <c r="N16" i="100"/>
  <c r="N15" i="100"/>
  <c r="N14" i="100"/>
  <c r="N13" i="100"/>
  <c r="N12" i="100"/>
  <c r="N11" i="100"/>
  <c r="N10" i="100"/>
  <c r="N9" i="100"/>
  <c r="N8" i="100"/>
  <c r="N7" i="100"/>
  <c r="N6" i="100"/>
  <c r="L23" i="100" a="1"/>
  <c r="L23" i="100"/>
  <c r="L22" i="100" a="1"/>
  <c r="L22" i="100"/>
  <c r="L21" i="100" a="1"/>
  <c r="L21" i="100"/>
  <c r="L20" i="100" a="1"/>
  <c r="L20" i="100"/>
  <c r="L19" i="100" a="1"/>
  <c r="L19" i="100"/>
  <c r="L18" i="100" a="1"/>
  <c r="L18" i="100"/>
  <c r="L17" i="100" a="1"/>
  <c r="L17" i="100"/>
  <c r="L16" i="100" a="1"/>
  <c r="L16" i="100"/>
  <c r="L15" i="100" a="1"/>
  <c r="L15" i="100"/>
  <c r="L14" i="100" a="1"/>
  <c r="L14" i="100"/>
  <c r="L13" i="100" a="1"/>
  <c r="L13" i="100"/>
  <c r="L12" i="100" a="1"/>
  <c r="L12" i="100"/>
  <c r="L11" i="100" a="1"/>
  <c r="L11" i="100"/>
  <c r="L10" i="100" a="1"/>
  <c r="L10" i="100"/>
  <c r="L9" i="100" a="1"/>
  <c r="L9" i="100"/>
  <c r="L8" i="100" a="1"/>
  <c r="L8" i="100"/>
  <c r="L7" i="100" a="1"/>
  <c r="L7" i="100"/>
  <c r="L6" i="100" a="1"/>
  <c r="L6" i="100"/>
  <c r="N31" i="99"/>
  <c r="N29" i="99"/>
  <c r="N28" i="99"/>
  <c r="N30" i="99"/>
  <c r="L20" i="99" a="1"/>
  <c r="L20" i="99"/>
  <c r="L21" i="99" a="1"/>
  <c r="L21" i="99"/>
  <c r="L22" i="99" a="1"/>
  <c r="L22" i="99"/>
  <c r="L23" i="99" a="1"/>
  <c r="L23" i="99"/>
  <c r="L24" i="99" a="1"/>
  <c r="L24" i="99"/>
  <c r="L25" i="99" a="1"/>
  <c r="L25" i="99"/>
  <c r="L26" i="99" a="1"/>
  <c r="L26" i="99"/>
  <c r="L27" i="99" a="1"/>
  <c r="L27" i="99"/>
  <c r="L28" i="99" a="1"/>
  <c r="L28" i="99"/>
  <c r="L29" i="99" a="1"/>
  <c r="L29" i="99"/>
  <c r="L30" i="99" a="1"/>
  <c r="L30" i="99"/>
  <c r="L31" i="99" a="1"/>
  <c r="L31" i="99"/>
  <c r="N21" i="99"/>
  <c r="N22" i="99"/>
  <c r="L19" i="99" a="1"/>
  <c r="L19" i="99"/>
  <c r="L18" i="99" a="1"/>
  <c r="L18" i="99"/>
  <c r="L17" i="99" a="1"/>
  <c r="L17" i="99"/>
  <c r="L16" i="99" a="1"/>
  <c r="L16" i="99"/>
  <c r="L15" i="99" a="1"/>
  <c r="L15" i="99"/>
  <c r="L14" i="99" a="1"/>
  <c r="L14" i="99"/>
  <c r="L13" i="99" a="1"/>
  <c r="L13" i="99"/>
  <c r="L12" i="99" a="1"/>
  <c r="L12" i="99"/>
  <c r="L11" i="99" a="1"/>
  <c r="L11" i="99"/>
  <c r="L10" i="99" a="1"/>
  <c r="L10" i="99"/>
  <c r="L9" i="99" a="1"/>
  <c r="L9" i="99"/>
  <c r="L8" i="99" a="1"/>
  <c r="L8" i="99"/>
  <c r="L7" i="99" a="1"/>
  <c r="L7" i="99"/>
  <c r="L6" i="99" a="1"/>
  <c r="L6" i="99"/>
  <c r="N6" i="99"/>
  <c r="N7" i="99"/>
  <c r="N8" i="99"/>
  <c r="N9" i="99"/>
  <c r="N10" i="99"/>
  <c r="N11" i="99"/>
  <c r="N12" i="99"/>
  <c r="N13" i="99"/>
  <c r="N14" i="99"/>
  <c r="N15" i="99"/>
  <c r="N16" i="99"/>
  <c r="N17" i="99"/>
  <c r="N18" i="99"/>
  <c r="N19" i="99"/>
  <c r="N20" i="99"/>
  <c r="N23" i="99"/>
  <c r="N24" i="99"/>
  <c r="N25" i="99"/>
  <c r="N26" i="99"/>
  <c r="N27" i="99"/>
  <c r="L13" i="98" a="1"/>
  <c r="L13" i="98"/>
  <c r="L15" i="98" a="1"/>
  <c r="L15" i="98"/>
  <c r="L29" i="98" a="1"/>
  <c r="L29" i="98"/>
  <c r="L28" i="98" a="1"/>
  <c r="L28" i="98"/>
  <c r="L27" i="98" a="1"/>
  <c r="L27" i="98"/>
  <c r="L26" i="98" a="1"/>
  <c r="L26" i="98"/>
  <c r="L25" i="98" a="1"/>
  <c r="L25" i="98"/>
  <c r="L24" i="98" a="1"/>
  <c r="L24" i="98"/>
  <c r="L23" i="98" a="1"/>
  <c r="L23" i="98"/>
  <c r="L22" i="98" a="1"/>
  <c r="L22" i="98"/>
  <c r="L21" i="98" a="1"/>
  <c r="L21" i="98"/>
  <c r="L20" i="98" a="1"/>
  <c r="L20" i="98"/>
  <c r="L19" i="98" a="1"/>
  <c r="L19" i="98"/>
  <c r="L18" i="98" a="1"/>
  <c r="L18" i="98"/>
  <c r="L17" i="98" a="1"/>
  <c r="L17" i="98"/>
  <c r="L16" i="98" a="1"/>
  <c r="L16" i="98"/>
  <c r="L14" i="98" a="1"/>
  <c r="L14" i="98"/>
  <c r="L12" i="98" a="1"/>
  <c r="L12" i="98"/>
  <c r="L11" i="98" a="1"/>
  <c r="L11" i="98"/>
  <c r="L10" i="98" a="1"/>
  <c r="L10" i="98"/>
  <c r="L9" i="98" a="1"/>
  <c r="L9" i="98"/>
  <c r="L30" i="98" a="1"/>
  <c r="L30" i="98"/>
  <c r="L8" i="98" a="1"/>
  <c r="L8" i="98"/>
  <c r="L7" i="98" a="1"/>
  <c r="L7" i="98"/>
  <c r="L6" i="98" a="1"/>
  <c r="L6" i="98"/>
  <c r="N6" i="98"/>
  <c r="N7" i="98"/>
  <c r="N8" i="98"/>
  <c r="N9" i="98"/>
  <c r="N10" i="98"/>
  <c r="N11" i="98"/>
  <c r="N12" i="98"/>
  <c r="N13" i="98"/>
  <c r="N14" i="98"/>
  <c r="N15" i="98"/>
  <c r="N16" i="98"/>
  <c r="N17" i="98"/>
  <c r="N18" i="98"/>
  <c r="N19" i="98"/>
  <c r="N20" i="98"/>
  <c r="N21" i="98"/>
  <c r="N22" i="98"/>
  <c r="N23" i="98"/>
  <c r="N24" i="98"/>
  <c r="N25" i="98"/>
  <c r="N26" i="98"/>
  <c r="N27" i="98"/>
  <c r="N28" i="98"/>
  <c r="N29" i="98"/>
  <c r="N29" i="97"/>
  <c r="N30" i="97"/>
  <c r="L30" i="97" a="1"/>
  <c r="L30" i="97"/>
  <c r="L29" i="97" a="1"/>
  <c r="L29" i="97"/>
  <c r="L28" i="97" a="1"/>
  <c r="L28" i="97"/>
  <c r="L27" i="97" a="1"/>
  <c r="L27" i="97"/>
  <c r="L26" i="97" a="1"/>
  <c r="L26" i="97"/>
  <c r="L25" i="97" a="1"/>
  <c r="L25" i="97"/>
  <c r="L24" i="97" a="1"/>
  <c r="L24" i="97"/>
  <c r="L23" i="97" a="1"/>
  <c r="L23" i="97"/>
  <c r="L22" i="97" a="1"/>
  <c r="L22" i="97"/>
  <c r="L21" i="97" a="1"/>
  <c r="L21" i="97"/>
  <c r="L20" i="97" a="1"/>
  <c r="L20" i="97"/>
  <c r="L19" i="97" a="1"/>
  <c r="L19" i="97"/>
  <c r="L18" i="97" a="1"/>
  <c r="L18" i="97"/>
  <c r="L17" i="97" a="1"/>
  <c r="L17" i="97"/>
  <c r="L16" i="97" a="1"/>
  <c r="L16" i="97"/>
  <c r="L15" i="97" a="1"/>
  <c r="L15" i="97"/>
  <c r="L14" i="97" a="1"/>
  <c r="L14" i="97"/>
  <c r="L13" i="97" a="1"/>
  <c r="L13" i="97"/>
  <c r="L12" i="97" a="1"/>
  <c r="L12" i="97"/>
  <c r="L11" i="97" a="1"/>
  <c r="L11" i="97"/>
  <c r="L10" i="97" a="1"/>
  <c r="L10" i="97"/>
  <c r="L9" i="97" a="1"/>
  <c r="L9" i="97"/>
  <c r="L8" i="97" a="1"/>
  <c r="L8" i="97"/>
  <c r="L7" i="97" a="1"/>
  <c r="L7" i="97"/>
  <c r="L6" i="97" a="1"/>
  <c r="L6" i="97"/>
  <c r="N6" i="97"/>
  <c r="N6" i="96"/>
  <c r="N7" i="97"/>
  <c r="N7" i="96"/>
  <c r="N8" i="97"/>
  <c r="N8" i="96"/>
  <c r="N9" i="97"/>
  <c r="N9" i="96"/>
  <c r="N10" i="97"/>
  <c r="N10" i="96"/>
  <c r="N11" i="97"/>
  <c r="N11" i="96"/>
  <c r="N12" i="97"/>
  <c r="N12" i="96"/>
  <c r="N13" i="97"/>
  <c r="N13" i="96"/>
  <c r="N14" i="97"/>
  <c r="N14" i="96"/>
  <c r="N15" i="97"/>
  <c r="N15" i="96"/>
  <c r="N16" i="97"/>
  <c r="N16" i="96"/>
  <c r="N17" i="97"/>
  <c r="N17" i="96"/>
  <c r="N18" i="97"/>
  <c r="N18" i="96"/>
  <c r="N19" i="97"/>
  <c r="N19" i="96"/>
  <c r="N20" i="97"/>
  <c r="N20" i="96"/>
  <c r="N21" i="97"/>
  <c r="N21" i="96"/>
  <c r="N22" i="97"/>
  <c r="N22" i="96"/>
  <c r="N23" i="97"/>
  <c r="N23" i="96"/>
  <c r="N24" i="97"/>
  <c r="N24" i="96"/>
  <c r="N25" i="97"/>
  <c r="N25" i="96"/>
  <c r="N26" i="97"/>
  <c r="N26" i="96"/>
  <c r="N27" i="97"/>
  <c r="N27" i="96"/>
  <c r="N28" i="97"/>
  <c r="N28" i="96"/>
  <c r="N29" i="96"/>
  <c r="P29" i="97"/>
  <c r="L29" i="96" a="1"/>
  <c r="L29" i="96"/>
  <c r="L28" i="96" a="1"/>
  <c r="L28" i="96"/>
  <c r="L27" i="96" a="1"/>
  <c r="L27" i="96"/>
  <c r="L26" i="96" a="1"/>
  <c r="L26" i="96"/>
  <c r="L25" i="96" a="1"/>
  <c r="L25" i="96"/>
  <c r="L24" i="96" a="1"/>
  <c r="L24" i="96"/>
  <c r="L23" i="96" a="1"/>
  <c r="L23" i="96"/>
  <c r="L22" i="96" a="1"/>
  <c r="L22" i="96"/>
  <c r="L21" i="96" a="1"/>
  <c r="L21" i="96"/>
  <c r="L20" i="96" a="1"/>
  <c r="L20" i="96"/>
  <c r="L19" i="96" a="1"/>
  <c r="L19" i="96"/>
  <c r="L18" i="96" a="1"/>
  <c r="L18" i="96"/>
  <c r="L17" i="96" a="1"/>
  <c r="L17" i="96"/>
  <c r="L16" i="96" a="1"/>
  <c r="L16" i="96"/>
  <c r="L15" i="96" a="1"/>
  <c r="L15" i="96"/>
  <c r="L14" i="96" a="1"/>
  <c r="L14" i="96"/>
  <c r="L13" i="96" a="1"/>
  <c r="L13" i="96"/>
  <c r="L12" i="96" a="1"/>
  <c r="L12" i="96"/>
  <c r="L11" i="96" a="1"/>
  <c r="L11" i="96"/>
  <c r="L10" i="96" a="1"/>
  <c r="L10" i="96"/>
  <c r="L9" i="96" a="1"/>
  <c r="L9" i="96"/>
  <c r="L8" i="96" a="1"/>
  <c r="L8" i="96"/>
  <c r="L7" i="96" a="1"/>
  <c r="L7" i="96"/>
  <c r="L6" i="96" a="1"/>
  <c r="L6" i="96"/>
  <c r="N28" i="95"/>
  <c r="N27" i="95"/>
  <c r="P27" i="97"/>
  <c r="N26" i="95"/>
  <c r="P26" i="97"/>
  <c r="N25" i="95"/>
  <c r="N17" i="95"/>
  <c r="N12" i="95"/>
  <c r="L28" i="95" a="1"/>
  <c r="L28" i="95"/>
  <c r="L27" i="95" a="1"/>
  <c r="L27" i="95"/>
  <c r="L26" i="95" a="1"/>
  <c r="L26" i="95"/>
  <c r="L25" i="95" a="1"/>
  <c r="L25" i="95"/>
  <c r="L9" i="127" a="1"/>
  <c r="L9" i="127"/>
  <c r="L10" i="127" a="1"/>
  <c r="L10" i="127"/>
  <c r="L12" i="127" a="1"/>
  <c r="L12" i="127"/>
  <c r="L7" i="95" a="1"/>
  <c r="L7" i="95"/>
  <c r="L8" i="95" a="1"/>
  <c r="L8" i="95"/>
  <c r="L9" i="95" a="1"/>
  <c r="L9" i="95"/>
  <c r="L10" i="95" a="1"/>
  <c r="L10" i="95"/>
  <c r="L11" i="95" a="1"/>
  <c r="L11" i="95"/>
  <c r="L12" i="95" a="1"/>
  <c r="L12" i="95"/>
  <c r="L13" i="95" a="1"/>
  <c r="L13" i="95"/>
  <c r="L14" i="95" a="1"/>
  <c r="L14" i="95"/>
  <c r="L15" i="95" a="1"/>
  <c r="L15" i="95"/>
  <c r="L16" i="95" a="1"/>
  <c r="L16" i="95"/>
  <c r="L17" i="95" a="1"/>
  <c r="L17" i="95"/>
  <c r="L18" i="95" a="1"/>
  <c r="L18" i="95"/>
  <c r="L19" i="95" a="1"/>
  <c r="L19" i="95"/>
  <c r="L20" i="95" a="1"/>
  <c r="L20" i="95"/>
  <c r="L21" i="95" a="1"/>
  <c r="L21" i="95"/>
  <c r="L22" i="95" a="1"/>
  <c r="L22" i="95"/>
  <c r="L23" i="95" a="1"/>
  <c r="L23" i="95"/>
  <c r="L24" i="95" a="1"/>
  <c r="L24" i="95"/>
  <c r="L7" i="94" a="1"/>
  <c r="L7" i="94"/>
  <c r="L8" i="94" a="1"/>
  <c r="L8" i="94"/>
  <c r="L9" i="94" a="1"/>
  <c r="L9" i="94"/>
  <c r="L10" i="94" a="1"/>
  <c r="L10" i="94"/>
  <c r="L11" i="94" a="1"/>
  <c r="L11" i="94"/>
  <c r="L12" i="94" a="1"/>
  <c r="L12" i="94"/>
  <c r="L13" i="94" a="1"/>
  <c r="L13" i="94"/>
  <c r="L14" i="94" a="1"/>
  <c r="L14" i="94"/>
  <c r="L15" i="94" a="1"/>
  <c r="L15" i="94"/>
  <c r="L16" i="94" a="1"/>
  <c r="L16" i="94"/>
  <c r="L17" i="94" a="1"/>
  <c r="L17" i="94"/>
  <c r="L18" i="94" a="1"/>
  <c r="L18" i="94"/>
  <c r="L19" i="94" a="1"/>
  <c r="L19" i="94"/>
  <c r="L20" i="94" a="1"/>
  <c r="L20" i="94"/>
  <c r="L21" i="94" a="1"/>
  <c r="L21" i="94"/>
  <c r="L22" i="94" a="1"/>
  <c r="L22" i="94"/>
  <c r="L23" i="94" a="1"/>
  <c r="L23" i="94"/>
  <c r="L24" i="94" a="1"/>
  <c r="L24" i="94"/>
  <c r="L7" i="128" a="1"/>
  <c r="L7" i="128"/>
  <c r="L8" i="128" a="1"/>
  <c r="L8" i="128"/>
  <c r="L9" i="128" a="1"/>
  <c r="L9" i="128"/>
  <c r="L10" i="128" a="1"/>
  <c r="L10" i="128"/>
  <c r="L11" i="128" a="1"/>
  <c r="L11" i="128"/>
  <c r="L12" i="128" a="1"/>
  <c r="L12" i="128"/>
  <c r="L13" i="128" a="1"/>
  <c r="L13" i="128"/>
  <c r="L14" i="128" a="1"/>
  <c r="L14" i="128"/>
  <c r="L15" i="128" a="1"/>
  <c r="L15" i="128"/>
  <c r="L16" i="128" a="1"/>
  <c r="L16" i="128"/>
  <c r="L17" i="128" a="1"/>
  <c r="L17" i="128"/>
  <c r="L18" i="128" a="1"/>
  <c r="L18" i="128"/>
  <c r="L19" i="128" a="1"/>
  <c r="L19" i="128"/>
  <c r="L20" i="128" a="1"/>
  <c r="L20" i="128"/>
  <c r="L21" i="128" a="1"/>
  <c r="L21" i="128"/>
  <c r="L22" i="128" a="1"/>
  <c r="L22" i="128"/>
  <c r="L23" i="128" a="1"/>
  <c r="L23" i="128"/>
  <c r="L24" i="128" a="1"/>
  <c r="L24" i="128"/>
  <c r="L7" i="93" a="1"/>
  <c r="L7" i="93"/>
  <c r="L8" i="93" a="1"/>
  <c r="L8" i="93"/>
  <c r="L9" i="93" a="1"/>
  <c r="L9" i="93"/>
  <c r="L10" i="93" a="1"/>
  <c r="L10" i="93"/>
  <c r="L11" i="93" a="1"/>
  <c r="L11" i="93"/>
  <c r="L12" i="93" a="1"/>
  <c r="L12" i="93"/>
  <c r="L13" i="93" a="1"/>
  <c r="L13" i="93"/>
  <c r="L14" i="93" a="1"/>
  <c r="L14" i="93"/>
  <c r="L15" i="93" a="1"/>
  <c r="L15" i="93"/>
  <c r="L16" i="93" a="1"/>
  <c r="L16" i="93"/>
  <c r="L17" i="93" a="1"/>
  <c r="L17" i="93"/>
  <c r="L18" i="93" a="1"/>
  <c r="L18" i="93"/>
  <c r="L19" i="93" a="1"/>
  <c r="L19" i="93"/>
  <c r="L20" i="93" a="1"/>
  <c r="L20" i="93"/>
  <c r="L21" i="93" a="1"/>
  <c r="L21" i="93"/>
  <c r="L22" i="93" a="1"/>
  <c r="L22" i="93"/>
  <c r="L23" i="93" a="1"/>
  <c r="L23" i="93"/>
  <c r="L24" i="93" a="1"/>
  <c r="L24" i="93"/>
  <c r="N24" i="95"/>
  <c r="P24" i="97"/>
  <c r="N23" i="95"/>
  <c r="P23" i="97"/>
  <c r="N22" i="95"/>
  <c r="P22" i="97"/>
  <c r="N21" i="95"/>
  <c r="P21" i="97"/>
  <c r="N20" i="95"/>
  <c r="N19" i="95"/>
  <c r="P19" i="97"/>
  <c r="N18" i="95"/>
  <c r="P18" i="97"/>
  <c r="N16" i="95"/>
  <c r="P16" i="97"/>
  <c r="N15" i="95"/>
  <c r="P15" i="97"/>
  <c r="N14" i="95"/>
  <c r="P14" i="97"/>
  <c r="N13" i="95"/>
  <c r="P13" i="97"/>
  <c r="N11" i="95"/>
  <c r="P11" i="97"/>
  <c r="N10" i="95"/>
  <c r="P10" i="97"/>
  <c r="N9" i="95"/>
  <c r="P9" i="97"/>
  <c r="N8" i="95"/>
  <c r="P8" i="97"/>
  <c r="N7" i="95"/>
  <c r="P7" i="97"/>
  <c r="N6" i="95"/>
  <c r="P6" i="97"/>
  <c r="L6" i="95" a="1"/>
  <c r="L6" i="95"/>
  <c r="N24" i="94"/>
  <c r="N23" i="94"/>
  <c r="N22" i="94"/>
  <c r="N21" i="94"/>
  <c r="N20" i="94"/>
  <c r="N19" i="94"/>
  <c r="N18" i="94"/>
  <c r="N17" i="94" a="1"/>
  <c r="N17" i="94"/>
  <c r="N16" i="94"/>
  <c r="N15" i="94"/>
  <c r="N14" i="94"/>
  <c r="N13" i="94"/>
  <c r="N12" i="94" a="1"/>
  <c r="N12" i="94"/>
  <c r="N11" i="94"/>
  <c r="N10" i="94"/>
  <c r="N9" i="94"/>
  <c r="N8" i="94"/>
  <c r="N7" i="94"/>
  <c r="N6" i="94"/>
  <c r="L6" i="94" a="1"/>
  <c r="L6" i="94"/>
  <c r="N24" i="128"/>
  <c r="N23" i="128"/>
  <c r="N22" i="128"/>
  <c r="N21" i="128"/>
  <c r="N20" i="128"/>
  <c r="N19" i="128"/>
  <c r="N18" i="128"/>
  <c r="N17" i="128" a="1"/>
  <c r="N17" i="128"/>
  <c r="N16" i="128"/>
  <c r="N15" i="128"/>
  <c r="N14" i="128"/>
  <c r="N13" i="128"/>
  <c r="N12" i="128" a="1"/>
  <c r="N12" i="128"/>
  <c r="N11" i="128"/>
  <c r="N10" i="128"/>
  <c r="N9" i="128"/>
  <c r="N8" i="128"/>
  <c r="N7" i="128"/>
  <c r="N6" i="128"/>
  <c r="L6" i="128" a="1"/>
  <c r="L6" i="128"/>
  <c r="N24" i="93"/>
  <c r="N23" i="93"/>
  <c r="N22" i="93"/>
  <c r="N21" i="93"/>
  <c r="N20" i="93"/>
  <c r="N19" i="93"/>
  <c r="N18" i="93"/>
  <c r="N17" i="93" a="1"/>
  <c r="N17" i="93"/>
  <c r="N16" i="93"/>
  <c r="N15" i="93"/>
  <c r="N14" i="93"/>
  <c r="N13" i="93"/>
  <c r="N12" i="93" a="1"/>
  <c r="N12" i="93"/>
  <c r="N11" i="93"/>
  <c r="N10" i="93"/>
  <c r="N9" i="93"/>
  <c r="N8" i="93"/>
  <c r="N7" i="93"/>
  <c r="N6" i="93"/>
  <c r="L6" i="93" a="1"/>
  <c r="L6" i="93"/>
  <c r="N24" i="92"/>
  <c r="L25" i="92" a="1"/>
  <c r="L25" i="92"/>
  <c r="N23" i="92"/>
  <c r="L24" i="92" a="1"/>
  <c r="L24" i="92"/>
  <c r="N22" i="92"/>
  <c r="L23" i="92" a="1"/>
  <c r="L23" i="92"/>
  <c r="N21" i="92"/>
  <c r="L22" i="92" a="1"/>
  <c r="L22" i="92"/>
  <c r="N20" i="92"/>
  <c r="L21" i="92" a="1"/>
  <c r="L21" i="92"/>
  <c r="N19" i="92"/>
  <c r="L20" i="92" a="1"/>
  <c r="L20" i="92"/>
  <c r="N18" i="92"/>
  <c r="L19" i="92" a="1"/>
  <c r="L19" i="92"/>
  <c r="N17" i="92" a="1"/>
  <c r="N17" i="92"/>
  <c r="L18" i="92" a="1"/>
  <c r="L18" i="92"/>
  <c r="N16" i="92"/>
  <c r="L17" i="92" a="1"/>
  <c r="L17" i="92"/>
  <c r="N15" i="92"/>
  <c r="L16" i="92" a="1"/>
  <c r="L16" i="92"/>
  <c r="L15" i="92" a="1"/>
  <c r="L15" i="92"/>
  <c r="N14" i="92"/>
  <c r="L14" i="92" a="1"/>
  <c r="L14" i="92"/>
  <c r="N13" i="92"/>
  <c r="L13" i="92" a="1"/>
  <c r="L13" i="92"/>
  <c r="N12" i="92" a="1"/>
  <c r="N12" i="92"/>
  <c r="L12" i="92" a="1"/>
  <c r="L12" i="92"/>
  <c r="N11" i="92"/>
  <c r="L11" i="92" a="1"/>
  <c r="L11" i="92"/>
  <c r="N10" i="92"/>
  <c r="L10" i="92" a="1"/>
  <c r="L10" i="92"/>
  <c r="N9" i="92"/>
  <c r="L9" i="92" a="1"/>
  <c r="L9" i="92"/>
  <c r="N8" i="92"/>
  <c r="L8" i="92" a="1"/>
  <c r="L8" i="92"/>
  <c r="N7" i="92"/>
  <c r="L7" i="92" a="1"/>
  <c r="L7" i="92"/>
  <c r="N6" i="92"/>
  <c r="L6" i="92" a="1"/>
  <c r="L6" i="92"/>
  <c r="N25" i="91"/>
  <c r="L25" i="91" a="1"/>
  <c r="L25" i="91"/>
  <c r="N24" i="91"/>
  <c r="L24" i="91" a="1"/>
  <c r="L24" i="91"/>
  <c r="N23" i="91"/>
  <c r="L23" i="91" a="1"/>
  <c r="L23" i="91"/>
  <c r="N22" i="91"/>
  <c r="L22" i="91" a="1"/>
  <c r="L22" i="91"/>
  <c r="N21" i="91"/>
  <c r="L21" i="91" a="1"/>
  <c r="L21" i="91"/>
  <c r="N20" i="91"/>
  <c r="L20" i="91" a="1"/>
  <c r="L20" i="91"/>
  <c r="N19" i="91"/>
  <c r="L19" i="91" a="1"/>
  <c r="L19" i="91"/>
  <c r="N18" i="91" a="1"/>
  <c r="N18" i="91"/>
  <c r="L18" i="91" a="1"/>
  <c r="L18" i="91"/>
  <c r="N17" i="91"/>
  <c r="L17" i="91" a="1"/>
  <c r="L17" i="91"/>
  <c r="N16" i="91"/>
  <c r="L16" i="91" a="1"/>
  <c r="L16" i="91"/>
  <c r="N15" i="91"/>
  <c r="L15" i="91" a="1"/>
  <c r="L15" i="91"/>
  <c r="N14" i="91"/>
  <c r="L14" i="91" a="1"/>
  <c r="L14" i="91"/>
  <c r="N13" i="91"/>
  <c r="L13" i="91" a="1"/>
  <c r="L13" i="91"/>
  <c r="N12" i="91" a="1"/>
  <c r="N12" i="91"/>
  <c r="L12" i="91" a="1"/>
  <c r="L12" i="91"/>
  <c r="N11" i="91"/>
  <c r="L11" i="91" a="1"/>
  <c r="L11" i="91"/>
  <c r="N10" i="91"/>
  <c r="L10" i="91" a="1"/>
  <c r="L10" i="91"/>
  <c r="N9" i="91"/>
  <c r="L9" i="91" a="1"/>
  <c r="L9" i="91"/>
  <c r="N8" i="91"/>
  <c r="L8" i="91" a="1"/>
  <c r="L8" i="91"/>
  <c r="N7" i="91"/>
  <c r="L7" i="91" a="1"/>
  <c r="L7" i="91"/>
  <c r="N6" i="91"/>
  <c r="L6" i="91" a="1"/>
  <c r="L6" i="91"/>
  <c r="L24" i="127" a="1"/>
  <c r="L24" i="127"/>
  <c r="L23" i="127" a="1"/>
  <c r="L23" i="127"/>
  <c r="L22" i="127" a="1"/>
  <c r="L22" i="127"/>
  <c r="L21" i="127" a="1"/>
  <c r="L21" i="127"/>
  <c r="L20" i="127" a="1"/>
  <c r="L20" i="127"/>
  <c r="L19" i="127" a="1"/>
  <c r="L19" i="127"/>
  <c r="L18" i="127" a="1"/>
  <c r="L18" i="127"/>
  <c r="L17" i="127" a="1"/>
  <c r="L17" i="127"/>
  <c r="L16" i="127" a="1"/>
  <c r="L16" i="127"/>
  <c r="L15" i="127" a="1"/>
  <c r="L15" i="127"/>
  <c r="L14" i="127" a="1"/>
  <c r="L14" i="127"/>
  <c r="L13" i="127" a="1"/>
  <c r="L13" i="127"/>
  <c r="L11" i="127" a="1"/>
  <c r="L11" i="127"/>
  <c r="L8" i="127" a="1"/>
  <c r="L8" i="127"/>
  <c r="L7" i="127" a="1"/>
  <c r="L7" i="127"/>
  <c r="L6" i="127" a="1"/>
  <c r="L6" i="127"/>
  <c r="L7" i="90" a="1"/>
  <c r="L7" i="90"/>
  <c r="L8" i="90" a="1"/>
  <c r="L8" i="90"/>
  <c r="L9" i="90" a="1"/>
  <c r="L9" i="90"/>
  <c r="L10" i="90" a="1"/>
  <c r="L10" i="90"/>
  <c r="L11" i="90" a="1"/>
  <c r="L11" i="90"/>
  <c r="L12" i="90" a="1"/>
  <c r="L12" i="90"/>
  <c r="L13" i="90" a="1"/>
  <c r="L13" i="90"/>
  <c r="L14" i="90" a="1"/>
  <c r="L14" i="90"/>
  <c r="L15" i="90" a="1"/>
  <c r="L15" i="90"/>
  <c r="L16" i="90" a="1"/>
  <c r="L16" i="90"/>
  <c r="L17" i="90" a="1"/>
  <c r="L17" i="90"/>
  <c r="L18" i="90" a="1"/>
  <c r="L18" i="90"/>
  <c r="L19" i="90" a="1"/>
  <c r="L19" i="90"/>
  <c r="L20" i="90" a="1"/>
  <c r="L20" i="90"/>
  <c r="L21" i="90" a="1"/>
  <c r="L21" i="90"/>
  <c r="L22" i="90" a="1"/>
  <c r="L22" i="90"/>
  <c r="L23" i="90" a="1"/>
  <c r="L23" i="90"/>
  <c r="L24" i="90" a="1"/>
  <c r="L24" i="90"/>
  <c r="L25" i="90" a="1"/>
  <c r="L25" i="90"/>
  <c r="L6" i="90" a="1"/>
  <c r="L6" i="90"/>
  <c r="N25" i="90"/>
  <c r="N18" i="89" a="1"/>
  <c r="N18" i="89"/>
  <c r="N24" i="90"/>
  <c r="N24" i="127"/>
  <c r="N24" i="89"/>
  <c r="N24" i="87"/>
  <c r="N24" i="88"/>
  <c r="N24" i="86"/>
  <c r="R23" i="84"/>
  <c r="N18" i="132" a="1"/>
  <c r="N18" i="132"/>
  <c r="N12" i="132" a="1"/>
  <c r="N12" i="132"/>
  <c r="N6" i="132"/>
  <c r="N7" i="132"/>
  <c r="N8" i="132"/>
  <c r="N9" i="132"/>
  <c r="N10" i="132"/>
  <c r="N11" i="132"/>
  <c r="N13" i="132"/>
  <c r="N14" i="132"/>
  <c r="N15" i="132"/>
  <c r="N16" i="132"/>
  <c r="N17" i="132"/>
  <c r="N19" i="132"/>
  <c r="N20" i="132"/>
  <c r="N21" i="132"/>
  <c r="N22" i="132"/>
  <c r="N23" i="132"/>
  <c r="N18" i="131" a="1"/>
  <c r="N18" i="131"/>
  <c r="N12" i="131" a="1"/>
  <c r="N12" i="131"/>
  <c r="N6" i="131"/>
  <c r="N7" i="131"/>
  <c r="N8" i="131"/>
  <c r="N9" i="131"/>
  <c r="N10" i="131"/>
  <c r="N11" i="131"/>
  <c r="N13" i="131"/>
  <c r="N14" i="131"/>
  <c r="N15" i="131"/>
  <c r="N16" i="131"/>
  <c r="N17" i="131"/>
  <c r="N19" i="131"/>
  <c r="N20" i="131"/>
  <c r="N21" i="131"/>
  <c r="N22" i="131"/>
  <c r="N23" i="131"/>
  <c r="N18" i="130" a="1"/>
  <c r="N18" i="130"/>
  <c r="N12" i="130" a="1"/>
  <c r="N12" i="130"/>
  <c r="N6" i="130"/>
  <c r="N7" i="130"/>
  <c r="N8" i="130"/>
  <c r="N9" i="130"/>
  <c r="N10" i="130"/>
  <c r="N11" i="130"/>
  <c r="N13" i="130"/>
  <c r="N14" i="130"/>
  <c r="N15" i="130"/>
  <c r="N16" i="130"/>
  <c r="N17" i="130"/>
  <c r="N19" i="130"/>
  <c r="N20" i="130"/>
  <c r="N21" i="130"/>
  <c r="N22" i="130"/>
  <c r="N23" i="130"/>
  <c r="N18" i="129" a="1"/>
  <c r="N18" i="129"/>
  <c r="N12" i="129" a="1"/>
  <c r="N12" i="129"/>
  <c r="N6" i="129"/>
  <c r="N7" i="129"/>
  <c r="N8" i="129"/>
  <c r="N9" i="129"/>
  <c r="N10" i="129"/>
  <c r="N11" i="129"/>
  <c r="N13" i="129"/>
  <c r="N14" i="129"/>
  <c r="N15" i="129"/>
  <c r="N16" i="129"/>
  <c r="N17" i="129"/>
  <c r="N19" i="129"/>
  <c r="N20" i="129"/>
  <c r="N21" i="129"/>
  <c r="N22" i="129"/>
  <c r="N23" i="129"/>
  <c r="N18" i="127" a="1"/>
  <c r="N18" i="127"/>
  <c r="N12" i="127" a="1"/>
  <c r="N12" i="127"/>
  <c r="N6" i="127"/>
  <c r="N7" i="127"/>
  <c r="N8" i="127"/>
  <c r="N9" i="127"/>
  <c r="N10" i="127"/>
  <c r="N11" i="127"/>
  <c r="N13" i="127"/>
  <c r="N14" i="127"/>
  <c r="N15" i="127"/>
  <c r="N16" i="127"/>
  <c r="N17" i="127"/>
  <c r="N19" i="127"/>
  <c r="N20" i="127"/>
  <c r="N21" i="127"/>
  <c r="N22" i="127"/>
  <c r="N23" i="127"/>
  <c r="N23" i="85"/>
  <c r="N24" i="85"/>
  <c r="N13" i="85"/>
  <c r="N22" i="85"/>
  <c r="N18" i="124" a="1"/>
  <c r="N18" i="124"/>
  <c r="N12" i="124" a="1"/>
  <c r="N12" i="124"/>
  <c r="N6" i="124"/>
  <c r="N7" i="124"/>
  <c r="N8" i="124"/>
  <c r="N9" i="124"/>
  <c r="N10" i="124"/>
  <c r="N11" i="124"/>
  <c r="N13" i="124"/>
  <c r="N14" i="124"/>
  <c r="N15" i="124"/>
  <c r="N16" i="124"/>
  <c r="N17" i="124"/>
  <c r="N19" i="124"/>
  <c r="N20" i="124"/>
  <c r="N21" i="124"/>
  <c r="N22" i="124"/>
  <c r="N23" i="124"/>
  <c r="N18" i="123" a="1"/>
  <c r="N18" i="123"/>
  <c r="N12" i="123" a="1"/>
  <c r="N12" i="123"/>
  <c r="N6" i="123"/>
  <c r="N7" i="123"/>
  <c r="N8" i="123"/>
  <c r="N9" i="123"/>
  <c r="N10" i="123"/>
  <c r="N11" i="123"/>
  <c r="N13" i="123"/>
  <c r="N14" i="123"/>
  <c r="N15" i="123"/>
  <c r="N16" i="123"/>
  <c r="N17" i="123"/>
  <c r="N19" i="123"/>
  <c r="N20" i="123"/>
  <c r="N21" i="123"/>
  <c r="N22" i="123"/>
  <c r="N23" i="123"/>
  <c r="N18" i="122" a="1"/>
  <c r="N18" i="122"/>
  <c r="N12" i="122" a="1"/>
  <c r="N12" i="122"/>
  <c r="N6" i="122"/>
  <c r="N7" i="122"/>
  <c r="N8" i="122"/>
  <c r="N9" i="122"/>
  <c r="N10" i="122"/>
  <c r="N11" i="122"/>
  <c r="N13" i="122"/>
  <c r="N14" i="122"/>
  <c r="N15" i="122"/>
  <c r="N16" i="122"/>
  <c r="N17" i="122"/>
  <c r="N19" i="122"/>
  <c r="N20" i="122"/>
  <c r="N21" i="122"/>
  <c r="N22" i="122"/>
  <c r="N23" i="122"/>
  <c r="N18" i="120" a="1"/>
  <c r="N18" i="120"/>
  <c r="N12" i="120" a="1"/>
  <c r="N12" i="120"/>
  <c r="N6" i="120"/>
  <c r="N7" i="120"/>
  <c r="N8" i="120"/>
  <c r="N9" i="120"/>
  <c r="N10" i="120"/>
  <c r="N11" i="120"/>
  <c r="N13" i="120"/>
  <c r="N14" i="120"/>
  <c r="N15" i="120"/>
  <c r="N16" i="120"/>
  <c r="N17" i="120"/>
  <c r="N19" i="120"/>
  <c r="N20" i="120"/>
  <c r="N21" i="120"/>
  <c r="N22" i="120"/>
  <c r="N23" i="120"/>
  <c r="N18" i="119" a="1"/>
  <c r="N18" i="119"/>
  <c r="N12" i="119" a="1"/>
  <c r="N12" i="119"/>
  <c r="N6" i="119"/>
  <c r="N7" i="119"/>
  <c r="N8" i="119"/>
  <c r="N9" i="119"/>
  <c r="N10" i="119"/>
  <c r="N11" i="119"/>
  <c r="N13" i="119"/>
  <c r="N14" i="119"/>
  <c r="N15" i="119"/>
  <c r="N16" i="119"/>
  <c r="N17" i="119"/>
  <c r="N19" i="119"/>
  <c r="N20" i="119"/>
  <c r="N21" i="119"/>
  <c r="N22" i="119"/>
  <c r="N23" i="119"/>
  <c r="N18" i="118" a="1"/>
  <c r="N18" i="118"/>
  <c r="N12" i="118" a="1"/>
  <c r="N12" i="118"/>
  <c r="N6" i="118"/>
  <c r="N7" i="118"/>
  <c r="N8" i="118"/>
  <c r="N9" i="118"/>
  <c r="N10" i="118"/>
  <c r="N11" i="118"/>
  <c r="N13" i="118"/>
  <c r="N14" i="118"/>
  <c r="N15" i="118"/>
  <c r="N16" i="118"/>
  <c r="N17" i="118"/>
  <c r="N19" i="118"/>
  <c r="N20" i="118"/>
  <c r="N21" i="118"/>
  <c r="N22" i="118"/>
  <c r="N23" i="118"/>
  <c r="N18" i="117" a="1"/>
  <c r="N18" i="117"/>
  <c r="N12" i="117" a="1"/>
  <c r="N12" i="117"/>
  <c r="N6" i="117"/>
  <c r="N7" i="117"/>
  <c r="N8" i="117"/>
  <c r="N9" i="117"/>
  <c r="N10" i="117"/>
  <c r="N11" i="117"/>
  <c r="N13" i="117"/>
  <c r="N14" i="117"/>
  <c r="N15" i="117"/>
  <c r="N16" i="117"/>
  <c r="N17" i="117"/>
  <c r="N19" i="117"/>
  <c r="N20" i="117"/>
  <c r="N21" i="117"/>
  <c r="N22" i="117"/>
  <c r="N23" i="117"/>
  <c r="N18" i="116" a="1"/>
  <c r="N18" i="116"/>
  <c r="N12" i="116" a="1"/>
  <c r="N12" i="116"/>
  <c r="N6" i="116"/>
  <c r="N7" i="116"/>
  <c r="N8" i="116"/>
  <c r="N9" i="116"/>
  <c r="N10" i="116"/>
  <c r="N11" i="116"/>
  <c r="N13" i="116"/>
  <c r="N14" i="116"/>
  <c r="N15" i="116"/>
  <c r="N16" i="116"/>
  <c r="N17" i="116"/>
  <c r="N19" i="116"/>
  <c r="N20" i="116"/>
  <c r="N21" i="116"/>
  <c r="N22" i="116"/>
  <c r="N23" i="116"/>
  <c r="N18" i="115" a="1"/>
  <c r="N18" i="115"/>
  <c r="N12" i="115" a="1"/>
  <c r="N12" i="115"/>
  <c r="N6" i="115"/>
  <c r="N7" i="115"/>
  <c r="N8" i="115"/>
  <c r="N9" i="115"/>
  <c r="N10" i="115"/>
  <c r="N11" i="115"/>
  <c r="N13" i="115"/>
  <c r="N14" i="115"/>
  <c r="N15" i="115"/>
  <c r="N16" i="115"/>
  <c r="N17" i="115"/>
  <c r="N19" i="115"/>
  <c r="N20" i="115"/>
  <c r="N21" i="115"/>
  <c r="N22" i="115"/>
  <c r="N23" i="115"/>
  <c r="N18" i="114" a="1"/>
  <c r="N18" i="114"/>
  <c r="N12" i="114" a="1"/>
  <c r="N12" i="114"/>
  <c r="N6" i="114"/>
  <c r="N7" i="114"/>
  <c r="N8" i="114"/>
  <c r="N9" i="114"/>
  <c r="N10" i="114"/>
  <c r="N11" i="114"/>
  <c r="N13" i="114"/>
  <c r="N14" i="114"/>
  <c r="N15" i="114"/>
  <c r="N16" i="114"/>
  <c r="N17" i="114"/>
  <c r="N19" i="114"/>
  <c r="N20" i="114"/>
  <c r="N21" i="114"/>
  <c r="N22" i="114"/>
  <c r="N23" i="114"/>
  <c r="N18" i="113" a="1"/>
  <c r="N18" i="113"/>
  <c r="N12" i="113" a="1"/>
  <c r="N12" i="113"/>
  <c r="N6" i="113"/>
  <c r="N7" i="113"/>
  <c r="N8" i="113"/>
  <c r="N9" i="113"/>
  <c r="N10" i="113"/>
  <c r="N11" i="113"/>
  <c r="N13" i="113"/>
  <c r="N14" i="113"/>
  <c r="N15" i="113"/>
  <c r="N16" i="113"/>
  <c r="N17" i="113"/>
  <c r="N19" i="113"/>
  <c r="N20" i="113"/>
  <c r="N21" i="113"/>
  <c r="N22" i="113"/>
  <c r="N23" i="113"/>
  <c r="N18" i="112" a="1"/>
  <c r="N18" i="112"/>
  <c r="N12" i="112" a="1"/>
  <c r="N12" i="112"/>
  <c r="N6" i="112"/>
  <c r="N7" i="112"/>
  <c r="N8" i="112"/>
  <c r="N9" i="112"/>
  <c r="N10" i="112"/>
  <c r="N11" i="112"/>
  <c r="N13" i="112"/>
  <c r="N14" i="112"/>
  <c r="N15" i="112"/>
  <c r="N16" i="112"/>
  <c r="N17" i="112"/>
  <c r="N19" i="112"/>
  <c r="N20" i="112"/>
  <c r="N21" i="112"/>
  <c r="N22" i="112"/>
  <c r="N23" i="112"/>
  <c r="N18" i="111" a="1"/>
  <c r="N18" i="111"/>
  <c r="N12" i="111" a="1"/>
  <c r="N12" i="111"/>
  <c r="N6" i="111"/>
  <c r="N7" i="111"/>
  <c r="N8" i="111"/>
  <c r="N9" i="111"/>
  <c r="N10" i="111"/>
  <c r="N11" i="111"/>
  <c r="N13" i="111"/>
  <c r="N14" i="111"/>
  <c r="N15" i="111"/>
  <c r="N16" i="111"/>
  <c r="N17" i="111"/>
  <c r="N19" i="111"/>
  <c r="N20" i="111"/>
  <c r="N21" i="111"/>
  <c r="N22" i="111"/>
  <c r="N23" i="111"/>
  <c r="N18" i="110" a="1"/>
  <c r="N18" i="110"/>
  <c r="N12" i="110" a="1"/>
  <c r="N12" i="110"/>
  <c r="N6" i="110"/>
  <c r="N7" i="110"/>
  <c r="N8" i="110"/>
  <c r="N9" i="110"/>
  <c r="N10" i="110"/>
  <c r="N11" i="110"/>
  <c r="N13" i="110"/>
  <c r="N14" i="110"/>
  <c r="N15" i="110"/>
  <c r="N16" i="110"/>
  <c r="N17" i="110"/>
  <c r="N19" i="110"/>
  <c r="N20" i="110"/>
  <c r="N21" i="110"/>
  <c r="N22" i="110"/>
  <c r="N23" i="110"/>
  <c r="N18" i="109" a="1"/>
  <c r="N18" i="109"/>
  <c r="N12" i="109" a="1"/>
  <c r="N12" i="109"/>
  <c r="N6" i="109"/>
  <c r="N7" i="109"/>
  <c r="N8" i="109"/>
  <c r="N9" i="109"/>
  <c r="N10" i="109"/>
  <c r="N11" i="109"/>
  <c r="N13" i="109"/>
  <c r="N14" i="109"/>
  <c r="N15" i="109"/>
  <c r="N16" i="109"/>
  <c r="N17" i="109"/>
  <c r="N19" i="109"/>
  <c r="N20" i="109"/>
  <c r="N21" i="109"/>
  <c r="N22" i="109"/>
  <c r="N23" i="109"/>
  <c r="N18" i="108" a="1"/>
  <c r="N18" i="108"/>
  <c r="N12" i="108" a="1"/>
  <c r="N12" i="108"/>
  <c r="N6" i="108"/>
  <c r="N7" i="108"/>
  <c r="N8" i="108"/>
  <c r="N9" i="108"/>
  <c r="N10" i="108"/>
  <c r="N11" i="108"/>
  <c r="N13" i="108"/>
  <c r="N14" i="108"/>
  <c r="N15" i="108"/>
  <c r="N16" i="108"/>
  <c r="N17" i="108"/>
  <c r="N19" i="108"/>
  <c r="N20" i="108"/>
  <c r="N21" i="108"/>
  <c r="N22" i="108"/>
  <c r="N23" i="108"/>
  <c r="N18" i="107" a="1"/>
  <c r="N18" i="107"/>
  <c r="N12" i="107" a="1"/>
  <c r="N12" i="107"/>
  <c r="N6" i="107"/>
  <c r="N7" i="107"/>
  <c r="N8" i="107"/>
  <c r="N9" i="107"/>
  <c r="N10" i="107"/>
  <c r="N11" i="107"/>
  <c r="N13" i="107"/>
  <c r="N14" i="107"/>
  <c r="N15" i="107"/>
  <c r="N16" i="107"/>
  <c r="N17" i="107"/>
  <c r="N19" i="107"/>
  <c r="N20" i="107"/>
  <c r="N21" i="107"/>
  <c r="N22" i="107"/>
  <c r="N23" i="107"/>
  <c r="N18" i="106" a="1"/>
  <c r="N18" i="106"/>
  <c r="N12" i="106" a="1"/>
  <c r="N12" i="106"/>
  <c r="N6" i="106"/>
  <c r="N7" i="106"/>
  <c r="N8" i="106"/>
  <c r="N9" i="106"/>
  <c r="N10" i="106"/>
  <c r="N11" i="106"/>
  <c r="N13" i="106"/>
  <c r="N14" i="106"/>
  <c r="N15" i="106"/>
  <c r="N16" i="106"/>
  <c r="N17" i="106"/>
  <c r="N19" i="106"/>
  <c r="N20" i="106"/>
  <c r="N21" i="106"/>
  <c r="N22" i="106"/>
  <c r="N23" i="106"/>
  <c r="N18" i="105" a="1"/>
  <c r="N18" i="105"/>
  <c r="N12" i="105" a="1"/>
  <c r="N12" i="105"/>
  <c r="N6" i="105"/>
  <c r="N7" i="105"/>
  <c r="N8" i="105"/>
  <c r="N9" i="105"/>
  <c r="N10" i="105"/>
  <c r="N11" i="105"/>
  <c r="N13" i="105"/>
  <c r="N14" i="105"/>
  <c r="N15" i="105"/>
  <c r="N16" i="105"/>
  <c r="N17" i="105"/>
  <c r="N19" i="105"/>
  <c r="N20" i="105"/>
  <c r="N21" i="105"/>
  <c r="N22" i="105"/>
  <c r="N23" i="105"/>
  <c r="N23" i="104"/>
  <c r="N22" i="104"/>
  <c r="N21" i="104"/>
  <c r="N20" i="104"/>
  <c r="N19" i="104"/>
  <c r="N18" i="104" a="1"/>
  <c r="N18" i="104"/>
  <c r="N17" i="104"/>
  <c r="N16" i="104"/>
  <c r="N15" i="104"/>
  <c r="N14" i="104"/>
  <c r="N13" i="104"/>
  <c r="N12" i="104" a="1"/>
  <c r="N12" i="104"/>
  <c r="N11" i="104"/>
  <c r="N10" i="104"/>
  <c r="N9" i="104"/>
  <c r="N8" i="104"/>
  <c r="N7" i="104"/>
  <c r="N6" i="104"/>
  <c r="N23" i="103"/>
  <c r="N22" i="103"/>
  <c r="N21" i="103"/>
  <c r="N20" i="103"/>
  <c r="N19" i="103"/>
  <c r="N18" i="103" a="1"/>
  <c r="N18" i="103"/>
  <c r="N17" i="103"/>
  <c r="N16" i="103"/>
  <c r="N15" i="103"/>
  <c r="N14" i="103"/>
  <c r="N13" i="103"/>
  <c r="N12" i="103" a="1"/>
  <c r="N12" i="103"/>
  <c r="N11" i="103"/>
  <c r="N10" i="103"/>
  <c r="N9" i="103"/>
  <c r="N8" i="103"/>
  <c r="N7" i="103"/>
  <c r="N6" i="103"/>
  <c r="N23" i="90"/>
  <c r="N22" i="90"/>
  <c r="N21" i="90"/>
  <c r="N20" i="90"/>
  <c r="N19" i="90"/>
  <c r="N18" i="90" a="1"/>
  <c r="N18" i="90"/>
  <c r="N17" i="90"/>
  <c r="N16" i="90"/>
  <c r="N15" i="90"/>
  <c r="N14" i="90"/>
  <c r="N13" i="90"/>
  <c r="N12" i="90" a="1"/>
  <c r="N12" i="90"/>
  <c r="N11" i="90"/>
  <c r="N10" i="90"/>
  <c r="N9" i="90"/>
  <c r="N8" i="90"/>
  <c r="N7" i="90"/>
  <c r="N6" i="90"/>
  <c r="N23" i="89"/>
  <c r="N22" i="89"/>
  <c r="N21" i="89"/>
  <c r="N20" i="89"/>
  <c r="N19" i="89"/>
  <c r="N17" i="89"/>
  <c r="N16" i="89"/>
  <c r="N15" i="89"/>
  <c r="N14" i="89"/>
  <c r="N13" i="89"/>
  <c r="N12" i="89" a="1"/>
  <c r="N12" i="89"/>
  <c r="N11" i="89"/>
  <c r="N10" i="89"/>
  <c r="N9" i="89"/>
  <c r="N8" i="89"/>
  <c r="N7" i="89"/>
  <c r="N6" i="89"/>
  <c r="N23" i="88"/>
  <c r="N22" i="88"/>
  <c r="N21" i="88"/>
  <c r="N20" i="88"/>
  <c r="N19" i="88"/>
  <c r="N18" i="88" a="1"/>
  <c r="N18" i="88"/>
  <c r="N17" i="88"/>
  <c r="N16" i="88"/>
  <c r="N15" i="88"/>
  <c r="N14" i="88"/>
  <c r="N13" i="88"/>
  <c r="N12" i="88" a="1"/>
  <c r="N12" i="88"/>
  <c r="N11" i="88"/>
  <c r="N10" i="88"/>
  <c r="N9" i="88"/>
  <c r="N8" i="88"/>
  <c r="N7" i="88"/>
  <c r="N6" i="88"/>
  <c r="N23" i="87"/>
  <c r="R23" i="89"/>
  <c r="N22" i="87"/>
  <c r="N21" i="87"/>
  <c r="N20" i="87"/>
  <c r="N19" i="87"/>
  <c r="N18" i="87" a="1"/>
  <c r="N18" i="87"/>
  <c r="N17" i="87"/>
  <c r="N16" i="87"/>
  <c r="N15" i="87"/>
  <c r="N14" i="87"/>
  <c r="N13" i="87"/>
  <c r="N12" i="87" a="1"/>
  <c r="N12" i="87"/>
  <c r="N11" i="87"/>
  <c r="N10" i="87"/>
  <c r="N9" i="87"/>
  <c r="N8" i="87"/>
  <c r="N7" i="87"/>
  <c r="N6" i="87"/>
  <c r="N23" i="86"/>
  <c r="N22" i="86"/>
  <c r="N21" i="86"/>
  <c r="N20" i="86"/>
  <c r="N19" i="86"/>
  <c r="N18" i="86" a="1"/>
  <c r="N18" i="86"/>
  <c r="N17" i="86"/>
  <c r="N16" i="86"/>
  <c r="N15" i="86"/>
  <c r="N14" i="86"/>
  <c r="N13" i="86"/>
  <c r="N12" i="86" a="1"/>
  <c r="N12" i="86"/>
  <c r="N11" i="86"/>
  <c r="N10" i="86"/>
  <c r="N9" i="86"/>
  <c r="N8" i="86"/>
  <c r="N7" i="86"/>
  <c r="N6" i="86"/>
  <c r="N21" i="85"/>
  <c r="N20" i="85"/>
  <c r="N19" i="85"/>
  <c r="N18" i="85" a="1"/>
  <c r="N18" i="85"/>
  <c r="N17" i="85"/>
  <c r="N16" i="85"/>
  <c r="N15" i="85"/>
  <c r="N14" i="85"/>
  <c r="N12" i="85" a="1"/>
  <c r="N12" i="85"/>
  <c r="N11" i="85"/>
  <c r="N10" i="85"/>
  <c r="N9" i="85"/>
  <c r="N8" i="85"/>
  <c r="N7" i="85"/>
  <c r="N6" i="85"/>
  <c r="N6" i="84"/>
  <c r="N23" i="84"/>
  <c r="N22" i="84"/>
  <c r="N21" i="84"/>
  <c r="N20" i="84"/>
  <c r="N19" i="84"/>
  <c r="N18" i="84" a="1"/>
  <c r="N18" i="84"/>
  <c r="N17" i="84"/>
  <c r="N16" i="84"/>
  <c r="N15" i="84"/>
  <c r="N14" i="84"/>
  <c r="N13" i="84"/>
  <c r="N12" i="84" a="1"/>
  <c r="N12" i="84"/>
  <c r="N11" i="84"/>
  <c r="N10" i="84"/>
  <c r="N9" i="84"/>
  <c r="N8" i="84"/>
  <c r="N7" i="84"/>
  <c r="N18" i="83" a="1"/>
  <c r="N18" i="83"/>
  <c r="N21" i="82"/>
  <c r="N22" i="79"/>
  <c r="R22" i="84"/>
  <c r="N22" i="83"/>
  <c r="N21" i="83"/>
  <c r="N20" i="83"/>
  <c r="N19" i="83"/>
  <c r="N17" i="83"/>
  <c r="N16" i="83"/>
  <c r="N15" i="83"/>
  <c r="N14" i="83"/>
  <c r="N13" i="83"/>
  <c r="N12" i="83" a="1"/>
  <c r="N12" i="83"/>
  <c r="N11" i="83"/>
  <c r="N10" i="83"/>
  <c r="N9" i="83"/>
  <c r="N8" i="83"/>
  <c r="N7" i="83"/>
  <c r="N6" i="83"/>
  <c r="N21" i="79"/>
  <c r="N20" i="79"/>
  <c r="N19" i="79"/>
  <c r="N18" i="79" a="1"/>
  <c r="N18" i="79"/>
  <c r="N17" i="79"/>
  <c r="N16" i="79"/>
  <c r="N15" i="79"/>
  <c r="N14" i="79"/>
  <c r="N13" i="79"/>
  <c r="N12" i="79" a="1"/>
  <c r="N12" i="79"/>
  <c r="N11" i="79"/>
  <c r="N10" i="79"/>
  <c r="N9" i="79"/>
  <c r="N8" i="79"/>
  <c r="N7" i="79"/>
  <c r="N6" i="79"/>
  <c r="N21" i="78"/>
  <c r="R21" i="84"/>
  <c r="N20" i="78"/>
  <c r="N19" i="78"/>
  <c r="N18" i="78" a="1"/>
  <c r="N18" i="78"/>
  <c r="R18" i="84"/>
  <c r="N17" i="78"/>
  <c r="N16" i="78"/>
  <c r="N15" i="78"/>
  <c r="R15" i="84"/>
  <c r="N14" i="78"/>
  <c r="N13" i="78"/>
  <c r="N12" i="78" a="1"/>
  <c r="N12" i="78"/>
  <c r="N11" i="78"/>
  <c r="R11" i="84"/>
  <c r="N10" i="78"/>
  <c r="R10" i="84"/>
  <c r="N9" i="78"/>
  <c r="N8" i="78"/>
  <c r="N7" i="78"/>
  <c r="R7" i="84"/>
  <c r="N6" i="78"/>
  <c r="N18" i="77"/>
  <c r="N18" i="76"/>
  <c r="N18" i="75"/>
  <c r="N18" i="74"/>
  <c r="N18" i="81"/>
  <c r="N19" i="81"/>
  <c r="N17" i="81"/>
  <c r="N20" i="82"/>
  <c r="N19" i="82"/>
  <c r="N18" i="82" a="1"/>
  <c r="N18" i="82"/>
  <c r="N17" i="82"/>
  <c r="N16" i="82"/>
  <c r="N15" i="82"/>
  <c r="N14" i="82"/>
  <c r="N13" i="82"/>
  <c r="N12" i="82" a="1"/>
  <c r="N12" i="82"/>
  <c r="N11" i="82"/>
  <c r="N10" i="82"/>
  <c r="N9" i="82"/>
  <c r="N8" i="82"/>
  <c r="N7" i="82"/>
  <c r="N6" i="82"/>
  <c r="N12" i="81" a="1"/>
  <c r="N12" i="81"/>
  <c r="N6" i="81"/>
  <c r="N7" i="81"/>
  <c r="N8" i="81"/>
  <c r="N9" i="81"/>
  <c r="N10" i="81"/>
  <c r="N11" i="81"/>
  <c r="N13" i="81"/>
  <c r="N14" i="81"/>
  <c r="N15" i="81"/>
  <c r="N16" i="81"/>
  <c r="N20" i="81"/>
  <c r="N21" i="81"/>
  <c r="N18" i="73" a="1"/>
  <c r="N18" i="73"/>
  <c r="N12" i="73" a="1"/>
  <c r="N12" i="73"/>
  <c r="N19" i="73"/>
  <c r="N20" i="73"/>
  <c r="N21" i="73"/>
  <c r="N13" i="73"/>
  <c r="N14" i="73"/>
  <c r="N15" i="73"/>
  <c r="N16" i="73"/>
  <c r="N17" i="73"/>
  <c r="N6" i="73"/>
  <c r="N7" i="73"/>
  <c r="N8" i="73"/>
  <c r="N9" i="73"/>
  <c r="N10" i="73"/>
  <c r="N11" i="73"/>
  <c r="N12" i="74" a="1"/>
  <c r="N12" i="74"/>
  <c r="N19" i="74"/>
  <c r="N20" i="74"/>
  <c r="N21" i="74"/>
  <c r="N13" i="74"/>
  <c r="N14" i="74"/>
  <c r="N15" i="74"/>
  <c r="N16" i="74"/>
  <c r="N17" i="74"/>
  <c r="N6" i="74"/>
  <c r="N7" i="74"/>
  <c r="N8" i="74"/>
  <c r="N9" i="74"/>
  <c r="N10" i="74"/>
  <c r="N11" i="74"/>
  <c r="N12" i="75" a="1"/>
  <c r="N12" i="75"/>
  <c r="N19" i="75"/>
  <c r="N20" i="75"/>
  <c r="N21" i="75"/>
  <c r="N13" i="75"/>
  <c r="N14" i="75"/>
  <c r="N15" i="75"/>
  <c r="N16" i="75"/>
  <c r="N17" i="75"/>
  <c r="N6" i="75"/>
  <c r="N7" i="75"/>
  <c r="N8" i="75"/>
  <c r="N9" i="75"/>
  <c r="N10" i="75"/>
  <c r="N11" i="75"/>
  <c r="N12" i="76" a="1"/>
  <c r="N12" i="76"/>
  <c r="N19" i="76"/>
  <c r="N20" i="76"/>
  <c r="N21" i="76"/>
  <c r="N13" i="76"/>
  <c r="N14" i="76"/>
  <c r="N15" i="76"/>
  <c r="N16" i="76"/>
  <c r="N17" i="76"/>
  <c r="N6" i="76"/>
  <c r="N7" i="76"/>
  <c r="N8" i="76"/>
  <c r="N9" i="76"/>
  <c r="N10" i="76"/>
  <c r="N11" i="76"/>
  <c r="N21" i="77"/>
  <c r="N20" i="77"/>
  <c r="N19" i="77"/>
  <c r="N17" i="77"/>
  <c r="N16" i="77"/>
  <c r="N15" i="77"/>
  <c r="N14" i="77"/>
  <c r="N13" i="77"/>
  <c r="N12" i="77" a="1"/>
  <c r="N12" i="77"/>
  <c r="N11" i="77"/>
  <c r="N10" i="77"/>
  <c r="N9" i="77"/>
  <c r="N8" i="77"/>
  <c r="N7" i="77"/>
  <c r="N6" i="77"/>
  <c r="N13" i="72" a="1"/>
  <c r="N13" i="72"/>
  <c r="N6" i="72"/>
  <c r="N7" i="72"/>
  <c r="N8" i="72"/>
  <c r="N9" i="72"/>
  <c r="N10" i="72"/>
  <c r="N11" i="72"/>
  <c r="N12" i="72"/>
  <c r="N14" i="72"/>
  <c r="N15" i="72"/>
  <c r="N16" i="72"/>
  <c r="N17" i="72"/>
  <c r="N18" i="72"/>
  <c r="N19" i="72"/>
  <c r="N20" i="72"/>
  <c r="N21" i="72"/>
  <c r="N14" i="71" a="1"/>
  <c r="N14" i="71"/>
  <c r="N6" i="71"/>
  <c r="N7" i="71"/>
  <c r="N8" i="71"/>
  <c r="N9" i="71"/>
  <c r="N10" i="71"/>
  <c r="N11" i="71"/>
  <c r="N12" i="71"/>
  <c r="N13" i="71"/>
  <c r="N15" i="71"/>
  <c r="N16" i="71"/>
  <c r="N17" i="71"/>
  <c r="N18" i="71"/>
  <c r="N19" i="71"/>
  <c r="N20" i="71"/>
  <c r="N21" i="71"/>
  <c r="N22" i="71"/>
  <c r="N14" i="69" a="1"/>
  <c r="N14" i="69"/>
  <c r="N6" i="69"/>
  <c r="N7" i="69"/>
  <c r="N8" i="69"/>
  <c r="N9" i="69"/>
  <c r="N10" i="69"/>
  <c r="N11" i="69"/>
  <c r="N12" i="69"/>
  <c r="N13" i="69"/>
  <c r="N15" i="69"/>
  <c r="N16" i="69"/>
  <c r="N17" i="69"/>
  <c r="N18" i="69"/>
  <c r="N19" i="69"/>
  <c r="N20" i="69"/>
  <c r="N21" i="69"/>
  <c r="N22" i="69"/>
  <c r="N14" i="68" a="1"/>
  <c r="N14" i="68"/>
  <c r="N6" i="68"/>
  <c r="N7" i="68"/>
  <c r="N8" i="68"/>
  <c r="N9" i="68"/>
  <c r="N10" i="68"/>
  <c r="N11" i="68"/>
  <c r="N12" i="68"/>
  <c r="N13" i="68"/>
  <c r="N15" i="68"/>
  <c r="N16" i="68"/>
  <c r="N17" i="68"/>
  <c r="N18" i="68"/>
  <c r="N19" i="68"/>
  <c r="N20" i="68"/>
  <c r="N21" i="68"/>
  <c r="N22" i="68"/>
  <c r="N23" i="68"/>
  <c r="N23" i="67"/>
  <c r="N23" i="66"/>
  <c r="N23" i="65"/>
  <c r="N14" i="67" a="1"/>
  <c r="N14" i="67"/>
  <c r="N6" i="67"/>
  <c r="N7" i="67"/>
  <c r="N8" i="67"/>
  <c r="N9" i="67"/>
  <c r="N10" i="67"/>
  <c r="N11" i="67"/>
  <c r="N12" i="67"/>
  <c r="N13" i="67"/>
  <c r="N15" i="67"/>
  <c r="N16" i="67"/>
  <c r="N17" i="67"/>
  <c r="N18" i="67"/>
  <c r="N19" i="67"/>
  <c r="N20" i="67"/>
  <c r="N21" i="67"/>
  <c r="N22" i="67"/>
  <c r="N14" i="66" a="1"/>
  <c r="N14" i="66"/>
  <c r="N6" i="66"/>
  <c r="N7" i="66"/>
  <c r="N8" i="66"/>
  <c r="N9" i="66"/>
  <c r="N10" i="66"/>
  <c r="N11" i="66"/>
  <c r="N12" i="66"/>
  <c r="N13" i="66"/>
  <c r="N15" i="66"/>
  <c r="N16" i="66"/>
  <c r="N17" i="66"/>
  <c r="N18" i="66"/>
  <c r="N19" i="66"/>
  <c r="N20" i="66"/>
  <c r="N21" i="66"/>
  <c r="N22" i="66"/>
  <c r="N23" i="64"/>
  <c r="N21" i="63" a="1"/>
  <c r="N21" i="63"/>
  <c r="N10" i="63"/>
  <c r="N22" i="65"/>
  <c r="N21" i="65"/>
  <c r="N20" i="65"/>
  <c r="N19" i="65"/>
  <c r="N18" i="65"/>
  <c r="N17" i="65"/>
  <c r="N16" i="65"/>
  <c r="N15" i="65"/>
  <c r="N14" i="65" a="1"/>
  <c r="N14" i="65"/>
  <c r="N13" i="65"/>
  <c r="N12" i="65"/>
  <c r="N11" i="65"/>
  <c r="N10" i="65"/>
  <c r="N9" i="65"/>
  <c r="N8" i="65"/>
  <c r="N7" i="65"/>
  <c r="N6" i="65"/>
  <c r="N22" i="64"/>
  <c r="N22" i="63"/>
  <c r="N21" i="64"/>
  <c r="N20" i="64"/>
  <c r="N19" i="64"/>
  <c r="N18" i="64"/>
  <c r="N17" i="64"/>
  <c r="N16" i="64"/>
  <c r="N15" i="64"/>
  <c r="N14" i="64" a="1"/>
  <c r="N14" i="64"/>
  <c r="N13" i="64"/>
  <c r="N12" i="64"/>
  <c r="N11" i="64"/>
  <c r="N10" i="64"/>
  <c r="N9" i="64"/>
  <c r="N8" i="64"/>
  <c r="N7" i="64"/>
  <c r="N6" i="64"/>
  <c r="N14" i="63" a="1"/>
  <c r="N14" i="63"/>
  <c r="N6" i="63"/>
  <c r="N7" i="63"/>
  <c r="N8" i="63"/>
  <c r="N9" i="63"/>
  <c r="N11" i="63"/>
  <c r="N12" i="63"/>
  <c r="N13" i="63"/>
  <c r="N15" i="63"/>
  <c r="N16" i="63"/>
  <c r="N17" i="63"/>
  <c r="N18" i="63"/>
  <c r="N19" i="63"/>
  <c r="N20" i="63"/>
  <c r="N22" i="61"/>
  <c r="N14" i="62" a="1"/>
  <c r="N14" i="62"/>
  <c r="N6" i="62"/>
  <c r="N7" i="62"/>
  <c r="N8" i="62"/>
  <c r="N9" i="62"/>
  <c r="N10" i="62"/>
  <c r="N11" i="62"/>
  <c r="N12" i="62"/>
  <c r="N13" i="62"/>
  <c r="N15" i="62"/>
  <c r="N16" i="62"/>
  <c r="N17" i="62"/>
  <c r="N18" i="62"/>
  <c r="N19" i="62"/>
  <c r="N20" i="62"/>
  <c r="N21" i="62"/>
  <c r="N14" i="61" a="1"/>
  <c r="N14" i="61"/>
  <c r="N6" i="61"/>
  <c r="N7" i="61"/>
  <c r="N8" i="61"/>
  <c r="N9" i="61"/>
  <c r="N10" i="61"/>
  <c r="N11" i="61"/>
  <c r="N12" i="61"/>
  <c r="N13" i="61"/>
  <c r="N15" i="61"/>
  <c r="N16" i="61"/>
  <c r="N17" i="61"/>
  <c r="N18" i="61"/>
  <c r="N19" i="61"/>
  <c r="N20" i="61"/>
  <c r="N21" i="61"/>
  <c r="N14" i="60" a="1"/>
  <c r="N14" i="60"/>
  <c r="N6" i="60"/>
  <c r="N7" i="60"/>
  <c r="N8" i="60"/>
  <c r="N9" i="60"/>
  <c r="N10" i="60"/>
  <c r="N11" i="60"/>
  <c r="N12" i="60"/>
  <c r="N13" i="60"/>
  <c r="N15" i="60"/>
  <c r="N16" i="60"/>
  <c r="N17" i="60"/>
  <c r="N18" i="60"/>
  <c r="N19" i="60"/>
  <c r="N20" i="60"/>
  <c r="N21" i="60"/>
  <c r="N14" i="58" a="1"/>
  <c r="N14" i="58"/>
  <c r="N21" i="59"/>
  <c r="N20" i="59"/>
  <c r="N19" i="59"/>
  <c r="N18" i="59"/>
  <c r="N17" i="59"/>
  <c r="N16" i="59"/>
  <c r="N15" i="59"/>
  <c r="N14" i="59" a="1"/>
  <c r="N14" i="59"/>
  <c r="N13" i="59"/>
  <c r="N12" i="59"/>
  <c r="N11" i="59"/>
  <c r="N10" i="59"/>
  <c r="N9" i="59"/>
  <c r="N8" i="59"/>
  <c r="N7" i="59"/>
  <c r="N6" i="59"/>
  <c r="N21" i="58"/>
  <c r="N20" i="58"/>
  <c r="N19" i="58"/>
  <c r="N18" i="58"/>
  <c r="N17" i="58"/>
  <c r="N16" i="58"/>
  <c r="N15" i="58"/>
  <c r="N13" i="58"/>
  <c r="N12" i="58"/>
  <c r="N11" i="58"/>
  <c r="N10" i="58"/>
  <c r="N9" i="58"/>
  <c r="N8" i="58"/>
  <c r="N7" i="58"/>
  <c r="N6" i="58"/>
  <c r="N22" i="57"/>
  <c r="N21" i="57"/>
  <c r="N20" i="57"/>
  <c r="N19" i="57"/>
  <c r="N18" i="57"/>
  <c r="N17" i="57"/>
  <c r="N16" i="57"/>
  <c r="N15" i="57" a="1"/>
  <c r="N15" i="57"/>
  <c r="N14" i="57"/>
  <c r="N13" i="57"/>
  <c r="N12" i="57"/>
  <c r="N11" i="57"/>
  <c r="N10" i="57"/>
  <c r="N9" i="57"/>
  <c r="N8" i="57"/>
  <c r="N7" i="57"/>
  <c r="N6" i="57"/>
  <c r="N15" i="56" a="1"/>
  <c r="N15" i="56"/>
  <c r="N6" i="56"/>
  <c r="N7" i="56"/>
  <c r="N8" i="56"/>
  <c r="N9" i="56"/>
  <c r="N10" i="56"/>
  <c r="N11" i="56"/>
  <c r="N12" i="56"/>
  <c r="N13" i="56"/>
  <c r="N14" i="56"/>
  <c r="N16" i="56"/>
  <c r="N17" i="56"/>
  <c r="N18" i="56"/>
  <c r="N19" i="56"/>
  <c r="N20" i="56"/>
  <c r="N21" i="56"/>
  <c r="N22" i="56"/>
  <c r="N15" i="52" a="1"/>
  <c r="N15" i="52"/>
  <c r="N6" i="52"/>
  <c r="N7" i="52"/>
  <c r="N8" i="52"/>
  <c r="N9" i="52"/>
  <c r="N10" i="52"/>
  <c r="N11" i="52"/>
  <c r="N12" i="52"/>
  <c r="N13" i="52"/>
  <c r="N14" i="52"/>
  <c r="N16" i="52"/>
  <c r="N17" i="52"/>
  <c r="N18" i="52"/>
  <c r="N19" i="52"/>
  <c r="N20" i="52"/>
  <c r="N21" i="52"/>
  <c r="N22" i="52"/>
  <c r="N15" i="55" a="1"/>
  <c r="N15" i="55"/>
  <c r="N6" i="55"/>
  <c r="N7" i="55"/>
  <c r="N8" i="55"/>
  <c r="N9" i="55"/>
  <c r="N10" i="55"/>
  <c r="N11" i="55"/>
  <c r="N12" i="55"/>
  <c r="N13" i="55"/>
  <c r="N14" i="55"/>
  <c r="N16" i="55"/>
  <c r="N17" i="55"/>
  <c r="N18" i="55"/>
  <c r="N19" i="55"/>
  <c r="N20" i="55"/>
  <c r="N21" i="55"/>
  <c r="N22" i="55"/>
  <c r="N15" i="54" a="1"/>
  <c r="N15" i="54"/>
  <c r="N6" i="54"/>
  <c r="N7" i="54"/>
  <c r="N8" i="54"/>
  <c r="N9" i="54"/>
  <c r="N10" i="54"/>
  <c r="N11" i="54"/>
  <c r="N12" i="54"/>
  <c r="N13" i="54"/>
  <c r="N14" i="54"/>
  <c r="N16" i="54"/>
  <c r="N17" i="54"/>
  <c r="N18" i="54"/>
  <c r="N19" i="54"/>
  <c r="N20" i="54"/>
  <c r="N21" i="54"/>
  <c r="N22" i="54"/>
  <c r="N6" i="53"/>
  <c r="N7" i="53"/>
  <c r="N22" i="53"/>
  <c r="N21" i="53"/>
  <c r="N20" i="53"/>
  <c r="N19" i="53"/>
  <c r="N18" i="53"/>
  <c r="N17" i="53"/>
  <c r="N16" i="53"/>
  <c r="N15" i="53" a="1"/>
  <c r="N15" i="53"/>
  <c r="N14" i="53"/>
  <c r="N13" i="53"/>
  <c r="N12" i="53"/>
  <c r="N11" i="53"/>
  <c r="N10" i="53"/>
  <c r="N9" i="53"/>
  <c r="N8" i="53"/>
  <c r="N9" i="51"/>
  <c r="N8" i="51"/>
  <c r="N7" i="51"/>
  <c r="N21" i="51"/>
  <c r="N14" i="51" a="1"/>
  <c r="N14" i="51"/>
  <c r="N6" i="51"/>
  <c r="N10" i="51"/>
  <c r="N11" i="51"/>
  <c r="N12" i="51"/>
  <c r="N13" i="51"/>
  <c r="N15" i="51"/>
  <c r="N16" i="51"/>
  <c r="N17" i="51"/>
  <c r="N18" i="51"/>
  <c r="N19" i="51"/>
  <c r="N20" i="51"/>
  <c r="N20" i="50"/>
  <c r="N19" i="50"/>
  <c r="N6" i="50"/>
  <c r="N13" i="50" a="1"/>
  <c r="N13" i="50"/>
  <c r="N14" i="50"/>
  <c r="N15" i="50"/>
  <c r="N16" i="50"/>
  <c r="N17" i="50"/>
  <c r="N18" i="50"/>
  <c r="N7" i="50"/>
  <c r="N8" i="50"/>
  <c r="N9" i="50"/>
  <c r="N10" i="50"/>
  <c r="N11" i="50"/>
  <c r="N12" i="50"/>
  <c r="N13" i="49" a="1"/>
  <c r="N13" i="49"/>
  <c r="N6" i="49"/>
  <c r="N7" i="49"/>
  <c r="N8" i="49"/>
  <c r="N9" i="49"/>
  <c r="N10" i="49"/>
  <c r="N11" i="49"/>
  <c r="N12" i="49"/>
  <c r="N14" i="49"/>
  <c r="N15" i="49"/>
  <c r="N16" i="49"/>
  <c r="N17" i="49"/>
  <c r="N18" i="49"/>
  <c r="N13" i="48" a="1"/>
  <c r="N13" i="48"/>
  <c r="N6" i="48"/>
  <c r="N7" i="48"/>
  <c r="N8" i="48"/>
  <c r="N9" i="48"/>
  <c r="N10" i="48"/>
  <c r="N11" i="48"/>
  <c r="N12" i="48"/>
  <c r="N14" i="48"/>
  <c r="N15" i="48"/>
  <c r="N16" i="48"/>
  <c r="N17" i="48"/>
  <c r="N18" i="48"/>
  <c r="N18" i="47"/>
  <c r="N17" i="47"/>
  <c r="N16" i="47"/>
  <c r="N15" i="47"/>
  <c r="N14" i="47"/>
  <c r="N13" i="47" a="1"/>
  <c r="N13" i="47"/>
  <c r="N12" i="47"/>
  <c r="N11" i="47"/>
  <c r="N10" i="47"/>
  <c r="N9" i="47"/>
  <c r="N8" i="47"/>
  <c r="N7" i="47"/>
  <c r="N6" i="47"/>
  <c r="N18" i="46"/>
  <c r="N17" i="46"/>
  <c r="N16" i="46"/>
  <c r="N15" i="46"/>
  <c r="N14" i="46"/>
  <c r="N13" i="46" a="1"/>
  <c r="N13" i="46"/>
  <c r="N12" i="46"/>
  <c r="N11" i="46"/>
  <c r="N10" i="46"/>
  <c r="N9" i="46"/>
  <c r="N8" i="46"/>
  <c r="N7" i="46"/>
  <c r="N6" i="46"/>
  <c r="N18" i="45"/>
  <c r="N17" i="45"/>
  <c r="N16" i="45"/>
  <c r="N15" i="45"/>
  <c r="N14" i="45"/>
  <c r="N13" i="45" a="1"/>
  <c r="N13" i="45"/>
  <c r="N12" i="45"/>
  <c r="N11" i="45"/>
  <c r="N10" i="45"/>
  <c r="N9" i="45"/>
  <c r="N8" i="45"/>
  <c r="N7" i="45"/>
  <c r="N6" i="45"/>
  <c r="N13" i="44" a="1"/>
  <c r="N13" i="44"/>
  <c r="N17" i="44"/>
  <c r="N16" i="44"/>
  <c r="N15" i="44"/>
  <c r="N14" i="44"/>
  <c r="N12" i="44"/>
  <c r="N11" i="44"/>
  <c r="N10" i="44"/>
  <c r="N9" i="44"/>
  <c r="N8" i="44"/>
  <c r="N7" i="44"/>
  <c r="N6" i="44"/>
  <c r="N18" i="44"/>
  <c r="N18" i="42"/>
  <c r="N13" i="43" a="1"/>
  <c r="N13" i="43"/>
  <c r="N6" i="43"/>
  <c r="N7" i="43"/>
  <c r="N8" i="43"/>
  <c r="N9" i="43"/>
  <c r="N10" i="43"/>
  <c r="N11" i="43"/>
  <c r="N12" i="43"/>
  <c r="N14" i="43"/>
  <c r="N15" i="43"/>
  <c r="N16" i="43"/>
  <c r="N17" i="43"/>
  <c r="N18" i="43"/>
  <c r="N13" i="42" a="1"/>
  <c r="N13" i="42"/>
  <c r="N6" i="42"/>
  <c r="N7" i="42"/>
  <c r="N8" i="42"/>
  <c r="N9" i="42"/>
  <c r="N10" i="42"/>
  <c r="N11" i="42"/>
  <c r="N12" i="42"/>
  <c r="N14" i="42"/>
  <c r="N15" i="42"/>
  <c r="N16" i="42"/>
  <c r="N17" i="42"/>
  <c r="N18" i="41"/>
  <c r="N17" i="41"/>
  <c r="N16" i="41"/>
  <c r="N15" i="41"/>
  <c r="N14" i="41"/>
  <c r="N13" i="41" a="1"/>
  <c r="N13" i="41"/>
  <c r="N12" i="41"/>
  <c r="N11" i="41"/>
  <c r="N10" i="41"/>
  <c r="N9" i="41"/>
  <c r="N8" i="41"/>
  <c r="N7" i="41"/>
  <c r="N6" i="41"/>
  <c r="N18" i="40"/>
  <c r="N17" i="40"/>
  <c r="N16" i="40"/>
  <c r="N15" i="40"/>
  <c r="N14" i="40"/>
  <c r="N13" i="40" a="1"/>
  <c r="N13" i="40"/>
  <c r="N12" i="40"/>
  <c r="N11" i="40"/>
  <c r="N10" i="40"/>
  <c r="N9" i="40"/>
  <c r="N8" i="40"/>
  <c r="N6" i="40"/>
  <c r="N7" i="40"/>
  <c r="N13" i="39" a="1"/>
  <c r="N13" i="39"/>
  <c r="N6" i="39"/>
  <c r="N7" i="39"/>
  <c r="N8" i="39"/>
  <c r="N9" i="39"/>
  <c r="N10" i="39"/>
  <c r="N11" i="39"/>
  <c r="N12" i="39"/>
  <c r="N14" i="39"/>
  <c r="N15" i="39"/>
  <c r="N16" i="39"/>
  <c r="N17" i="39"/>
  <c r="N18" i="39"/>
  <c r="N18" i="38"/>
  <c r="N17" i="38"/>
  <c r="N16" i="38"/>
  <c r="N15" i="38"/>
  <c r="N14" i="38"/>
  <c r="N13" i="38" a="1"/>
  <c r="N13" i="38"/>
  <c r="N12" i="38"/>
  <c r="N11" i="38"/>
  <c r="N10" i="38"/>
  <c r="N9" i="38"/>
  <c r="N8" i="38"/>
  <c r="N7" i="38"/>
  <c r="N6" i="38"/>
  <c r="N18" i="37"/>
  <c r="N17" i="37"/>
  <c r="N16" i="37"/>
  <c r="N15" i="37"/>
  <c r="N14" i="37"/>
  <c r="N13" i="37" a="1"/>
  <c r="N13" i="37"/>
  <c r="N12" i="37"/>
  <c r="N11" i="37"/>
  <c r="N10" i="37"/>
  <c r="N9" i="37"/>
  <c r="N8" i="37"/>
  <c r="N7" i="37"/>
  <c r="N6" i="37"/>
  <c r="N17" i="35"/>
  <c r="N18" i="35"/>
  <c r="N13" i="35" a="1"/>
  <c r="N13" i="35"/>
  <c r="N6" i="35"/>
  <c r="N7" i="35"/>
  <c r="N8" i="35"/>
  <c r="N9" i="35"/>
  <c r="N10" i="35"/>
  <c r="N11" i="35"/>
  <c r="N12" i="35"/>
  <c r="N14" i="35"/>
  <c r="N15" i="35"/>
  <c r="N16" i="35"/>
  <c r="N16" i="34"/>
  <c r="N15" i="34"/>
  <c r="N14" i="34"/>
  <c r="N13" i="34" a="1"/>
  <c r="N13" i="34"/>
  <c r="N12" i="34"/>
  <c r="N11" i="34"/>
  <c r="N10" i="34"/>
  <c r="N9" i="34"/>
  <c r="N8" i="34"/>
  <c r="N7" i="34"/>
  <c r="N6" i="34"/>
  <c r="N13" i="33" a="1"/>
  <c r="N13" i="33"/>
  <c r="N11" i="33"/>
  <c r="N10" i="33"/>
  <c r="N16" i="33"/>
  <c r="N15" i="33"/>
  <c r="N14" i="33"/>
  <c r="N12" i="33"/>
  <c r="N9" i="33"/>
  <c r="N8" i="33"/>
  <c r="N7" i="33"/>
  <c r="N6" i="33"/>
  <c r="N16" i="32"/>
  <c r="N15" i="32"/>
  <c r="N14" i="32"/>
  <c r="N13" i="32"/>
  <c r="N12" i="32"/>
  <c r="N11" i="32"/>
  <c r="N10" i="32"/>
  <c r="N9" i="32"/>
  <c r="N8" i="32"/>
  <c r="N7" i="32"/>
  <c r="N6" i="32"/>
  <c r="N15" i="31"/>
  <c r="N16" i="31"/>
  <c r="N6" i="31"/>
  <c r="N7" i="31"/>
  <c r="N8" i="31"/>
  <c r="N9" i="31"/>
  <c r="N10" i="31"/>
  <c r="N11" i="31"/>
  <c r="N12" i="31"/>
  <c r="N13" i="31"/>
  <c r="N14" i="31"/>
  <c r="N10" i="30"/>
  <c r="N11" i="30"/>
  <c r="N12" i="30"/>
  <c r="N7" i="30"/>
  <c r="N7" i="29"/>
  <c r="N9" i="29"/>
  <c r="N12" i="29"/>
  <c r="N11" i="29"/>
  <c r="N10" i="29"/>
  <c r="N6" i="30"/>
  <c r="N8" i="30"/>
  <c r="N9" i="30"/>
  <c r="N13" i="30"/>
  <c r="N14" i="30"/>
  <c r="N15" i="30"/>
  <c r="N16" i="30"/>
  <c r="N16" i="29"/>
  <c r="N15" i="29"/>
  <c r="N14" i="29"/>
  <c r="N13" i="29"/>
  <c r="N8" i="29"/>
  <c r="N6" i="29"/>
  <c r="F38" i="27"/>
  <c r="F34" i="27"/>
  <c r="F40" i="27"/>
  <c r="F36" i="27"/>
  <c r="F39" i="27"/>
  <c r="F37" i="27"/>
  <c r="R9" i="84"/>
  <c r="R17" i="84"/>
  <c r="R19" i="84"/>
  <c r="R20" i="84"/>
  <c r="R13" i="84"/>
  <c r="R24" i="89"/>
  <c r="R6" i="84"/>
  <c r="R14" i="84"/>
  <c r="R8" i="84"/>
  <c r="R16" i="84"/>
  <c r="R12" i="84"/>
  <c r="R14" i="89"/>
  <c r="R16" i="89"/>
  <c r="R17" i="89"/>
  <c r="R9" i="89"/>
  <c r="R7" i="89"/>
  <c r="R6" i="89"/>
  <c r="R15" i="89"/>
  <c r="R10" i="89"/>
  <c r="R20" i="89"/>
  <c r="R13" i="89"/>
  <c r="R18" i="89"/>
  <c r="R19" i="89"/>
  <c r="R11" i="89"/>
  <c r="R12" i="89"/>
  <c r="R21" i="89"/>
  <c r="R8" i="89"/>
  <c r="R22" i="89"/>
  <c r="P25" i="97"/>
  <c r="P12" i="97"/>
  <c r="P28" i="97"/>
  <c r="P20" i="97"/>
  <c r="P17" i="97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<sst xmlns="http://schemas.openxmlformats.org/spreadsheetml/2006/main" count="26085" uniqueCount="2283">
  <si>
    <t>AV Office Workforce 2024</t>
  </si>
  <si>
    <t> </t>
  </si>
  <si>
    <t>Q1</t>
  </si>
  <si>
    <t>Q2</t>
  </si>
  <si>
    <t>Q3</t>
  </si>
  <si>
    <t>Q4</t>
  </si>
  <si>
    <t>January</t>
  </si>
  <si>
    <t>February</t>
  </si>
  <si>
    <t>March</t>
  </si>
  <si>
    <t>April</t>
  </si>
  <si>
    <t>May</t>
  </si>
  <si>
    <t>June</t>
  </si>
  <si>
    <t>July</t>
  </si>
  <si>
    <t>August</t>
  </si>
  <si>
    <t>September</t>
  </si>
  <si>
    <t>October</t>
  </si>
  <si>
    <t>November</t>
  </si>
  <si>
    <t>December</t>
  </si>
  <si>
    <t>Week</t>
  </si>
  <si>
    <t>1st day of week</t>
  </si>
  <si>
    <t>15/01/2024</t>
  </si>
  <si>
    <t>22/01/2024</t>
  </si>
  <si>
    <t>29/01/2024</t>
  </si>
  <si>
    <t>19/02/2024</t>
  </si>
  <si>
    <t>26/02/2024</t>
  </si>
  <si>
    <t>18/03/2024</t>
  </si>
  <si>
    <t>25/03/2024</t>
  </si>
  <si>
    <t>15/04/2024</t>
  </si>
  <si>
    <t>22/04/2024</t>
  </si>
  <si>
    <t>29/04/2024</t>
  </si>
  <si>
    <t>13/05/2024</t>
  </si>
  <si>
    <t>20/05/2024</t>
  </si>
  <si>
    <t>27/05/2024</t>
  </si>
  <si>
    <t>17/06/2024</t>
  </si>
  <si>
    <t>24/06/2024</t>
  </si>
  <si>
    <t>15/07/2024</t>
  </si>
  <si>
    <t>22/07/2024</t>
  </si>
  <si>
    <t>29/07/2024</t>
  </si>
  <si>
    <t>19/08/2024</t>
  </si>
  <si>
    <t>26/08/2024</t>
  </si>
  <si>
    <t>16/09/2024</t>
  </si>
  <si>
    <t>23/09/2024</t>
  </si>
  <si>
    <t>30/09/2024</t>
  </si>
  <si>
    <t>14/10/2024</t>
  </si>
  <si>
    <t>21/10/2024</t>
  </si>
  <si>
    <t>28/10/2024</t>
  </si>
  <si>
    <t>18/11/2024</t>
  </si>
  <si>
    <t>25/11/2024</t>
  </si>
  <si>
    <t>16/12/2024</t>
  </si>
  <si>
    <t>23/12/2024</t>
  </si>
  <si>
    <t>30/12/2024</t>
  </si>
  <si>
    <t>Part Timer</t>
  </si>
  <si>
    <t>Example</t>
  </si>
  <si>
    <t>YB</t>
  </si>
  <si>
    <t>YZ</t>
  </si>
  <si>
    <t>James</t>
  </si>
  <si>
    <t>Alex</t>
  </si>
  <si>
    <t>Rafi</t>
  </si>
  <si>
    <t>Wei Yen</t>
  </si>
  <si>
    <t>Nicholas</t>
  </si>
  <si>
    <t>Venus</t>
  </si>
  <si>
    <t>Tai Wei</t>
  </si>
  <si>
    <t>Vijay</t>
  </si>
  <si>
    <t>Griselda</t>
  </si>
  <si>
    <t>Haikal</t>
  </si>
  <si>
    <t>Michael</t>
  </si>
  <si>
    <t>Maxwell</t>
  </si>
  <si>
    <t>Jia Leong</t>
  </si>
  <si>
    <t>Shaun</t>
  </si>
  <si>
    <t> Angel</t>
  </si>
  <si>
    <t>Marlon</t>
  </si>
  <si>
    <t>Active</t>
  </si>
  <si>
    <t>Exam/Assignment</t>
  </si>
  <si>
    <t>Intership</t>
  </si>
  <si>
    <t>Sem Break</t>
  </si>
  <si>
    <t>Nothing much here...</t>
  </si>
  <si>
    <t>:)</t>
  </si>
  <si>
    <t>AV Office Timeslot</t>
  </si>
  <si>
    <t>Part Time</t>
  </si>
  <si>
    <t>2/12/2024 - 8/12/2024</t>
  </si>
  <si>
    <t>Name</t>
  </si>
  <si>
    <t>Hour of contribution</t>
  </si>
  <si>
    <t>Reasons for not being able to contribute 5 hours</t>
  </si>
  <si>
    <t>Weekly on duty</t>
  </si>
  <si>
    <t>5:00am</t>
  </si>
  <si>
    <t>to</t>
  </si>
  <si>
    <t>5:30am</t>
  </si>
  <si>
    <t>6:00am</t>
  </si>
  <si>
    <t>FYP Project</t>
  </si>
  <si>
    <t>6:30am</t>
  </si>
  <si>
    <t>7:00am</t>
  </si>
  <si>
    <t>7:30am</t>
  </si>
  <si>
    <t>8:00am</t>
  </si>
  <si>
    <t xml:space="preserve">Weekend </t>
  </si>
  <si>
    <t>8:30am</t>
  </si>
  <si>
    <t>9:00am</t>
  </si>
  <si>
    <t>9:30am</t>
  </si>
  <si>
    <t>10:00am</t>
  </si>
  <si>
    <t>Break</t>
  </si>
  <si>
    <t>10:30am</t>
  </si>
  <si>
    <t>11:00am</t>
  </si>
  <si>
    <t>11:30am</t>
  </si>
  <si>
    <t>12:00pm</t>
  </si>
  <si>
    <t>12:30pm</t>
  </si>
  <si>
    <t>Angel</t>
  </si>
  <si>
    <t>Lights</t>
  </si>
  <si>
    <t>1:00pm</t>
  </si>
  <si>
    <t>1:30pm</t>
  </si>
  <si>
    <t>QiAn</t>
  </si>
  <si>
    <t>2:00pm</t>
  </si>
  <si>
    <t>2:30pm</t>
  </si>
  <si>
    <t>3:00pm</t>
  </si>
  <si>
    <t>3:30pm</t>
  </si>
  <si>
    <t>4:00pm</t>
  </si>
  <si>
    <t>4:30pm</t>
  </si>
  <si>
    <t>5:00pm</t>
  </si>
  <si>
    <t>5:30pm</t>
  </si>
  <si>
    <t>6:00pm</t>
  </si>
  <si>
    <t>6:30pm</t>
  </si>
  <si>
    <t>7:00pm</t>
  </si>
  <si>
    <t>7:30pm</t>
  </si>
  <si>
    <t>8:00pm</t>
  </si>
  <si>
    <t>8:30pm</t>
  </si>
  <si>
    <t>9:00pm</t>
  </si>
  <si>
    <t>9:30pm</t>
  </si>
  <si>
    <t>10:00pm</t>
  </si>
  <si>
    <t>10:30pm</t>
  </si>
  <si>
    <t>11:00pm</t>
  </si>
  <si>
    <t>11:30pm</t>
  </si>
  <si>
    <t>12:00am</t>
  </si>
  <si>
    <t>On break:</t>
  </si>
  <si>
    <t>HOLIDAY</t>
  </si>
  <si>
    <t>Didnt attend</t>
  </si>
  <si>
    <t>Event</t>
  </si>
  <si>
    <t>Rotation list</t>
  </si>
  <si>
    <t>Tai Wei &amp; Marlon</t>
  </si>
  <si>
    <t>Internship:</t>
  </si>
  <si>
    <t>Rafi &amp; Maxwell</t>
  </si>
  <si>
    <t>Jia Leong &amp; Michael</t>
  </si>
  <si>
    <t>YB &amp; Alex</t>
  </si>
  <si>
    <t>Shaun &amp; Wei Jun</t>
  </si>
  <si>
    <t>YZ &amp; Griselda</t>
  </si>
  <si>
    <t>Qi An &amp; Wei Yan</t>
  </si>
  <si>
    <t>9/12/2024 - 15/12/2024</t>
  </si>
  <si>
    <t>13/12/2024</t>
  </si>
  <si>
    <t>14/12/2024</t>
  </si>
  <si>
    <t>15/12/2024</t>
  </si>
  <si>
    <t>16/12/2024 - 22/12/2024</t>
  </si>
  <si>
    <t>17/12/2024</t>
  </si>
  <si>
    <t>18/12/2024</t>
  </si>
  <si>
    <t>19/12/2024</t>
  </si>
  <si>
    <t>20/12/2024</t>
  </si>
  <si>
    <t>21/12/2024</t>
  </si>
  <si>
    <t>22/12/2024</t>
  </si>
  <si>
    <t>23/12/2024 - 29/12/2024</t>
  </si>
  <si>
    <t>24/12/2024</t>
  </si>
  <si>
    <t>25/12/2024</t>
  </si>
  <si>
    <t>26/12/2024</t>
  </si>
  <si>
    <t>27/12/2024</t>
  </si>
  <si>
    <t>28/12/2024</t>
  </si>
  <si>
    <t>29/12/2024</t>
  </si>
  <si>
    <t>Wei Jun</t>
  </si>
  <si>
    <t>25/11/2024 - 1/12/2024</t>
  </si>
  <si>
    <t>26/11/2024</t>
  </si>
  <si>
    <t>27/11/2024</t>
  </si>
  <si>
    <t>28/11/2024</t>
  </si>
  <si>
    <t>29/11/2024</t>
  </si>
  <si>
    <t>30/11/2024</t>
  </si>
  <si>
    <t>4/10/2024 - 10/11/2024</t>
  </si>
  <si>
    <t>11/11/2024 - 17/11/2024</t>
  </si>
  <si>
    <t>13/11/2024</t>
  </si>
  <si>
    <t>14/11/2024</t>
  </si>
  <si>
    <t>15/11/2024</t>
  </si>
  <si>
    <t>16/11/2024</t>
  </si>
  <si>
    <t>17/11/2024</t>
  </si>
  <si>
    <t>18/11/2024 - 24/11/2024</t>
  </si>
  <si>
    <t>19/11/2024</t>
  </si>
  <si>
    <t>20/11/2024</t>
  </si>
  <si>
    <t>21/11/2024</t>
  </si>
  <si>
    <t>22/11/2024</t>
  </si>
  <si>
    <t>23/11/2024</t>
  </si>
  <si>
    <t>24/11/2024</t>
  </si>
  <si>
    <t>30/9/2024 - 6/10/2024</t>
  </si>
  <si>
    <t>7/10/2024 - 13/10/2024</t>
  </si>
  <si>
    <t>13/10/2024</t>
  </si>
  <si>
    <t>14/10/2024 - 20/10/2024</t>
  </si>
  <si>
    <t>15/10/2024</t>
  </si>
  <si>
    <t>16/10/2024</t>
  </si>
  <si>
    <t>17/10/2024</t>
  </si>
  <si>
    <t>18/10/2024</t>
  </si>
  <si>
    <t>19/10/2024</t>
  </si>
  <si>
    <t>20/10/2024</t>
  </si>
  <si>
    <t>21/10/2024 - 27/10/2024</t>
  </si>
  <si>
    <t>22/10/2024</t>
  </si>
  <si>
    <t>23/10/2024</t>
  </si>
  <si>
    <t>24/10/2024</t>
  </si>
  <si>
    <t>25/10/2024</t>
  </si>
  <si>
    <t>26/10/2024</t>
  </si>
  <si>
    <t>27/10/2024</t>
  </si>
  <si>
    <t>28/10/2024 - 3/11/2024</t>
  </si>
  <si>
    <t>29/10/2024</t>
  </si>
  <si>
    <t>30/10/2024</t>
  </si>
  <si>
    <t>31/10/2024</t>
  </si>
  <si>
    <t>26/8/2024 - 1/9/2024</t>
  </si>
  <si>
    <t>2/9/2024 - 8/9/2024</t>
  </si>
  <si>
    <t>9/9/2024 - 15/9/2024</t>
  </si>
  <si>
    <t>13/9/2024</t>
  </si>
  <si>
    <t>14/9/2024</t>
  </si>
  <si>
    <t>15/9/2024</t>
  </si>
  <si>
    <t>16/9/2024 - 22/9/2024</t>
  </si>
  <si>
    <t>16/9/2024</t>
  </si>
  <si>
    <t>17/9/2024</t>
  </si>
  <si>
    <t>18/9/2024</t>
  </si>
  <si>
    <t>19/9/2024</t>
  </si>
  <si>
    <t>20/9/2024</t>
  </si>
  <si>
    <t>21/9/2024</t>
  </si>
  <si>
    <t>22/9/2024</t>
  </si>
  <si>
    <t>23/9/2024 - 29/9/2024</t>
  </si>
  <si>
    <t>23/9/2024</t>
  </si>
  <si>
    <t>24/9/2024</t>
  </si>
  <si>
    <t>25/9/2024</t>
  </si>
  <si>
    <t>26/9/2024</t>
  </si>
  <si>
    <t>27/9/2024</t>
  </si>
  <si>
    <t>28/9/2024</t>
  </si>
  <si>
    <t>29/9/2024</t>
  </si>
  <si>
    <t>30/9/2024</t>
  </si>
  <si>
    <t>29/7/2024 - 4/8/2024</t>
  </si>
  <si>
    <t>Phay &amp; Jia Leong</t>
  </si>
  <si>
    <t>5/8/2024 - 11/8/2024</t>
  </si>
  <si>
    <t>Nicholas &amp; Tai Wei</t>
  </si>
  <si>
    <t>12/8/2024 - 18/8/2024</t>
  </si>
  <si>
    <t>13/8/2024</t>
  </si>
  <si>
    <t>14/8/2024</t>
  </si>
  <si>
    <t>15/8/2024</t>
  </si>
  <si>
    <t>16/8/2024</t>
  </si>
  <si>
    <t>17/8/2024</t>
  </si>
  <si>
    <t>18/8/2024</t>
  </si>
  <si>
    <t>Foo &amp; Wei Yen</t>
  </si>
  <si>
    <t>19/8/2024 - 25/8/2024</t>
  </si>
  <si>
    <t>19/8/2024</t>
  </si>
  <si>
    <t>20/8/2024</t>
  </si>
  <si>
    <t>21/8/2024</t>
  </si>
  <si>
    <t>22/8/2024</t>
  </si>
  <si>
    <t>23/8/2024</t>
  </si>
  <si>
    <t>24/8/2024</t>
  </si>
  <si>
    <t>25/8/2024</t>
  </si>
  <si>
    <t>Ivan &amp; Rahhulann</t>
  </si>
  <si>
    <t>26/8/2024</t>
  </si>
  <si>
    <t>27/8/2024</t>
  </si>
  <si>
    <t>28/8/2024</t>
  </si>
  <si>
    <t>29/8/2024</t>
  </si>
  <si>
    <t>30/8/2024</t>
  </si>
  <si>
    <t>31/8/2024</t>
  </si>
  <si>
    <t>Lucas &amp; Zi Ming</t>
  </si>
  <si>
    <t>29/4/2024 - 5/5/2024</t>
  </si>
  <si>
    <t>Below shown whic column you</t>
  </si>
  <si>
    <t>need to add 30min gap</t>
  </si>
  <si>
    <t>YZ &amp; YB</t>
  </si>
  <si>
    <t>YZ, YB</t>
  </si>
  <si>
    <t>Vanness</t>
  </si>
  <si>
    <t>YZ, Michael</t>
  </si>
  <si>
    <t>YZ, Alex</t>
  </si>
  <si>
    <t>Michael, Tai Wei</t>
  </si>
  <si>
    <t>Michael, Alex, Rafi</t>
  </si>
  <si>
    <t>Jia Leong, Tai Wei</t>
  </si>
  <si>
    <t>Michael, YZ, Rafi</t>
  </si>
  <si>
    <r>
      <rPr>
        <sz val="12"/>
        <color rgb="FF000000"/>
        <rFont val="Calibri"/>
      </rPr>
      <t xml:space="preserve">Griselda, Jia Leong, </t>
    </r>
    <r>
      <rPr>
        <sz val="12"/>
        <color rgb="FF70AD47"/>
        <rFont val="Calibri"/>
      </rPr>
      <t>Rafi, Angel</t>
    </r>
  </si>
  <si>
    <t xml:space="preserve">Nicholas, Michael </t>
  </si>
  <si>
    <t xml:space="preserve">Wei Jun, QiAn </t>
  </si>
  <si>
    <r>
      <rPr>
        <sz val="12"/>
        <color rgb="FF000000"/>
        <rFont val="Calibri"/>
      </rPr>
      <t xml:space="preserve">Griselda, QiAn, </t>
    </r>
    <r>
      <rPr>
        <sz val="12"/>
        <color rgb="FF70AD47"/>
        <rFont val="Calibri"/>
      </rPr>
      <t>Jia Leong, Angel</t>
    </r>
  </si>
  <si>
    <t>Wei Jun, QiAn, Nicholas</t>
  </si>
  <si>
    <t>Griselda, Jia Leong, QiAn, Wei Jun, Angel, Nicholas</t>
  </si>
  <si>
    <t xml:space="preserve">Jia Leong, Angel, Griselda </t>
  </si>
  <si>
    <t>Griselda, Jia Leong, QiAn, Wei Jun, Angel</t>
  </si>
  <si>
    <t>Griselda, Jia Leong, Angel, Nicholas</t>
  </si>
  <si>
    <t>for</t>
  </si>
  <si>
    <t>office stanby</t>
  </si>
  <si>
    <t>event</t>
  </si>
  <si>
    <t>Paul  -&gt; YB &amp; Maxwell -&gt; Alex &amp; Micheal -&gt; Rafi &amp; Jia Leong -&gt; Haikal &amp; Shaun -&gt; Nicholas &amp; Griselda</t>
  </si>
  <si>
    <t>6/5/2024 - 12/5/2024</t>
  </si>
  <si>
    <t>Rafi, Maxwell</t>
  </si>
  <si>
    <t xml:space="preserve">Rafi </t>
  </si>
  <si>
    <t>Rafi, Michael</t>
  </si>
  <si>
    <t>YZ, Foo</t>
  </si>
  <si>
    <t>Michael, Maxwell</t>
  </si>
  <si>
    <t>Shaun, Michael</t>
  </si>
  <si>
    <t>Maxwell, Michael</t>
  </si>
  <si>
    <t>Jia Leong, YZ</t>
  </si>
  <si>
    <t>YB, Foo</t>
  </si>
  <si>
    <t>YZ, Maxwell</t>
  </si>
  <si>
    <t>Shaun, Michael, Nicholas</t>
  </si>
  <si>
    <t>Jia Leong, Michael</t>
  </si>
  <si>
    <t>YB, Vijay</t>
  </si>
  <si>
    <t>Shaun, Tai Wei, Nicholas</t>
  </si>
  <si>
    <t>Tai Wei, YB, Vijay, Maxwell, Michael</t>
  </si>
  <si>
    <t>Exam</t>
  </si>
  <si>
    <t>Rafi, Tai Wei, Shaun, Michael, Nicholas</t>
  </si>
  <si>
    <t>Jia Leong, YZ, Michael</t>
  </si>
  <si>
    <t>YZ, Rafi</t>
  </si>
  <si>
    <t>Rafi, QiAn, Michael</t>
  </si>
  <si>
    <t>Foo</t>
  </si>
  <si>
    <t>Jia Leong,QiAn</t>
  </si>
  <si>
    <t>Griselda, Jia Leong,QiAn</t>
  </si>
  <si>
    <t>Tai Wei, YB, Vijay</t>
  </si>
  <si>
    <t>YZ, QiAn, Michael</t>
  </si>
  <si>
    <t>YZ, Max, Michael</t>
  </si>
  <si>
    <t>YB,Foo</t>
  </si>
  <si>
    <t>Wei Jun, Qian, Griselda</t>
  </si>
  <si>
    <t>YZ, Wei Yen</t>
  </si>
  <si>
    <t>Wei Jun, Qian</t>
  </si>
  <si>
    <t>Shaun, Tai Wei</t>
  </si>
  <si>
    <t>YZ &amp; Foo</t>
  </si>
  <si>
    <t>13/5/2024 - 19/5/2024</t>
  </si>
  <si>
    <t>Back on duty</t>
  </si>
  <si>
    <t>Alex, Vanness</t>
  </si>
  <si>
    <t>Michael, YB</t>
  </si>
  <si>
    <t>YZ, Jia Leong</t>
  </si>
  <si>
    <t>Michael, Vijay, YB</t>
  </si>
  <si>
    <t>Wei Jun, Qian, Michael</t>
  </si>
  <si>
    <t>Rafi, Vijay</t>
  </si>
  <si>
    <t>Vijay, Foo</t>
  </si>
  <si>
    <t>Rafi, YZ</t>
  </si>
  <si>
    <t>Alex, YZ</t>
  </si>
  <si>
    <t>Wei Jun, Qian, Vijay</t>
  </si>
  <si>
    <t>Michael, Vijay</t>
  </si>
  <si>
    <t>Rafi, YZ, Shaun</t>
  </si>
  <si>
    <t>Vijay, YB, QiAn</t>
  </si>
  <si>
    <t>Alex, YZ, Maxwell, Michael</t>
  </si>
  <si>
    <t>Vijay, Michael</t>
  </si>
  <si>
    <t>Tai Wei, Rafi, Shaun</t>
  </si>
  <si>
    <t>QiAn, Wei Jun, Vijay</t>
  </si>
  <si>
    <t>Rafi, YB, QiAn</t>
  </si>
  <si>
    <t>Alex, Maxwell, Michael</t>
  </si>
  <si>
    <t>Vijay, Michael, Foo, Tai Wei</t>
  </si>
  <si>
    <t>Tai Wei, Rafi</t>
  </si>
  <si>
    <t>Rafi, QiAn</t>
  </si>
  <si>
    <t>Alex, Vijay, Foo, Tai Wei</t>
  </si>
  <si>
    <t>Wei Yen, Vijay</t>
  </si>
  <si>
    <t>Tai Wei, Shaun</t>
  </si>
  <si>
    <t>Rafi, Tai Wei, YB</t>
  </si>
  <si>
    <t>Alex, Vijay</t>
  </si>
  <si>
    <t>Alex, QiAn, Maxwell, Michael</t>
  </si>
  <si>
    <t>Wei Yen, Shaun</t>
  </si>
  <si>
    <t xml:space="preserve">Rafi, YB </t>
  </si>
  <si>
    <t>Alex, QiAn</t>
  </si>
  <si>
    <t>Rafi, Shaun</t>
  </si>
  <si>
    <t xml:space="preserve">QiAn,Nicholas </t>
  </si>
  <si>
    <t>Wei Yen, Shaun, Foo</t>
  </si>
  <si>
    <t>Shaun,Foo, QiAn</t>
  </si>
  <si>
    <t>Wei Yen, Shaun, Foo, Nicholas</t>
  </si>
  <si>
    <t>Rafi, Shaun, YZ</t>
  </si>
  <si>
    <t>Tai Wei, Wei Yen, Shaun, Foo,QiAn, WeiJun, Nicholas</t>
  </si>
  <si>
    <t>Shaun, YZ, Tai Wei</t>
  </si>
  <si>
    <t>Tai Wei, Shaun, Vijay, QiAn, WeiJun, Nicholas</t>
  </si>
  <si>
    <t>Shaun, Foo, QiAn</t>
  </si>
  <si>
    <t>Tai Wei, Shaun, Vijay, QiAn, WeiJun</t>
  </si>
  <si>
    <t>Monthly Total</t>
  </si>
  <si>
    <t>Tai Wei, YZ</t>
  </si>
  <si>
    <t>Tai Wei, Michael</t>
  </si>
  <si>
    <t>Wei Jun, Michael</t>
  </si>
  <si>
    <t xml:space="preserve">Tai Wei, Wei Jun </t>
  </si>
  <si>
    <t>Kui Wei Jun</t>
  </si>
  <si>
    <t>Tai Wei, Maxwell</t>
  </si>
  <si>
    <t>Alex, Maxwell</t>
  </si>
  <si>
    <t>Tai Wei, Nicholas</t>
  </si>
  <si>
    <t>Alex, Tai wei</t>
  </si>
  <si>
    <t>22/4/2024 - 28/4/2024</t>
  </si>
  <si>
    <t>Shaun &amp; Jia Leong</t>
  </si>
  <si>
    <t>Shaun, Jia Leong</t>
  </si>
  <si>
    <r>
      <rPr>
        <sz val="12"/>
        <color rgb="FF000000"/>
        <rFont val="Calibri"/>
        <scheme val="minor"/>
      </rPr>
      <t xml:space="preserve">Michael, Shaun, </t>
    </r>
    <r>
      <rPr>
        <sz val="12"/>
        <color rgb="FF70AD47"/>
        <rFont val="Calibri"/>
        <scheme val="minor"/>
      </rPr>
      <t>Jia Leong</t>
    </r>
  </si>
  <si>
    <r>
      <rPr>
        <sz val="12"/>
        <color rgb="FF000000"/>
        <rFont val="Calibri"/>
        <scheme val="minor"/>
      </rPr>
      <t xml:space="preserve">Tai Wei, Michael, </t>
    </r>
    <r>
      <rPr>
        <sz val="12"/>
        <color rgb="FF70AD47"/>
        <rFont val="Calibri"/>
        <scheme val="minor"/>
      </rPr>
      <t>Jia Leong</t>
    </r>
  </si>
  <si>
    <t>Shaun, Jia Leong, Michael</t>
  </si>
  <si>
    <t>Assignment</t>
  </si>
  <si>
    <t>Jia Leong, Maxwell</t>
  </si>
  <si>
    <r>
      <rPr>
        <sz val="12"/>
        <color rgb="FF000000"/>
        <rFont val="Calibri"/>
        <scheme val="minor"/>
      </rPr>
      <t xml:space="preserve">Shaun, Jia Leong, </t>
    </r>
    <r>
      <rPr>
        <sz val="12"/>
        <color rgb="FF70AD47"/>
        <rFont val="Calibri"/>
        <scheme val="minor"/>
      </rPr>
      <t>griselda, QiAn, Wei Jun</t>
    </r>
  </si>
  <si>
    <t>Jia Leong, Alex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</si>
  <si>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griselda, QiAn, Wei Jun</t>
    </r>
  </si>
  <si>
    <t>Shaun, Rafi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</si>
  <si>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QiAn, Wei Jun, griselda</t>
    </r>
  </si>
  <si>
    <r>
      <rPr>
        <sz val="12"/>
        <color rgb="FF000000"/>
        <rFont val="Calibri"/>
        <scheme val="minor"/>
      </rPr>
      <t xml:space="preserve">Alex, </t>
    </r>
    <r>
      <rPr>
        <sz val="12"/>
        <color rgb="FF70AD47"/>
        <rFont val="Calibri"/>
        <scheme val="minor"/>
      </rPr>
      <t>Jia Leong, QiAn, Wei Jun, griselda</t>
    </r>
  </si>
  <si>
    <t>Alex, Michael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</si>
  <si>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QiAn, Wei Jun,  griselda, Angel</t>
    </r>
  </si>
  <si>
    <t>Michael, Jia Leong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</si>
  <si>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griselda, Angel</t>
    </r>
  </si>
  <si>
    <t>Jia Leong，Maxwell</t>
  </si>
  <si>
    <t>Griselda, Jia Leong</t>
  </si>
  <si>
    <r>
      <rPr>
        <sz val="12"/>
        <color rgb="FF000000"/>
        <rFont val="Calibri"/>
        <scheme val="minor"/>
      </rPr>
      <t xml:space="preserve">Tai Wei, Alex, </t>
    </r>
    <r>
      <rPr>
        <sz val="12"/>
        <color rgb="FF70AD47"/>
        <rFont val="Calibri"/>
        <scheme val="minor"/>
      </rPr>
      <t>Shaun, griselda, Jia Leong, Angel</t>
    </r>
  </si>
  <si>
    <t>Griselda, Alex</t>
  </si>
  <si>
    <t>Michael, Wei Jun</t>
  </si>
  <si>
    <t>Alex, Jia Leong</t>
  </si>
  <si>
    <t>15/4/2024 - 21/4/2024</t>
  </si>
  <si>
    <t>QiAn &amp; Wei Jun &amp; YB</t>
  </si>
  <si>
    <t>QiAn &amp; Wei Jun</t>
  </si>
  <si>
    <t>Wei Jun, QiAn, YB</t>
  </si>
  <si>
    <t>Wei Jun, QiAn</t>
  </si>
  <si>
    <t xml:space="preserve">QiAn, Wei Jun </t>
  </si>
  <si>
    <t>QiAn, Wei Jun</t>
  </si>
  <si>
    <t>Marlon, Rafi</t>
  </si>
  <si>
    <t>Marlon, Vanness</t>
  </si>
  <si>
    <t>Jia Leong, Marlon</t>
  </si>
  <si>
    <t>Marlon, Vanness, Tai Wei</t>
  </si>
  <si>
    <t xml:space="preserve"> Wei Jun, Rafi</t>
  </si>
  <si>
    <t xml:space="preserve">Marlon, Wei Jun </t>
  </si>
  <si>
    <t>Jia Leong, Marlon, Maxwell</t>
  </si>
  <si>
    <t>Wei Jun, Jia Leong, Michael</t>
  </si>
  <si>
    <t>Marlon, Vanness, Tai Wei, Shaun</t>
  </si>
  <si>
    <t>Marlon, Maxwell, Jia Leong</t>
  </si>
  <si>
    <t>Wei Jun, QiAn, Michael, Jia Leong</t>
  </si>
  <si>
    <t>Marlon, Wei Jun, Michael</t>
  </si>
  <si>
    <t>Marlon, Jia Leong</t>
  </si>
  <si>
    <t>Jia Leong, Marlon, Vanness, Tai Wei</t>
  </si>
  <si>
    <t>Shaun, Jia Leong, Marlon, Vanness, Tai Wei</t>
  </si>
  <si>
    <t>Marlon, Tai Wei, MIchael</t>
  </si>
  <si>
    <t>Jia Leong, Rafi</t>
  </si>
  <si>
    <t>Marlon, Tai Wei</t>
  </si>
  <si>
    <t>Wei Jun, QiAn, Marlon</t>
  </si>
  <si>
    <t>Marlon, Wei Jun, Qian</t>
  </si>
  <si>
    <t>Marlon, Qian</t>
  </si>
  <si>
    <t>8/4/2024 - 14/4/2024</t>
  </si>
  <si>
    <t>Hari Raya Holiday</t>
  </si>
  <si>
    <t>1/4/2024 - 7/4/2024</t>
  </si>
  <si>
    <t>Maxwell &amp; Michael</t>
  </si>
  <si>
    <t>Maxwell, YB</t>
  </si>
  <si>
    <t xml:space="preserve">Kui Wei Jun </t>
  </si>
  <si>
    <t xml:space="preserve">Marlon, Kui Wei Jun </t>
  </si>
  <si>
    <t>Marlon, Vanness, Maxwell</t>
  </si>
  <si>
    <t>Maxwell, Vanness</t>
  </si>
  <si>
    <t>YZ, Marlon</t>
  </si>
  <si>
    <t xml:space="preserve">Jia Leong, Kui Wei Jun </t>
  </si>
  <si>
    <t>YB, Rafi</t>
  </si>
  <si>
    <t>Maxwell, Marlon, Vanness</t>
  </si>
  <si>
    <t>Kui Wei Jun, Jia Leong</t>
  </si>
  <si>
    <t xml:space="preserve"> Kui Wei Jun </t>
  </si>
  <si>
    <t xml:space="preserve">Tai Wei, Kui Wei Jun </t>
  </si>
  <si>
    <t>Marlon, YB</t>
  </si>
  <si>
    <t>Marlon, Nicholas</t>
  </si>
  <si>
    <t>Marlon, QiAn</t>
  </si>
  <si>
    <t>Tai Wei,QiAn</t>
  </si>
  <si>
    <t>YZ, QiAn</t>
  </si>
  <si>
    <t>Marlon,QiAn</t>
  </si>
  <si>
    <t xml:space="preserve">Marlon </t>
  </si>
  <si>
    <t>18/3/2024 - 24/3/2024</t>
  </si>
  <si>
    <t>25/3/2024</t>
  </si>
  <si>
    <t>26/3/2024</t>
  </si>
  <si>
    <t>27/3/2024</t>
  </si>
  <si>
    <t>28/3/2024</t>
  </si>
  <si>
    <t>29/3/2024</t>
  </si>
  <si>
    <t>30/3/2024</t>
  </si>
  <si>
    <t>31/3/2024</t>
  </si>
  <si>
    <t>Rafi &amp; Marlon</t>
  </si>
  <si>
    <t>Jia leong &amp; Marlon</t>
  </si>
  <si>
    <t>Holiday</t>
  </si>
  <si>
    <t>Rafi , Marlon</t>
  </si>
  <si>
    <t>Rafi, Marlon</t>
  </si>
  <si>
    <t>Marlon, Shaun</t>
  </si>
  <si>
    <t>Shaun, YB</t>
  </si>
  <si>
    <t>Rafi, YB</t>
  </si>
  <si>
    <t>Max, Michael</t>
  </si>
  <si>
    <t>Shaun, Marlon</t>
  </si>
  <si>
    <t>Max, Michael, Jia Leong</t>
  </si>
  <si>
    <t xml:space="preserve"> Jia Leong, YB</t>
  </si>
  <si>
    <t>Marlon, Max</t>
  </si>
  <si>
    <t>YZ, QiAn, Tai Wei</t>
  </si>
  <si>
    <t xml:space="preserve"> QiAn, YB</t>
  </si>
  <si>
    <t xml:space="preserve">Marlon, QiAn </t>
  </si>
  <si>
    <t>18/3/2024</t>
  </si>
  <si>
    <t>19/3/2024</t>
  </si>
  <si>
    <t>20/3/2024</t>
  </si>
  <si>
    <t>21/3/2024</t>
  </si>
  <si>
    <t>22/3/2024</t>
  </si>
  <si>
    <t>23/3/2024</t>
  </si>
  <si>
    <t>24/3/2024</t>
  </si>
  <si>
    <t>Tai Wei &amp; Jia Leong</t>
  </si>
  <si>
    <t>Tai Wei, YB</t>
  </si>
  <si>
    <t xml:space="preserve"> Tai Wei, YB</t>
  </si>
  <si>
    <t xml:space="preserve">Vanness </t>
  </si>
  <si>
    <t>Maxwell, YZ</t>
  </si>
  <si>
    <t>Marlon, Maxwell</t>
  </si>
  <si>
    <t>Jia Leong, YB</t>
  </si>
  <si>
    <t>Marlon, YZ</t>
  </si>
  <si>
    <t>Marlon, Michael</t>
  </si>
  <si>
    <t>Jia Leong, Angel, Nicholas, Vanness</t>
  </si>
  <si>
    <t>Shaun, YZ</t>
  </si>
  <si>
    <t>Marlon, Wong</t>
  </si>
  <si>
    <t>Marlon, Michael, Wong</t>
  </si>
  <si>
    <t>Marlon, Nicholas, Angel</t>
  </si>
  <si>
    <t>Nicholas, Jia Leong, Angel</t>
  </si>
  <si>
    <t xml:space="preserve">Jia Leong, Angel, Nicholas </t>
  </si>
  <si>
    <t>11/3/2024 - 17/3/2024</t>
  </si>
  <si>
    <t>13/3/2024</t>
  </si>
  <si>
    <t>14/3/2024</t>
  </si>
  <si>
    <t>15/3/2024</t>
  </si>
  <si>
    <t>16/3/2024</t>
  </si>
  <si>
    <t>17/3/2024</t>
  </si>
  <si>
    <t>Alex &amp; Jia Leong</t>
  </si>
  <si>
    <t>Internship</t>
  </si>
  <si>
    <t>Jia Leong, Alex, YB</t>
  </si>
  <si>
    <t xml:space="preserve">Michael, Max, Marlon </t>
  </si>
  <si>
    <t>Michael, Max</t>
  </si>
  <si>
    <t>YB, Alex</t>
  </si>
  <si>
    <t>Michael, Max, Wei Yen</t>
  </si>
  <si>
    <t>YB, Nicholas</t>
  </si>
  <si>
    <t>YB, Jia Leong</t>
  </si>
  <si>
    <t>Marlon, Nicholas, Vanness</t>
  </si>
  <si>
    <t>4/3/2024 - 10/3/2024</t>
  </si>
  <si>
    <t>Michael &amp; Shaun</t>
  </si>
  <si>
    <t>Graduation</t>
  </si>
  <si>
    <t>Michael, Shaun</t>
  </si>
  <si>
    <t>Max, Tai Wei, Alex, Griselda, Angel, Michael</t>
  </si>
  <si>
    <t>Max, Michael, YB, Rafi, Angel</t>
  </si>
  <si>
    <t>Max, Michael, Shaun</t>
  </si>
  <si>
    <t>Michael, YZ</t>
  </si>
  <si>
    <t>Tai Wei, Max</t>
  </si>
  <si>
    <t>Michael, Max, Shaun</t>
  </si>
  <si>
    <t>Max, Shaun</t>
  </si>
  <si>
    <t>Michael, Max, YB</t>
  </si>
  <si>
    <t>Max, Alex, Griselda, Angel, Michael</t>
  </si>
  <si>
    <t>Max</t>
  </si>
  <si>
    <t>Max, Tai Wei</t>
  </si>
  <si>
    <t>Max, Alex, Griselda, Michael</t>
  </si>
  <si>
    <t>Max, Michael, Rafi, Angel</t>
  </si>
  <si>
    <t>Michael, shaun, YB, Max</t>
  </si>
  <si>
    <t>Jia Leong, Shaun</t>
  </si>
  <si>
    <t>Michael, shaun, YB</t>
  </si>
  <si>
    <t>Max, Griselda</t>
  </si>
  <si>
    <t>Tai Wei, Jia Leong</t>
  </si>
  <si>
    <t>Angel, YB</t>
  </si>
  <si>
    <t>James, Tai Wei, Wei Yan, YZ</t>
  </si>
  <si>
    <t>26/2/2024 - 3/3/2024</t>
  </si>
  <si>
    <t>26/2/2024</t>
  </si>
  <si>
    <t>27/2/2024</t>
  </si>
  <si>
    <t>28/2/2024</t>
  </si>
  <si>
    <t>29/2/2024</t>
  </si>
  <si>
    <t>YB &amp; Maxwell</t>
  </si>
  <si>
    <t>YB, YZ</t>
  </si>
  <si>
    <t>YB, Tai Wei, YZ</t>
  </si>
  <si>
    <t>Shaun, YB, Tai Wei, Max, Michael</t>
  </si>
  <si>
    <t>Shaun, YB, Max, Michael</t>
  </si>
  <si>
    <t>Shaun, Tai Wei, YB, Max, Michael, Angel</t>
  </si>
  <si>
    <t>Michael, Shaun, Max, YB, Angel</t>
  </si>
  <si>
    <t>Michael, Shaun, Max, YB</t>
  </si>
  <si>
    <t>Jia Leong, YB, Max, Michael</t>
  </si>
  <si>
    <t>Jia Leong, YB, Max, Michael, Angel</t>
  </si>
  <si>
    <t>Jia Leong, YB, Angel</t>
  </si>
  <si>
    <t>YB &amp; Max</t>
  </si>
  <si>
    <t>YB, Griselda</t>
  </si>
  <si>
    <t>Max, Tai Wei, YB</t>
  </si>
  <si>
    <t>YB , Max</t>
  </si>
  <si>
    <t>YB, Max, YZ</t>
  </si>
  <si>
    <t>YB, Max, Griselda</t>
  </si>
  <si>
    <t>YB, Jia Leong, Griselda</t>
  </si>
  <si>
    <t>YB, Griselda, Nicholas</t>
  </si>
  <si>
    <t>Shaun, YB, Jia Leong, Griselda</t>
  </si>
  <si>
    <t>YB, Griselda, Nicholas, Rafi</t>
  </si>
  <si>
    <t>YB, Max, Alex, yZ</t>
  </si>
  <si>
    <t>YB, YZ, Jia Leong</t>
  </si>
  <si>
    <t>YB, Griselda, Rafi</t>
  </si>
  <si>
    <t>Tai Wei, YB, Nicholas</t>
  </si>
  <si>
    <t>YB, Max, YZ, Jia Leong</t>
  </si>
  <si>
    <t>YB, Shaun, Griselda, Rafi</t>
  </si>
  <si>
    <t>Tai Wei, YB, Nicholas, Rafi</t>
  </si>
  <si>
    <t>YB, Max, YZ, Jia Leong, Rafi</t>
  </si>
  <si>
    <t>Shaun, Tai Wei, YB, Nicholas, Rafi</t>
  </si>
  <si>
    <t>YB, Tai Wei, Griselda, Rafi</t>
  </si>
  <si>
    <t>Shaun, YB, Jia Leong, Griselda, Nicholas</t>
  </si>
  <si>
    <t>Shaun, Tai Wei, YB, Rafi</t>
  </si>
  <si>
    <t>Shaun, Jia Leong, Tai Wei, YB, Rafi</t>
  </si>
  <si>
    <t>YB, Jia Leong, Griselda, Nicholas</t>
  </si>
  <si>
    <t>YB, Max, YZ, Jia Leong, Nicholas, Rafi</t>
  </si>
  <si>
    <t>YB, Shaun, Griselda, Nicholas</t>
  </si>
  <si>
    <t>Jia Leong, YB, Rafi</t>
  </si>
  <si>
    <t>Griselda, Alex, YB, YZ, Max, Jia Leong, Nicholas, Rafi</t>
  </si>
  <si>
    <t>Alex, YB, YZ, Nicholas, Rafi</t>
  </si>
  <si>
    <t>Paul  -&gt; YB &amp; Max -&gt; Alex &amp; Micheal -&gt; Rafi &amp; Jia Leong -&gt; Haikal &amp; Shaun -&gt; Nicholas &amp; Griselda</t>
  </si>
  <si>
    <t>19/2/2024 - 25/2/2024</t>
  </si>
  <si>
    <t>19/2/2024 初十</t>
  </si>
  <si>
    <t>20/2/2024 十一</t>
  </si>
  <si>
    <t>21/2/2024 十二</t>
  </si>
  <si>
    <t>22/2/2024 十三</t>
  </si>
  <si>
    <t>23/2/2024 十四</t>
  </si>
  <si>
    <t>24/2/2024 十五</t>
  </si>
  <si>
    <t>25/2/2024</t>
  </si>
  <si>
    <t>Max &amp; Micheal</t>
  </si>
  <si>
    <t>YB, Nicholas, Alex, Angel</t>
  </si>
  <si>
    <t>Max, Michael, Rafi</t>
  </si>
  <si>
    <t>YB, Max, Nicholas, Shaun, Vijay, Alex, Angel, Griselda</t>
  </si>
  <si>
    <t>Max, Rafi</t>
  </si>
  <si>
    <t>fyp</t>
  </si>
  <si>
    <t>Max, Michael, YB</t>
  </si>
  <si>
    <t>Max, Michael, Vijay, YB, Rafi</t>
  </si>
  <si>
    <t>Michael, Max, YB, Rafi</t>
  </si>
  <si>
    <t>YB, Max, Nicholas, Shaun, Vijay, Michael, Alex, Angel, Griselda</t>
  </si>
  <si>
    <t>Max, Michael, YB, Rafi</t>
  </si>
  <si>
    <t>Nicholas, Vijay, Rafi</t>
  </si>
  <si>
    <t>Max, YB, Vijay, Rafi</t>
  </si>
  <si>
    <t>YB, Nicholas, Venus, Shaun, Rafi</t>
  </si>
  <si>
    <t>YB, Nicholas, Venus, Shaun, Vijay, Rafi</t>
  </si>
  <si>
    <t>Max, YB, Nicholas, Vijay</t>
  </si>
  <si>
    <t>Max, Shaun, Michael, YB</t>
  </si>
  <si>
    <t>YB, Shaun, Nicholas, Vijay</t>
  </si>
  <si>
    <t>Shaun, Michael, YB</t>
  </si>
  <si>
    <t>Michael, YB, Nicholas</t>
  </si>
  <si>
    <t>Max, YB, Nicholas</t>
  </si>
  <si>
    <t>Max, Shaun, Michael, YB, Nicholas</t>
  </si>
  <si>
    <t>Max, Michael, YB, Nicholas, Griselda</t>
  </si>
  <si>
    <t>Max, Michael, YB, Nicholas, Grisleda</t>
  </si>
  <si>
    <t>Max, YB, Shaun, Nicholas</t>
  </si>
  <si>
    <t>Jia Leong, Max, Shaun, Michael, YB, Nicholas</t>
  </si>
  <si>
    <t>Max, griselda, Michael, YB, Nicholas</t>
  </si>
  <si>
    <t>YB, Venus, Shaun, Rafi</t>
  </si>
  <si>
    <t>Max, griselda, Michael, Alex, YB, Nicholas</t>
  </si>
  <si>
    <t>Max, YB, Shaun, Nicholas, Tai Wei</t>
  </si>
  <si>
    <t>Max, Michael, YB, Tai Wei</t>
  </si>
  <si>
    <t>Max, YB, Shaun, Tai Wei</t>
  </si>
  <si>
    <t>Jia Leong, Max, Shaun, Michael, YB, Nicholas, Tai Wei</t>
  </si>
  <si>
    <t>YB, Max, Nicholas, Shaun, Vijay, Michael, Alex, Angel, Griselda, Rafi</t>
  </si>
  <si>
    <t>YB, Venus, Shaun</t>
  </si>
  <si>
    <t>Jia Leong, Michael, YB, Max, Shaun, Nicholas, Tai Wei</t>
  </si>
  <si>
    <t>Max, YB, Tai Wei</t>
  </si>
  <si>
    <t>Jia Leong, Michael, YB, Max, Nicholas, Tai Wei</t>
  </si>
  <si>
    <t>Griselda, Michael, Alex, YB, Nicholas</t>
  </si>
  <si>
    <t>Max, Venus, Rafi</t>
  </si>
  <si>
    <t>YB, Max, Nicholas, Venus, Tai Wei</t>
  </si>
  <si>
    <t>Jia Leong, Michael, YB, Max, Shaun, Angel, Nicholas, Tai Wei</t>
  </si>
  <si>
    <t>Alex, YB, Max, Nicholas, Shaun, Vijay, Angel, Tai Wei, Griselda</t>
  </si>
  <si>
    <t>Max, Venus</t>
  </si>
  <si>
    <t>Alex, YB, Max, Nicholas, Shaun, Vijay, Alex, Angel, Tai Wei, Griselda</t>
  </si>
  <si>
    <t>Jia Leong, Michael, YB, Max, Vijay, Angel, Nicholas, Tai Wei</t>
  </si>
  <si>
    <t>Max, YZ, Venus</t>
  </si>
  <si>
    <t>Jia Leong, Michael, YB, Nicholas, Vijay, Angel, Nicholas, Tai Wei</t>
  </si>
  <si>
    <t>YB, Max, Nicholas, Venus</t>
  </si>
  <si>
    <t>Michael, YB, Nicholas, Vijay, Venus, Angel</t>
  </si>
  <si>
    <t>YB, Venus</t>
  </si>
  <si>
    <t>12/2/2024 - 18/2/2024</t>
  </si>
  <si>
    <t>12/2/2024 初三</t>
  </si>
  <si>
    <t>13/2/2024 初四</t>
  </si>
  <si>
    <t>14/2/2024 初五</t>
  </si>
  <si>
    <t>15/2/2024 初六</t>
  </si>
  <si>
    <t>16/2/2024 初七</t>
  </si>
  <si>
    <t>17/2/2024 初八</t>
  </si>
  <si>
    <t>18/2/2024 初九</t>
  </si>
  <si>
    <t>rafi, Michael, Shaun</t>
  </si>
  <si>
    <t>rafi</t>
  </si>
  <si>
    <t>rafi, Alex</t>
  </si>
  <si>
    <t>rafi, Michael, Alex, Shaun</t>
  </si>
  <si>
    <t>rafi, Alex, Shaun</t>
  </si>
  <si>
    <t>rafi, Alex, Tai Wei</t>
  </si>
  <si>
    <t>rafi, Michael, Alex, Shaun, Tai Wei</t>
  </si>
  <si>
    <t>Alex, Tai Wei</t>
  </si>
  <si>
    <t>Tai Wei, Rafi, Vijay, Michael</t>
  </si>
  <si>
    <t>rafi, Max, Alex</t>
  </si>
  <si>
    <t>Michael, Max, Alex, Tai Wei</t>
  </si>
  <si>
    <t>Max, Alex, Tai Wei, rafi</t>
  </si>
  <si>
    <t>SINGAPORE</t>
  </si>
  <si>
    <t>rafi, Michael, Max, Alex, Tai Wei</t>
  </si>
  <si>
    <t>rafi, Max, Alex, Tai Wei</t>
  </si>
  <si>
    <t>rafi, Michael, Max, Tai Wei</t>
  </si>
  <si>
    <t>Max, Tai Wei, rafi</t>
  </si>
  <si>
    <t>rafi, Max, Tai Wei</t>
  </si>
  <si>
    <t>Max, Alex, Tai Wei</t>
  </si>
  <si>
    <t>Max, Tai Wei, Alex, rafi</t>
  </si>
  <si>
    <t>Max, Tai Wei, Alex</t>
  </si>
  <si>
    <t>Max, Alex</t>
  </si>
  <si>
    <t>Paul -&gt; YB &amp; Max -&gt; Alex &amp; Micheal -&gt; Rafi &amp; Jia Leong -&gt; Haikal &amp; Shaun -&gt; Nicholas &amp; Griselda</t>
  </si>
  <si>
    <t>5/2/2024 - 12/2/2024</t>
  </si>
  <si>
    <t>10/2/2024 初一</t>
  </si>
  <si>
    <t>11/2/2024 初二</t>
  </si>
  <si>
    <t>Shaun &amp; YB</t>
  </si>
  <si>
    <t>YB, YZ, Shaun</t>
  </si>
  <si>
    <t>YB, Shaun</t>
  </si>
  <si>
    <t>YB, Shaun, Alex</t>
  </si>
  <si>
    <t>Michael, YB, Alex</t>
  </si>
  <si>
    <t>Michael, YB, YZ, Alex</t>
  </si>
  <si>
    <t>YB, Vijay, Shaun</t>
  </si>
  <si>
    <t>Griselda, YZ, YB, Shaun</t>
  </si>
  <si>
    <t>YB, YZ, Alex</t>
  </si>
  <si>
    <t>Griselda, YZ, YB</t>
  </si>
  <si>
    <t>Alex, YB, Alex</t>
  </si>
  <si>
    <t>On Leave</t>
  </si>
  <si>
    <t>YB, Tai Wei, Alex</t>
  </si>
  <si>
    <t>YZ, Tai Wei, Alex</t>
  </si>
  <si>
    <t>YB, Tai Wei, Shaun</t>
  </si>
  <si>
    <t>YB, Tai Wei</t>
  </si>
  <si>
    <t>YB, YZ, Tai Wei</t>
  </si>
  <si>
    <t>Jia Leong, YB, Alex</t>
  </si>
  <si>
    <t>YB, YZ, Tai Wei, Alex</t>
  </si>
  <si>
    <t>Jia Leong, YB, Jia Leong</t>
  </si>
  <si>
    <t>Michael, Max, Vijay, Shaun, Nicholas</t>
  </si>
  <si>
    <t>Vijay, YB, YZ, Alex</t>
  </si>
  <si>
    <t>Vijay, Jia Leong, YB, YZ, Alex</t>
  </si>
  <si>
    <t>Alex, Michael, Max, Vijay, Shaun, Nicholas</t>
  </si>
  <si>
    <t>Vijay, Jia Leong, YB, YZ</t>
  </si>
  <si>
    <t>Alex, Max, Griselda, Michael, Vijay, Shaun, Nicholas</t>
  </si>
  <si>
    <t>YZ, Griselda</t>
  </si>
  <si>
    <t>29/1/2024 - 4/2/2024</t>
  </si>
  <si>
    <t>29/1/2024</t>
  </si>
  <si>
    <t>30/1/2024</t>
  </si>
  <si>
    <t>31/1/2024</t>
  </si>
  <si>
    <t>Maintenance</t>
  </si>
  <si>
    <t>Griselda &amp; Nicholas</t>
  </si>
  <si>
    <t>Griselda, YB, YZ</t>
  </si>
  <si>
    <t>Griselda, YB, YZ, Rafi</t>
  </si>
  <si>
    <t>Rafi, Venus</t>
  </si>
  <si>
    <t>Griselda, Shaun , Alex, YB, YZ, Rafi</t>
  </si>
  <si>
    <t>Shaun, Alex, YB, YZ, Rafi</t>
  </si>
  <si>
    <t>Shaun, Alex, YB, YZ</t>
  </si>
  <si>
    <t>Shaun, Alex, YZ</t>
  </si>
  <si>
    <t>Michael, Alex, YB, YZ</t>
  </si>
  <si>
    <t>Michael, YB, YZ</t>
  </si>
  <si>
    <t>Griselda &amp; YB</t>
  </si>
  <si>
    <t>YB, Haikal</t>
  </si>
  <si>
    <t xml:space="preserve">Griselda </t>
  </si>
  <si>
    <t xml:space="preserve">Rafi, Griselda </t>
  </si>
  <si>
    <t xml:space="preserve">YB, Griselda, Haikal </t>
  </si>
  <si>
    <t>Shaun, Vijay</t>
  </si>
  <si>
    <t>Shaun, Vijay, Rafi</t>
  </si>
  <si>
    <t xml:space="preserve">YB, Griselda </t>
  </si>
  <si>
    <t>Shaun, Vijay, Michael</t>
  </si>
  <si>
    <t>YB, Michael</t>
  </si>
  <si>
    <t>Michael,Shaun</t>
  </si>
  <si>
    <t>Michael, Rafi</t>
  </si>
  <si>
    <t>Michael, Vijay, Shaun</t>
  </si>
  <si>
    <t>Michael, Shaun, Alex, Vijay</t>
  </si>
  <si>
    <t>Paul -&gt; YB &amp; Maxwell -&gt; Alex &amp; Micheal -&gt; Rafi &amp; Jia Leong -&gt; Haikal &amp; Shaun -&gt; Nicholas &amp; Griselda</t>
  </si>
  <si>
    <t>22/1/2024 - 28/1/2024</t>
  </si>
  <si>
    <t>22/1/2024</t>
  </si>
  <si>
    <t>23/1/2024</t>
  </si>
  <si>
    <t>24/1/2024</t>
  </si>
  <si>
    <t>25/1/2024</t>
  </si>
  <si>
    <t>26/1/2024</t>
  </si>
  <si>
    <t>27/1/2024</t>
  </si>
  <si>
    <t>28/1/2024</t>
  </si>
  <si>
    <t>Alex, Haikal</t>
  </si>
  <si>
    <t>Shaun, Haikal</t>
  </si>
  <si>
    <t>Maxwell, Haikal</t>
  </si>
  <si>
    <t>Shaun, Vijay, Haikal</t>
  </si>
  <si>
    <t>Griselda, Alex, Rafi</t>
  </si>
  <si>
    <t>Shaun, Griselda, Rafi</t>
  </si>
  <si>
    <t>Rafi, Michael, Maxwell</t>
  </si>
  <si>
    <t>Shaun, Alex, Rafi</t>
  </si>
  <si>
    <t>Shaun, Vijay, Alex</t>
  </si>
  <si>
    <t>Alex, Nicholas</t>
  </si>
  <si>
    <t>Alex, Griselda, Nicholas</t>
  </si>
  <si>
    <t>Rafi, Michael, Maxwell, Alex</t>
  </si>
  <si>
    <t>Shaun, Griselda, Vijay, Alex</t>
  </si>
  <si>
    <t>Griselda, Nicholas</t>
  </si>
  <si>
    <t>Griselda, Vijay, Alex</t>
  </si>
  <si>
    <t>Paul &amp; Rowvan -&gt; YB &amp; Maxwell -&gt; Alex &amp; Micheal -&gt; Rafi &amp; Jia Leong -&gt; Haikal &amp; Shaun -&gt; Nicholas &amp; Griselda</t>
  </si>
  <si>
    <t>15/1/2024 - 21/1/2024</t>
  </si>
  <si>
    <t>15/1/2024</t>
  </si>
  <si>
    <t>16/1/2024</t>
  </si>
  <si>
    <t>17/1/2024</t>
  </si>
  <si>
    <t>18/1/2024</t>
  </si>
  <si>
    <t>19/1/2024</t>
  </si>
  <si>
    <t>20/1/2024</t>
  </si>
  <si>
    <t>21/1/2024</t>
  </si>
  <si>
    <t>Rowvan</t>
  </si>
  <si>
    <t>Alex, Jia Leong, YB</t>
  </si>
  <si>
    <t>Rowvan, Alex</t>
  </si>
  <si>
    <t>YB, Alex, Jia Leong</t>
  </si>
  <si>
    <t xml:space="preserve">Alex  </t>
  </si>
  <si>
    <t xml:space="preserve"> YB</t>
  </si>
  <si>
    <t>YB, Vijay, Alex</t>
  </si>
  <si>
    <t>Alex, YB, Haikal</t>
  </si>
  <si>
    <t>Alex, YB, Haikal, Shaun</t>
  </si>
  <si>
    <t>Jia Leong, Alex,</t>
  </si>
  <si>
    <t>YB, Haikal, Shaun</t>
  </si>
  <si>
    <t>Jia Leong, Alex, Vijay</t>
  </si>
  <si>
    <t>Griselda, Shaun</t>
  </si>
  <si>
    <t>Alex, Rafi, Vijay</t>
  </si>
  <si>
    <t>8/1/2024 - 14/1/2024</t>
  </si>
  <si>
    <t>13/1/2024</t>
  </si>
  <si>
    <t>14/1/2024</t>
  </si>
  <si>
    <t>Rowvan, Maxwell</t>
  </si>
  <si>
    <t>rafi , Rowvan</t>
  </si>
  <si>
    <t>Rafi, Rowvan</t>
  </si>
  <si>
    <t>Griselda, Rafi</t>
  </si>
  <si>
    <t>YB, Rafi, Alex</t>
  </si>
  <si>
    <t>Griselda, Rafi,Rowvan</t>
  </si>
  <si>
    <t>Alex, Rafi</t>
  </si>
  <si>
    <t>Vijay, Alex</t>
  </si>
  <si>
    <t>Griselda,Rowvan</t>
  </si>
  <si>
    <t>Vijay, Rafi, Alex</t>
  </si>
  <si>
    <t>Griselda, Nicholas, Alex</t>
  </si>
  <si>
    <t>Griselda,Nicholas</t>
  </si>
  <si>
    <t>18/12/2023 - 24/12/2023</t>
  </si>
  <si>
    <t>18/12/2023</t>
  </si>
  <si>
    <t>19/12/2023</t>
  </si>
  <si>
    <t>20/12/2023</t>
  </si>
  <si>
    <t>21/12/2023</t>
  </si>
  <si>
    <t>22/12/2023</t>
  </si>
  <si>
    <t>23/12/2023</t>
  </si>
  <si>
    <t>24/12/2023</t>
  </si>
  <si>
    <t>Micheal &amp; Max</t>
  </si>
  <si>
    <t>Rowvan, Michael</t>
  </si>
  <si>
    <t>Healing</t>
  </si>
  <si>
    <t>Rowvan, Michael, Rafi</t>
  </si>
  <si>
    <t>Rowvan, Casey, Rafi</t>
  </si>
  <si>
    <t>Jia Leong, Casey, Rafi</t>
  </si>
  <si>
    <t xml:space="preserve">CU Next Year </t>
  </si>
  <si>
    <t>Shaun, YB, Vijay</t>
  </si>
  <si>
    <t>Vijay, Rafi</t>
  </si>
  <si>
    <t>Casey, Rafi</t>
  </si>
  <si>
    <t>Jia Leong, Vijay, Rafi</t>
  </si>
  <si>
    <t>Casey</t>
  </si>
  <si>
    <t>griselda, Rafi</t>
  </si>
  <si>
    <t xml:space="preserve"> Vijay, Rafi</t>
  </si>
  <si>
    <t>Jia Leong, griselda, Rafi</t>
  </si>
  <si>
    <t>Shaun, YB, Rafi</t>
  </si>
  <si>
    <t>Jia Leong, Shaun, Rafi</t>
  </si>
  <si>
    <t>griselda</t>
  </si>
  <si>
    <t>griselda, Shaun, YB</t>
  </si>
  <si>
    <t>griselda, YB</t>
  </si>
  <si>
    <t>Paul &amp; Rowvan -&gt; YB &amp; Maxwell -&gt; Alex &amp; Micheal -&gt; Rafi &amp; Jia Leong -&gt; Casey &amp; Shaun -&gt; Nicholas &amp; Griselda</t>
  </si>
  <si>
    <t>James, Haikal, Tai Wei, Wei Yan, YZ</t>
  </si>
  <si>
    <t>11/12/2023 - 17/12/2023</t>
  </si>
  <si>
    <t>13/12/2023</t>
  </si>
  <si>
    <t>15/12/2023</t>
  </si>
  <si>
    <t>16/12/2023</t>
  </si>
  <si>
    <t>17/12/2023</t>
  </si>
  <si>
    <t>Casey &amp; Shaun</t>
  </si>
  <si>
    <t>Rowvan, Shaun</t>
  </si>
  <si>
    <t>Rowvan, griselda, Shaun</t>
  </si>
  <si>
    <t>Rowvan, Shaun, griselda</t>
  </si>
  <si>
    <t>YB, Casey</t>
  </si>
  <si>
    <t>Alex, YB, Casey</t>
  </si>
  <si>
    <t>Rowvan, Vijay, Shaun</t>
  </si>
  <si>
    <t>Vijay, YB, griselda</t>
  </si>
  <si>
    <t>Rowvan, Vijay, Jia Leong</t>
  </si>
  <si>
    <t>Vijay, Rafi, Shaun</t>
  </si>
  <si>
    <t>Vijay, Casey, YB, griselda</t>
  </si>
  <si>
    <t>Alex, Casey, YB</t>
  </si>
  <si>
    <t>Rowvan, Jia Leong</t>
  </si>
  <si>
    <t>Alex, Vijay, Casey</t>
  </si>
  <si>
    <t>Jia Leong, Rafi, Shaun</t>
  </si>
  <si>
    <t>Jia Leong, Rafi, Griselda</t>
  </si>
  <si>
    <t>Assignments</t>
  </si>
  <si>
    <t>Vijay, Casey, YB</t>
  </si>
  <si>
    <t>Jia Leong, Rafi,  Griselda</t>
  </si>
  <si>
    <t>Vijay, Casey</t>
  </si>
  <si>
    <t>Alex, Vijay, Rafi</t>
  </si>
  <si>
    <t>Alex, Vijay, Rafi, Shaun</t>
  </si>
  <si>
    <t>Vijay, Shaun</t>
  </si>
  <si>
    <t>4/12/2023 - 10/12/2023</t>
  </si>
  <si>
    <t>Reason (Bullshit reason won't be accepted)</t>
  </si>
  <si>
    <t>Rafi &amp; Griselda</t>
  </si>
  <si>
    <t>Hometown</t>
  </si>
  <si>
    <t>Rafi, Jia Leong, Michael</t>
  </si>
  <si>
    <t xml:space="preserve"> Jia Leong, Rafi</t>
  </si>
  <si>
    <t>Rafi,rowvan</t>
  </si>
  <si>
    <t xml:space="preserve"> Alex</t>
  </si>
  <si>
    <t>Casey, Alex</t>
  </si>
  <si>
    <t>Alex, Max</t>
  </si>
  <si>
    <t>Vijay, griselda</t>
  </si>
  <si>
    <t>Alex, Vijay, Max</t>
  </si>
  <si>
    <t>Jia Leong, Vijay, Alex</t>
  </si>
  <si>
    <t>Jia Leong, Vijay, griselda</t>
  </si>
  <si>
    <t>Casey, rowvan</t>
  </si>
  <si>
    <t xml:space="preserve"> Alex, Michael, Max, Casey</t>
  </si>
  <si>
    <t>Jia Leong, Rafi, Vijay</t>
  </si>
  <si>
    <t>Jia Leong, Vijay</t>
  </si>
  <si>
    <t>Jia Leong, Vijay, Shaun</t>
  </si>
  <si>
    <t>Michael, Casey</t>
  </si>
  <si>
    <t>Vijay, Jia Leong, Shaun</t>
  </si>
  <si>
    <t>Vijay, Jia Leong,Shaun</t>
  </si>
  <si>
    <t>Alex, Michael, Max, Casey, Rafi</t>
  </si>
  <si>
    <t>Jia Leong, Rafi, Alex</t>
  </si>
  <si>
    <t>assignment week</t>
  </si>
  <si>
    <t>Alex, Michael, Max, Casey</t>
  </si>
  <si>
    <t>Paul &amp; Rowvan -&gt; YB &amp; Maxwell -&gt; Alex &amp; Micheal -&gt; Rafi &amp; Jia Leong -&gt; Vijay &amp; Shaun -&gt; Nicholas &amp; Griselda</t>
  </si>
  <si>
    <t>James, Casey, Haikal, Tai Wei, Wei Yan, YZ</t>
  </si>
  <si>
    <t>27/11/2023 - 3/11/2023</t>
  </si>
  <si>
    <t>27/11/2023</t>
  </si>
  <si>
    <t>28/11/2023</t>
  </si>
  <si>
    <t>29/11/2023</t>
  </si>
  <si>
    <t>30/11/2023</t>
  </si>
  <si>
    <t>Paul &amp; YZ</t>
  </si>
  <si>
    <t>Rowvan &amp; Rafi</t>
  </si>
  <si>
    <t>YB &amp; Vanness</t>
  </si>
  <si>
    <t xml:space="preserve">Shaun &amp; Jia Leong </t>
  </si>
  <si>
    <t xml:space="preserve">Max &amp; Michael </t>
  </si>
  <si>
    <t>ICN</t>
  </si>
  <si>
    <t>Jia Leong, Casey</t>
  </si>
  <si>
    <t>Vijay, Vanness</t>
  </si>
  <si>
    <t>Vijay,Shaun</t>
  </si>
  <si>
    <t>Vijay,Shaun, Vanness</t>
  </si>
  <si>
    <t>Vijay, Shaun, Jia Leong</t>
  </si>
  <si>
    <t>Vijay, Michael,Shaun</t>
  </si>
  <si>
    <t>Vijay, Michael, Vanness</t>
  </si>
  <si>
    <t>Back in biznez</t>
  </si>
  <si>
    <t>Vijay, Michael, Maxwell</t>
  </si>
  <si>
    <t>Vijay, Michael, Shaun</t>
  </si>
  <si>
    <t>Vijay, Jia Leong, Vanness</t>
  </si>
  <si>
    <t>Paul &amp; Rowvan -&gt; YB &amp; Maxwell -&gt; Alex &amp; Micheal -&gt; Rafi &amp; Jia Leong -&gt; &amp; Shaun</t>
  </si>
  <si>
    <t>James, Nicholas, Casey, Vijay, Griselda, Haikal, Tai Wei, Wei Yan, YZ</t>
  </si>
  <si>
    <t>20/11/2023 - 26/11/2023</t>
  </si>
  <si>
    <t>20/11/2023</t>
  </si>
  <si>
    <t>21/11/2023</t>
  </si>
  <si>
    <t>22/11/2023</t>
  </si>
  <si>
    <t>23/11/2023</t>
  </si>
  <si>
    <t>24/11/2023</t>
  </si>
  <si>
    <t>25/11/2023</t>
  </si>
  <si>
    <t>26/11/2023</t>
  </si>
  <si>
    <t>Jia Leong &amp; Rowvan</t>
  </si>
  <si>
    <t>Jia Leong, rowvan</t>
  </si>
  <si>
    <t>Jia Leong,rowvan</t>
  </si>
  <si>
    <t xml:space="preserve">Rowvan </t>
  </si>
  <si>
    <t>Vanness , Shaun</t>
  </si>
  <si>
    <t>rowvan</t>
  </si>
  <si>
    <t>Vanness, Shaun</t>
  </si>
  <si>
    <t xml:space="preserve">Assignment </t>
  </si>
  <si>
    <t>rowvan ,Shaun</t>
  </si>
  <si>
    <t>Weekend Duties</t>
  </si>
  <si>
    <t>rowvan, shaun</t>
  </si>
  <si>
    <t>Maxwell,rowvan,Shaun</t>
  </si>
  <si>
    <t>Maxwell,Shaun</t>
  </si>
  <si>
    <t xml:space="preserve">Rowvan, Jia Leong </t>
  </si>
  <si>
    <t>Michael,Maxwell, YB</t>
  </si>
  <si>
    <t>Shaun,rowvan</t>
  </si>
  <si>
    <t>Paul &amp; Rowvan -&gt; YB &amp; Maxwell -&gt; Alex &amp; Micheal -&gt; Rafi &amp; Jia Leong</t>
  </si>
  <si>
    <t>James, Nicholas, Casey, Vijay, Griselda, Haikal</t>
  </si>
  <si>
    <t>13/11/2023-19/11/2023</t>
  </si>
  <si>
    <t>13/11/2023</t>
  </si>
  <si>
    <t>14/11/2023</t>
  </si>
  <si>
    <t>15/11/2023</t>
  </si>
  <si>
    <t>16/11/2023</t>
  </si>
  <si>
    <t>17/11/2023</t>
  </si>
  <si>
    <t>18/11/2023</t>
  </si>
  <si>
    <t>19/11/2023</t>
  </si>
  <si>
    <t>Alex &amp; Vanness</t>
  </si>
  <si>
    <t xml:space="preserve">Alex, Vanness </t>
  </si>
  <si>
    <t>Rafi, Vanness,</t>
  </si>
  <si>
    <t>Rafi, Vanness</t>
  </si>
  <si>
    <t xml:space="preserve">Happy Diwali </t>
  </si>
  <si>
    <t>Alex, Vanness, Max</t>
  </si>
  <si>
    <t>Vanness, Max</t>
  </si>
  <si>
    <t>YB,Rafi, Vanness</t>
  </si>
  <si>
    <t>YB, Vanness</t>
  </si>
  <si>
    <t>Vacation</t>
  </si>
  <si>
    <t>Rowvan, Rafi, Michael, Vanness</t>
  </si>
  <si>
    <t>Vanness, Michael</t>
  </si>
  <si>
    <t>Paul &amp; YZ -&gt; Rowvan &amp; Michael -&gt; YB &amp; Maxwell -&gt; Alex &amp; Vanness -&gt;  &amp; ?? (someone back from intern)</t>
  </si>
  <si>
    <t>James, Rafi, Nicholas, Casey, Vijay, Griselda, Haikal</t>
  </si>
  <si>
    <t>6/11/2023-12/11/2023</t>
  </si>
  <si>
    <t>YZ &amp; Vanness</t>
  </si>
  <si>
    <t>Assignment can't finished…</t>
  </si>
  <si>
    <t xml:space="preserve"> Vanness, Jia Leong</t>
  </si>
  <si>
    <t xml:space="preserve"> Vanness</t>
  </si>
  <si>
    <t>Vanness, YB</t>
  </si>
  <si>
    <t xml:space="preserve">Internship </t>
  </si>
  <si>
    <t xml:space="preserve"> Vanness, Alex</t>
  </si>
  <si>
    <t xml:space="preserve"> Vanness, Jia Leong, Alex</t>
  </si>
  <si>
    <t>Michael, Vanness</t>
  </si>
  <si>
    <t xml:space="preserve"> Michael, Maxwell</t>
  </si>
  <si>
    <t>Maxwell, Michael, Alex</t>
  </si>
  <si>
    <t>Michael, Alex, Vanness</t>
  </si>
  <si>
    <t>Vanness, rafi</t>
  </si>
  <si>
    <t>Vanness, Alex</t>
  </si>
  <si>
    <t>Vanness, rafi, Michael</t>
  </si>
  <si>
    <t>Alex, Michael, Vanness</t>
  </si>
  <si>
    <t>30/10/2023-5/11/2023</t>
  </si>
  <si>
    <t>30/10/2023</t>
  </si>
  <si>
    <t>31/10/2023</t>
  </si>
  <si>
    <t>Michael &amp; Maxwell</t>
  </si>
  <si>
    <t>Michael,Maxwell</t>
  </si>
  <si>
    <t>Michael,Maxwell, Wei Yen</t>
  </si>
  <si>
    <t>JiaLeong</t>
  </si>
  <si>
    <t>JiaLeong, Vanness</t>
  </si>
  <si>
    <t xml:space="preserve"> Maxwell, Jia Leong</t>
  </si>
  <si>
    <t>Jia Leong, Wei Yen</t>
  </si>
  <si>
    <t>Michael, Maxwell, Alex</t>
  </si>
  <si>
    <t>Michael, Alex</t>
  </si>
  <si>
    <t>Michael,Maxwell, Vanness</t>
  </si>
  <si>
    <t>Maxwell, Jia Leong</t>
  </si>
  <si>
    <t xml:space="preserve">Michael,Maxwell, Vanness </t>
  </si>
  <si>
    <t>YB, YZ, Wei Yen</t>
  </si>
  <si>
    <t>Maxwell, Alex, Wei Yen</t>
  </si>
  <si>
    <t>23/10/2023-29/10/2023</t>
  </si>
  <si>
    <t>23/10/2023</t>
  </si>
  <si>
    <t>24/10/2023</t>
  </si>
  <si>
    <t>25/10/2023</t>
  </si>
  <si>
    <t>26/10/2023</t>
  </si>
  <si>
    <t>27/10/2023</t>
  </si>
  <si>
    <t>28/10/2023</t>
  </si>
  <si>
    <t>29/10/2023</t>
  </si>
  <si>
    <t>Rowvan &amp; YB</t>
  </si>
  <si>
    <t>Rowvan, YB</t>
  </si>
  <si>
    <t>YZ,Rowvan</t>
  </si>
  <si>
    <t>Vanness, JiaLeong</t>
  </si>
  <si>
    <t>Vanness, JiaLeong, Wei Yen</t>
  </si>
  <si>
    <t>Rowvan, YB, Vanness</t>
  </si>
  <si>
    <t>YZ, Vanness</t>
  </si>
  <si>
    <t>JiaLeong, Wei Yen</t>
  </si>
  <si>
    <t>Rowvan, YB, Alex</t>
  </si>
  <si>
    <t>Rowvan, Vanness</t>
  </si>
  <si>
    <t>Rowvan, YZ, Vanness</t>
  </si>
  <si>
    <t>Max, Wei Yen</t>
  </si>
  <si>
    <t>Rowvan, YZ</t>
  </si>
  <si>
    <t xml:space="preserve"> YB, Alex, Wei Yen</t>
  </si>
  <si>
    <t>Michael, JiaLeong</t>
  </si>
  <si>
    <t>YB, Alex, Wei Yen</t>
  </si>
  <si>
    <t>Max, JiaLeong, Wei Yen</t>
  </si>
  <si>
    <t>YZ, Max, Wei Yen</t>
  </si>
  <si>
    <t>YZ, Alex, Max, Wei Yen</t>
  </si>
  <si>
    <t>Max, JiaLeong</t>
  </si>
  <si>
    <t>Alex, Max, Wei Yen</t>
  </si>
  <si>
    <t>16/10/2023-22/10/2023</t>
  </si>
  <si>
    <t>16/10/2023</t>
  </si>
  <si>
    <t>17/10/2023</t>
  </si>
  <si>
    <t>18/10/2023</t>
  </si>
  <si>
    <t>19/10/2023</t>
  </si>
  <si>
    <t>20/10/2023</t>
  </si>
  <si>
    <t>21/10/2023</t>
  </si>
  <si>
    <t>22/10/2023</t>
  </si>
  <si>
    <t>Alex,Maxwell,YZ,YB,Michael, Shaun,Vanness,Rowvan Angel,Jia Leong</t>
  </si>
  <si>
    <t>YZ,YB, Shuan,Vanness,Rowvan Angel,Rafi,Jia Leong</t>
  </si>
  <si>
    <t>Alex,Maxwell,YZ,YB,Michael, Shuan,Vanness,Rowvan Angel,Jia Leong</t>
  </si>
  <si>
    <t>Exam Week</t>
  </si>
  <si>
    <t>Vanness, YZ</t>
  </si>
  <si>
    <t>Vanness, YZ, Max</t>
  </si>
  <si>
    <t>Vanness, YZ, Michael</t>
  </si>
  <si>
    <t>Vanness, Max, Michael, YZ</t>
  </si>
  <si>
    <t>Rowvan, Alex,  Michael, Max</t>
  </si>
  <si>
    <t>Rowvan, Michael, YZ, Max</t>
  </si>
  <si>
    <t>Rowvan, Alex, Michael, Max</t>
  </si>
  <si>
    <t>Vanness, Alex, Michael</t>
  </si>
  <si>
    <t>Rowvan, Michael, Max</t>
  </si>
  <si>
    <t>Rowvan, Alex, YZ</t>
  </si>
  <si>
    <t>Vanness, Alex, YB</t>
  </si>
  <si>
    <t>Rowvan, Max, Michael, Alex</t>
  </si>
  <si>
    <t>Alex, YB</t>
  </si>
  <si>
    <t xml:space="preserve">Alex </t>
  </si>
  <si>
    <t>Paul &amp; YZ -&gt; Rowvan &amp; Michael -&gt; YB &amp; Maxwell -&gt; Henry &amp; Wei Yen -&gt; Alex &amp; Vanness -&gt;  &amp; ?? (someone back from intern)</t>
  </si>
  <si>
    <t>9/10/2023-15/10/2023</t>
  </si>
  <si>
    <t>13/10/2023</t>
  </si>
  <si>
    <t>14/10/2023</t>
  </si>
  <si>
    <t>15/10/2023</t>
  </si>
  <si>
    <t>Henry &amp; Vanness</t>
  </si>
  <si>
    <t>Vanness, Henry</t>
  </si>
  <si>
    <t>YB, Vanness, Henry</t>
  </si>
  <si>
    <t>Vanness, YZ, Henry</t>
  </si>
  <si>
    <t>YZ, Henry</t>
  </si>
  <si>
    <t xml:space="preserve">Alex, YB, Vanness </t>
  </si>
  <si>
    <t>Alex, Wei Yen</t>
  </si>
  <si>
    <t>YZ, Alex, Max, Michael</t>
  </si>
  <si>
    <t>Alex,Wei Yen</t>
  </si>
  <si>
    <t>Vanness, Max, Michael</t>
  </si>
  <si>
    <t>YZ,Rowvan, Michael</t>
  </si>
  <si>
    <t xml:space="preserve">Rowvan, </t>
  </si>
  <si>
    <t>Wei Yen, YZ</t>
  </si>
  <si>
    <t>Rowvan, Wei Yen, YZ</t>
  </si>
  <si>
    <t>Rowvan, Wei Yen, YZ, Alex</t>
  </si>
  <si>
    <t>Henry</t>
  </si>
  <si>
    <t>Alex, Rowvan, Wei Yen, YZ, Henry</t>
  </si>
  <si>
    <t>YB, Michael, Alex</t>
  </si>
  <si>
    <t>YB, Michael, Max</t>
  </si>
  <si>
    <t>Rowvan, Wei Yen, YZ, Henry</t>
  </si>
  <si>
    <t>Paul &amp; YZ -&gt; Rowvan &amp; Michael -&gt; YB &amp; Maxwell -&gt; Henry &amp; Wei Yen -&gt; Alex &amp; Vanness -&gt;  Haikal &amp; ??</t>
  </si>
  <si>
    <t>James, Rafi, Nicholas, Casey, Vijay, Griselda</t>
  </si>
  <si>
    <t>2/10/2023-8/10/2023</t>
  </si>
  <si>
    <t>Alex &amp; Wei Yen</t>
  </si>
  <si>
    <t xml:space="preserve">Alex, Wei Yen  </t>
  </si>
  <si>
    <t>Wei Yen, YB</t>
  </si>
  <si>
    <t>Wei Yen, Vanness</t>
  </si>
  <si>
    <t>Wei Yen, Vanness, Henry</t>
  </si>
  <si>
    <t>Alex , Rowvan</t>
  </si>
  <si>
    <t>Max, Vanness</t>
  </si>
  <si>
    <t>Wei Yen, YZ, YB</t>
  </si>
  <si>
    <t>Max, Vanness,</t>
  </si>
  <si>
    <t>Wei Yen, YZ, YB, Michael</t>
  </si>
  <si>
    <t>Alex, Wei Yen, YZ</t>
  </si>
  <si>
    <t>Wei Yen, Vanness, Michael, Max</t>
  </si>
  <si>
    <t>YZ, Max, Vanness</t>
  </si>
  <si>
    <t>Alex, Wei Yen, Rowvan, Max</t>
  </si>
  <si>
    <t>YZ, YB, Michael</t>
  </si>
  <si>
    <t>YZ, Vanness, Michael, Max</t>
  </si>
  <si>
    <t>Alex , Rowvan, Max</t>
  </si>
  <si>
    <t>YZ, Vanness, Michael</t>
  </si>
  <si>
    <t>Alex , Rowvan, Max, Michael</t>
  </si>
  <si>
    <t>Alex, YZ, YB, Michael</t>
  </si>
  <si>
    <t>Rowvan, YZ, Max, Michael</t>
  </si>
  <si>
    <t>Alex, YB, Michael</t>
  </si>
  <si>
    <t>Alex, YB, Max, Michael</t>
  </si>
  <si>
    <t>Alex, Rowvan, YZ</t>
  </si>
  <si>
    <t>Alex, Wei Yen, Rowvan, YZ</t>
  </si>
  <si>
    <t>Alex, Wei Yen, Rowvan, YZ, Max</t>
  </si>
  <si>
    <t>Wei Yen, Rowvan, YZ, Max</t>
  </si>
  <si>
    <t>YB, Max, Michael</t>
  </si>
  <si>
    <t>Vanness , Henry</t>
  </si>
  <si>
    <t>Paul &amp; YZ -&gt; Rowvan &amp; Michael -&gt; YB &amp; Maxwell -&gt; Henry &amp; James -&gt; Alex &amp; Wei Yen -&gt; Vanness &amp; Haikal</t>
  </si>
  <si>
    <t>25/9/2023-1/10/2023</t>
  </si>
  <si>
    <t>25/9/2023</t>
  </si>
  <si>
    <t>26/9/2023</t>
  </si>
  <si>
    <t>27/9/2023</t>
  </si>
  <si>
    <t>28/9/2023</t>
  </si>
  <si>
    <t>29/9/2023</t>
  </si>
  <si>
    <t>30/9/2023</t>
  </si>
  <si>
    <t>YB &amp; Rowvan</t>
  </si>
  <si>
    <t>YB,Rowvan</t>
  </si>
  <si>
    <t>YB, Vanness,Rowvan</t>
  </si>
  <si>
    <t>YB,Rowvan, Vanness</t>
  </si>
  <si>
    <t xml:space="preserve">YB,Rowvan, Vanness </t>
  </si>
  <si>
    <t>YB, Henry, Wei Yen</t>
  </si>
  <si>
    <t>YB,Rowvan, Max, Michael</t>
  </si>
  <si>
    <t>YB, Alex, Wei Yen, Max</t>
  </si>
  <si>
    <t>YB, Alex , Max</t>
  </si>
  <si>
    <t>YB, Max, Michael, Vanness</t>
  </si>
  <si>
    <t>YB, Vanness, Max, Michael</t>
  </si>
  <si>
    <t>Vanness, Wei Yen</t>
  </si>
  <si>
    <t xml:space="preserve">YB, Alex </t>
  </si>
  <si>
    <t>YB, Max,Michael</t>
  </si>
  <si>
    <t>YB, Haikal, Alex</t>
  </si>
  <si>
    <t>YB, Haikal, Alex, Max</t>
  </si>
  <si>
    <t>YB, Haikal, Max</t>
  </si>
  <si>
    <t>YB,Michael, Max</t>
  </si>
  <si>
    <t>YB, Max</t>
  </si>
  <si>
    <t>YB, Haikal, Max, Wei Yen</t>
  </si>
  <si>
    <t>YB, Alex, Haikal, Wei Yen, Max</t>
  </si>
  <si>
    <t>Alex, Haikal, Wei Yen, Max</t>
  </si>
  <si>
    <t>18/9/2023-24/9/2023</t>
  </si>
  <si>
    <t>18/9/2023</t>
  </si>
  <si>
    <t>19/9/2023</t>
  </si>
  <si>
    <t>20/9/2023</t>
  </si>
  <si>
    <t>21/9/2023</t>
  </si>
  <si>
    <t>22/9/2023</t>
  </si>
  <si>
    <t>23/9/2023</t>
  </si>
  <si>
    <t>24/9/2023</t>
  </si>
  <si>
    <t>YZ, Henry, Max, Michael</t>
  </si>
  <si>
    <t>YZ, YB, Max, Michael</t>
  </si>
  <si>
    <t>YZ, Vanness, Henry</t>
  </si>
  <si>
    <t>YZ, Vanness, Henry, Wei Yen</t>
  </si>
  <si>
    <t>YZ, Max</t>
  </si>
  <si>
    <t>Vanness , Wei Yen</t>
  </si>
  <si>
    <t>Alex, Vanness, Henry</t>
  </si>
  <si>
    <t>Homwtown</t>
  </si>
  <si>
    <t>YZ, Michael, Max</t>
  </si>
  <si>
    <t>Alex, Vanness, Henry, Michael, Max</t>
  </si>
  <si>
    <t>Michael,Max, Vanness</t>
  </si>
  <si>
    <t>YZ, Michael, Wei Yen</t>
  </si>
  <si>
    <t>Michael,Max, Vanness, Wei Yen</t>
  </si>
  <si>
    <t>Michael, YB, Wei Yen</t>
  </si>
  <si>
    <t>Final exam</t>
  </si>
  <si>
    <t>Vanness , Michael, Max</t>
  </si>
  <si>
    <t>YZ, YB, Wei Yen</t>
  </si>
  <si>
    <t>Alex, Michael,Max, Wei Yen</t>
  </si>
  <si>
    <t>YZ, Henry, YB, Wei Yen</t>
  </si>
  <si>
    <t>Michael,Max, YB, Wei Yen</t>
  </si>
  <si>
    <t>Alex, Vanness, YB, Wei Yen, Michael, Max</t>
  </si>
  <si>
    <t>Alex, Vanness, YB, Michael, Max</t>
  </si>
  <si>
    <t>Michael,Max, YB</t>
  </si>
  <si>
    <t>Alex, Wei Yen, Vanness, Max, Michael</t>
  </si>
  <si>
    <t>Rafi, Nicholas, Casey, Vijay, Griselda</t>
  </si>
  <si>
    <t>11/9/2023-17/9/2023</t>
  </si>
  <si>
    <t>13/9/2023</t>
  </si>
  <si>
    <t>14/9/2023</t>
  </si>
  <si>
    <t>15/9/2023</t>
  </si>
  <si>
    <t>16/9/2023</t>
  </si>
  <si>
    <t>17/9/2023</t>
  </si>
  <si>
    <t>Sarawak</t>
  </si>
  <si>
    <t>YZ, Paul</t>
  </si>
  <si>
    <t>Paul</t>
  </si>
  <si>
    <t>Wei Yen, YZ, Henry</t>
  </si>
  <si>
    <t>Paul, YZ</t>
  </si>
  <si>
    <t>Alex, James</t>
  </si>
  <si>
    <t>YZ, Paul, Max, Michael, Henry</t>
  </si>
  <si>
    <t>Henry, Michael</t>
  </si>
  <si>
    <t>Back to Hometown</t>
  </si>
  <si>
    <t>YZ, Alex, James</t>
  </si>
  <si>
    <t>Paul, Max, Michael</t>
  </si>
  <si>
    <t>Max, Michael, YZ</t>
  </si>
  <si>
    <t>Alex, Haikal, James</t>
  </si>
  <si>
    <t>Alex, Max, Michael</t>
  </si>
  <si>
    <t>Alex, Haikal, James, Max, Michael</t>
  </si>
  <si>
    <t>Haikal, James, Max, Michael</t>
  </si>
  <si>
    <t>Henry, YZ</t>
  </si>
  <si>
    <r>
      <rPr>
        <sz val="12"/>
        <color rgb="FFFFC000"/>
        <rFont val="Calibri"/>
        <scheme val="minor"/>
      </rPr>
      <t>Alex</t>
    </r>
    <r>
      <rPr>
        <sz val="12"/>
        <color rgb="FF000000"/>
        <rFont val="Calibri"/>
        <scheme val="minor"/>
      </rPr>
      <t>, Michael, Max</t>
    </r>
  </si>
  <si>
    <t>Haikal, Paul</t>
  </si>
  <si>
    <t>Wei Yen, Haikal, Paul</t>
  </si>
  <si>
    <t>Wei Yen, Alex, Haikal, Paul</t>
  </si>
  <si>
    <t>Wei Yen, Alex, Haikal</t>
  </si>
  <si>
    <t>4/9/2023-10/9/2023</t>
  </si>
  <si>
    <t>Vanness &amp; Haikal</t>
  </si>
  <si>
    <t>YZ, Haikal</t>
  </si>
  <si>
    <t>YZ, Haikal, Vanness</t>
  </si>
  <si>
    <t>Haikal, Vanness</t>
  </si>
  <si>
    <t>YZ, Vanness, Wei Yen</t>
  </si>
  <si>
    <t>Henry, Vanness</t>
  </si>
  <si>
    <t>Henry, Vanness, Michael</t>
  </si>
  <si>
    <r>
      <rPr>
        <sz val="12"/>
        <color rgb="FFFFC000"/>
        <rFont val="Calibri"/>
        <scheme val="minor"/>
      </rPr>
      <t xml:space="preserve">YZ, </t>
    </r>
    <r>
      <rPr>
        <sz val="12"/>
        <color rgb="FF000000"/>
        <rFont val="Calibri"/>
        <scheme val="minor"/>
      </rPr>
      <t>Vanness</t>
    </r>
  </si>
  <si>
    <r>
      <t>YZ</t>
    </r>
    <r>
      <rPr>
        <sz val="12"/>
        <rFont val="Calibri"/>
        <family val="2"/>
        <scheme val="minor"/>
      </rPr>
      <t>, Alex</t>
    </r>
  </si>
  <si>
    <t>Alex, YZ, Vanness</t>
  </si>
  <si>
    <t>Henry, Wei Yen, Michael</t>
  </si>
  <si>
    <t>paul</t>
  </si>
  <si>
    <t>Henry, Wei Yen, Alex, Michael</t>
  </si>
  <si>
    <t xml:space="preserve">Back to Hometown </t>
  </si>
  <si>
    <t>Rowvan, Haikal</t>
  </si>
  <si>
    <t>Alex, Henry, Wei Yen, Michael</t>
  </si>
  <si>
    <t>Alex, Henry, Wei Yen</t>
  </si>
  <si>
    <t>Rowvan, Haikal, Wei Yen, Alex</t>
  </si>
  <si>
    <t>Alex, Henry</t>
  </si>
  <si>
    <t>YB &amp; YZ -&gt; Henry &amp; James -&gt; Alex &amp; Wei Yen -&gt; Vanness &amp; Haikal -&gt; Michael &amp; Maxwell -&gt; Paul &amp; Rowvan</t>
  </si>
  <si>
    <t>28/8/2023-3/9/2023</t>
  </si>
  <si>
    <t>28/8/2023</t>
  </si>
  <si>
    <t>29/8/2023</t>
  </si>
  <si>
    <t>30/8/2023</t>
  </si>
  <si>
    <t>31/8/2023</t>
  </si>
  <si>
    <t>YZ, Alex, Wei Yen</t>
  </si>
  <si>
    <t>Int</t>
  </si>
  <si>
    <t>Alex, Wei Yen, Vanness</t>
  </si>
  <si>
    <t xml:space="preserve">                                   Hometown</t>
  </si>
  <si>
    <t>Alex, Haikal, Wei Yen</t>
  </si>
  <si>
    <t>Vanness, Paul</t>
  </si>
  <si>
    <t>YZ, Alex, Haikal, Wei Yen</t>
  </si>
  <si>
    <t>Wei Yen, Paul</t>
  </si>
  <si>
    <t>Tai Wei, Wei Yen, Paul</t>
  </si>
  <si>
    <t>Rowvan,Haikal</t>
  </si>
  <si>
    <t xml:space="preserve">Assignments and presentations </t>
  </si>
  <si>
    <t>Tai Wei, Paul</t>
  </si>
  <si>
    <t>`</t>
  </si>
  <si>
    <t>Rowvan, Wei Yen,Haikal</t>
  </si>
  <si>
    <t>21/8/2023-27/8/2023</t>
  </si>
  <si>
    <t>21/8/2023</t>
  </si>
  <si>
    <t>22/8/2023</t>
  </si>
  <si>
    <t>23/8/2023</t>
  </si>
  <si>
    <t>24/8/2023</t>
  </si>
  <si>
    <t>25/8/2023</t>
  </si>
  <si>
    <t>26/8/2023</t>
  </si>
  <si>
    <t>27/8/2023</t>
  </si>
  <si>
    <t>Monday</t>
  </si>
  <si>
    <t>Tuesday</t>
  </si>
  <si>
    <t>Wednesday</t>
  </si>
  <si>
    <t>Thursday</t>
  </si>
  <si>
    <t>Friday</t>
  </si>
  <si>
    <t>Saturday</t>
  </si>
  <si>
    <t>Sunday</t>
  </si>
  <si>
    <t>Henry &amp; James</t>
  </si>
  <si>
    <t>YZ, James</t>
  </si>
  <si>
    <r>
      <rPr>
        <sz val="12"/>
        <color rgb="FFFFC000"/>
        <rFont val="Calibri"/>
        <family val="2"/>
        <scheme val="minor"/>
      </rPr>
      <t>YZ</t>
    </r>
    <r>
      <rPr>
        <sz val="12"/>
        <color theme="1"/>
        <rFont val="Calibri"/>
        <family val="2"/>
        <scheme val="minor"/>
      </rPr>
      <t>, Paul</t>
    </r>
  </si>
  <si>
    <t>8/23/2023 Back to Hometown until sunday</t>
  </si>
  <si>
    <t>James, Wei Yen</t>
  </si>
  <si>
    <t>Haikal, James, Wei Yen</t>
  </si>
  <si>
    <t>Haikal, James</t>
  </si>
  <si>
    <r>
      <t>YZ</t>
    </r>
    <r>
      <rPr>
        <sz val="12"/>
        <rFont val="Calibri"/>
        <family val="2"/>
        <scheme val="minor"/>
      </rPr>
      <t>,rowvan, Henry</t>
    </r>
  </si>
  <si>
    <t>Haikal, Tai Wei</t>
  </si>
  <si>
    <t>YZ, Haikal, Tai Wei, Alex</t>
  </si>
  <si>
    <t>YZ,rowvan, Henry</t>
  </si>
  <si>
    <t>Tai Wei, Alex</t>
  </si>
  <si>
    <t>Tai Wei, Alex, YZ</t>
  </si>
  <si>
    <t>Haikal, Tai Wei, Alex, YZ</t>
  </si>
  <si>
    <t>Haikal, Tai Wei, Alex, YZ, Wei Yen</t>
  </si>
  <si>
    <r>
      <rPr>
        <sz val="12"/>
        <color rgb="FFFFC000"/>
        <rFont val="Calibri"/>
        <family val="2"/>
        <scheme val="minor"/>
      </rPr>
      <t>YZ,</t>
    </r>
    <r>
      <rPr>
        <sz val="12"/>
        <color rgb="FF000000"/>
        <rFont val="Calibri"/>
        <family val="2"/>
        <scheme val="minor"/>
      </rPr>
      <t>rowvan</t>
    </r>
  </si>
  <si>
    <t>YB &amp; YZ -&gt; Henry &amp; James -&gt; Alex &amp; Wei Yen -&gt; Vanness &amp; Haikal -&gt; Michael &amp; Maxwell</t>
  </si>
  <si>
    <t>14/8/2023-20/8/2023</t>
  </si>
  <si>
    <t>Wei Yen, Tai Wei, Vanness</t>
  </si>
  <si>
    <t xml:space="preserve">YZ, </t>
  </si>
  <si>
    <t>N/A</t>
  </si>
  <si>
    <t>YZ, Alex, Vanness</t>
  </si>
  <si>
    <t>YB -&gt; YZ -&gt; Henry -&gt; James -&gt; Alex -&gt; Rafi -&gt; Wei Yen -&gt; Nicholas -&gt; Vanness -&gt; Casey -&gt; Vijay -&gt; Griselda -&gt; Haikal</t>
  </si>
  <si>
    <t>Vanness shifted with Henry</t>
  </si>
  <si>
    <t>7/8/2023-13/8/2023</t>
  </si>
  <si>
    <r>
      <rPr>
        <sz val="12"/>
        <color rgb="FFFFC000"/>
        <rFont val="Calibri"/>
        <scheme val="minor"/>
      </rPr>
      <t>YZ</t>
    </r>
    <r>
      <rPr>
        <sz val="12"/>
        <color rgb="FF000000"/>
        <rFont val="Calibri"/>
        <scheme val="minor"/>
      </rPr>
      <t>, Wei Yen</t>
    </r>
  </si>
  <si>
    <t>Haikal, YZ</t>
  </si>
  <si>
    <t>Haikal, Wei Yen</t>
  </si>
  <si>
    <t>Haikal, YZ, Wei Yen</t>
  </si>
  <si>
    <t>YZ, Tai Wei</t>
  </si>
  <si>
    <t>Alex (Saturday &amp; Sunday only will come to APU)</t>
  </si>
  <si>
    <t>31/7/2023-6/8/2023</t>
  </si>
  <si>
    <t>YZ, Haikal, Wei Yen</t>
  </si>
  <si>
    <t>YB -&gt; YZ -&gt; James -&gt; Alex -&gt; Rafi -&gt; Wei Yen -&gt; Nicholas -&gt; Vanness -&gt; Casey -&gt; Vijay -&gt; Griselda -&gt; Haikal</t>
  </si>
  <si>
    <t>24/7/2023-30/7/2023</t>
  </si>
  <si>
    <t>24/7/2023</t>
  </si>
  <si>
    <t>25/7/2023</t>
  </si>
  <si>
    <t>26/7/2023</t>
  </si>
  <si>
    <t>27/7/2023</t>
  </si>
  <si>
    <t>28/7/2023</t>
  </si>
  <si>
    <t>29/7/2023</t>
  </si>
  <si>
    <t>30/7/2023</t>
  </si>
  <si>
    <t>James, Griselda</t>
  </si>
  <si>
    <t>Tai Wei, James</t>
  </si>
  <si>
    <t>Griselda, Wei Yen</t>
  </si>
  <si>
    <t>Haikal, Tai Wei, Wei Yen</t>
  </si>
  <si>
    <t>Vanness, Tai Wei</t>
  </si>
  <si>
    <t>17/7/2023-23/7/2023</t>
  </si>
  <si>
    <t>17/7/2023</t>
  </si>
  <si>
    <t>18/7/2023</t>
  </si>
  <si>
    <t>19/7/2023</t>
  </si>
  <si>
    <t>20/7/2023</t>
  </si>
  <si>
    <t>21/7/2023</t>
  </si>
  <si>
    <t>22/7/2023</t>
  </si>
  <si>
    <t>23/7/2023</t>
  </si>
  <si>
    <t>Griselda, YZ</t>
  </si>
  <si>
    <t>Tai Wei, Wei Yen</t>
  </si>
  <si>
    <t>Griselda, James</t>
  </si>
  <si>
    <t>Tai Wei, Vanness, James</t>
  </si>
  <si>
    <t>Tai Wei, Vanness</t>
  </si>
  <si>
    <t>Griselda, Haikal</t>
  </si>
  <si>
    <t>Vanness, James</t>
  </si>
  <si>
    <t>Griselda, YZ, Haikal</t>
  </si>
  <si>
    <t>Griselda, Haikal, Wei Yen</t>
  </si>
  <si>
    <t>10/7/2023-16/7/2023</t>
  </si>
  <si>
    <t>13/7/2023</t>
  </si>
  <si>
    <t>14/7/2023</t>
  </si>
  <si>
    <t>15/7/2023</t>
  </si>
  <si>
    <t>16/7/2023</t>
  </si>
  <si>
    <t>Vijay, YZ</t>
  </si>
  <si>
    <t>Vijay, YZ, Nicholas</t>
  </si>
  <si>
    <t xml:space="preserve">James </t>
  </si>
  <si>
    <t>Vijay, Nicholas</t>
  </si>
  <si>
    <t>Wei Yen, James</t>
  </si>
  <si>
    <t>Vijay, YZ, Wei Yen, Nicholas</t>
  </si>
  <si>
    <t xml:space="preserve">Vijay, Griselda, Nicholas </t>
  </si>
  <si>
    <t>Vijay, YZ, Griselda, Wei Yen, Nicholas</t>
  </si>
  <si>
    <t>Vijay, YZ, Griselda, Nicholas</t>
  </si>
  <si>
    <t>Tai Wei, James, Griselda</t>
  </si>
  <si>
    <t>Griselda, Vijay, YZ, Nicholas</t>
  </si>
  <si>
    <t>Griselda, Vijay, Nicholas</t>
  </si>
  <si>
    <t>Tai Wei, Vijay, Nicholas</t>
  </si>
  <si>
    <t>Tai Wei,  James, Griselda</t>
  </si>
  <si>
    <t>3/7/2023-9/7/2023</t>
  </si>
  <si>
    <t>YZ, Casey</t>
  </si>
  <si>
    <t>Vanness, Casey</t>
  </si>
  <si>
    <t>Henry, Haikal, YZ</t>
  </si>
  <si>
    <t>CC2</t>
  </si>
  <si>
    <t>Henry, Haikal, YZ, Nicholas</t>
  </si>
  <si>
    <t>Vijay, Wei Yen</t>
  </si>
  <si>
    <t>James, Vanness</t>
  </si>
  <si>
    <t>Henry, Griselda, Haikal, YZ, Nicholas</t>
  </si>
  <si>
    <t>Henry, Griselda, Haikal, YZ, Nicholas, James</t>
  </si>
  <si>
    <t>Vijay, Griselda</t>
  </si>
  <si>
    <t>26/6/2023-2/7/2023</t>
  </si>
  <si>
    <t>Final Exam</t>
  </si>
  <si>
    <t>Nicholas, Wei Yen</t>
  </si>
  <si>
    <t>Nicholas, Vanness</t>
  </si>
  <si>
    <t>Nicholas, Griselda</t>
  </si>
  <si>
    <t xml:space="preserve">Vijay, </t>
  </si>
  <si>
    <t>James, Tai Wei</t>
  </si>
  <si>
    <t>Griselda, Vijay, Haikal</t>
  </si>
  <si>
    <t>Griselda, Vijay, Haikal, Wei Yen</t>
  </si>
  <si>
    <t>19/6/2023-25/6/2023</t>
  </si>
  <si>
    <t>19/6/2023</t>
  </si>
  <si>
    <t>20/6/2023</t>
  </si>
  <si>
    <t>21/6/2023</t>
  </si>
  <si>
    <t>22/6/2023</t>
  </si>
  <si>
    <t>23/6/2023</t>
  </si>
  <si>
    <t>24/6/2023</t>
  </si>
  <si>
    <t>25/6/2023</t>
  </si>
  <si>
    <t xml:space="preserve">Venus, Griselda  </t>
  </si>
  <si>
    <t>Griselda , Tai Wei</t>
  </si>
  <si>
    <t xml:space="preserve"> Final Exam :(</t>
  </si>
  <si>
    <t xml:space="preserve"> Henry, Wei Yen</t>
  </si>
  <si>
    <t>Griselda, Henry, Wei Yen</t>
  </si>
  <si>
    <t>Griselda, Haikal. Henry, Wei Yen</t>
  </si>
  <si>
    <t>Griselda, Haikal, James, Henry, Wei Yen</t>
  </si>
  <si>
    <t>Tai Wei, Haikal, James</t>
  </si>
  <si>
    <t>Haikal, James, Henry, Wei Yen, Griselda</t>
  </si>
  <si>
    <t xml:space="preserve">Haikal, James, Henry, Wei Yen, Griselda </t>
  </si>
  <si>
    <t>12/6/2023-18/6/2023</t>
  </si>
  <si>
    <t>13/6/2023</t>
  </si>
  <si>
    <t>14/6/2023</t>
  </si>
  <si>
    <t>15/6/2023</t>
  </si>
  <si>
    <t>16/6/2023</t>
  </si>
  <si>
    <t>17/6/2023</t>
  </si>
  <si>
    <t>18/6/2023</t>
  </si>
  <si>
    <t>Venus, YZ</t>
  </si>
  <si>
    <t>Venus, Haikal</t>
  </si>
  <si>
    <t>Haikal, Venus</t>
  </si>
  <si>
    <t>Nicholas, YZ</t>
  </si>
  <si>
    <t xml:space="preserve"> Nicholas</t>
  </si>
  <si>
    <t>Haikal, Nicholas</t>
  </si>
  <si>
    <t>Tai Wei, Haikal</t>
  </si>
  <si>
    <t>Haikal, Nicholas, Alex</t>
  </si>
  <si>
    <t>Tai Wei, Nicholas, Casey</t>
  </si>
  <si>
    <t>5/6/2023-11/6/2023</t>
  </si>
  <si>
    <t>YZ (Class anything just let me know)</t>
  </si>
  <si>
    <t>Assignments &amp; Exam</t>
  </si>
  <si>
    <t>Venus, Wei Yen</t>
  </si>
  <si>
    <t>Griselda, Venus</t>
  </si>
  <si>
    <t>Griselda, Venus, Casey</t>
  </si>
  <si>
    <t>Tai Wei, Casey</t>
  </si>
  <si>
    <t>YZ, Venus</t>
  </si>
  <si>
    <t>Nicholas, Tai Wei, Casey</t>
  </si>
  <si>
    <t>Nicholas, Casey</t>
  </si>
  <si>
    <t xml:space="preserve">Nicholas, Griselda </t>
  </si>
  <si>
    <t xml:space="preserve">Nicholas, James, </t>
  </si>
  <si>
    <t xml:space="preserve">Nicholas, Tai Wei, Griselda </t>
  </si>
  <si>
    <t xml:space="preserve">Nicholas,  James, </t>
  </si>
  <si>
    <t xml:space="preserve">Nicholas,  Tai Wei, Griselda </t>
  </si>
  <si>
    <t>Nicholas, James, Haikal</t>
  </si>
  <si>
    <t xml:space="preserve">Nicholas Tai Wei, Griselda </t>
  </si>
  <si>
    <t>Nicholas, Alex</t>
  </si>
  <si>
    <t xml:space="preserve">Nicholas, Tai Wei </t>
  </si>
  <si>
    <t>29/5/2023-4/6/2023</t>
  </si>
  <si>
    <t>29/5/2023</t>
  </si>
  <si>
    <t>30/5/2023</t>
  </si>
  <si>
    <t>31/5/2023</t>
  </si>
  <si>
    <t>Slot of contribution</t>
  </si>
  <si>
    <t>James, Nicholas</t>
  </si>
  <si>
    <t>Haikal, YZ, James</t>
  </si>
  <si>
    <t>YZ, James, Nicholas</t>
  </si>
  <si>
    <t>Haikal, YZ, Nicholas</t>
  </si>
  <si>
    <t xml:space="preserve">Nicholas </t>
  </si>
  <si>
    <t>Haikal, James, Tai Wei</t>
  </si>
  <si>
    <t>Haikal, James, Nicholas</t>
  </si>
  <si>
    <t>YZ, Nicholas</t>
  </si>
  <si>
    <t>Haikal, James, Nicholas, Tai Wei</t>
  </si>
  <si>
    <t xml:space="preserve">Haikal, griselda, James, Nicholas </t>
  </si>
  <si>
    <t>22/5/2023-28/5/2023</t>
  </si>
  <si>
    <t>22/5/2023</t>
  </si>
  <si>
    <t>23/5/2023</t>
  </si>
  <si>
    <t>24/5/2023</t>
  </si>
  <si>
    <t>25/5/2023</t>
  </si>
  <si>
    <t>26/5/2023</t>
  </si>
  <si>
    <t>27/5/2023</t>
  </si>
  <si>
    <t>28/5/2023</t>
  </si>
  <si>
    <t>Venus,griselda</t>
  </si>
  <si>
    <t>Haikal, Casey</t>
  </si>
  <si>
    <t>YZ, Nicholas, Casey</t>
  </si>
  <si>
    <t>Tai Wei, Casey, YZ</t>
  </si>
  <si>
    <t>Haikal, Casey, YZ</t>
  </si>
  <si>
    <t>Tai Wei, Nicholas, Casey, YZ</t>
  </si>
  <si>
    <t>Haikal, Nicholas, Casey, YZ</t>
  </si>
  <si>
    <t>Venus, Casey, YZ</t>
  </si>
  <si>
    <t>Nicholas, Casey, YZ</t>
  </si>
  <si>
    <t>Haikal, Nicholas, Casey</t>
  </si>
  <si>
    <t>Casey, YZ</t>
  </si>
  <si>
    <t>griselda, Casey, YZ</t>
  </si>
  <si>
    <t>Tai Wei,Nicholas</t>
  </si>
  <si>
    <t>griselda, Haikal</t>
  </si>
  <si>
    <t>griselda, Casey</t>
  </si>
  <si>
    <t>15/5/2023-21/5/2023</t>
  </si>
  <si>
    <t>15/5/2023</t>
  </si>
  <si>
    <t>16/5/2023</t>
  </si>
  <si>
    <t>17/5/2023</t>
  </si>
  <si>
    <t>18/5/2023</t>
  </si>
  <si>
    <t>19/5/2023</t>
  </si>
  <si>
    <t>20/5/2023</t>
  </si>
  <si>
    <t>21/5/2023</t>
  </si>
  <si>
    <t>Haikal, griselda</t>
  </si>
  <si>
    <t>Haikal, Wei Yen, griselda</t>
  </si>
  <si>
    <t>Griselda, Wei Yen, YZ, James, Alex</t>
  </si>
  <si>
    <t>Venus, Vijay</t>
  </si>
  <si>
    <t>Wei Yen, griselda</t>
  </si>
  <si>
    <t>Griselda, YZ, James, Alex</t>
  </si>
  <si>
    <t>Vijay, Venus</t>
  </si>
  <si>
    <t>Griselda, Wei Yen, James, Alex</t>
  </si>
  <si>
    <t>Nicholas, Vijay</t>
  </si>
  <si>
    <t>Griselda, Wei Yen, Nicholas, James, Alex</t>
  </si>
  <si>
    <t>Griselda, Vijay, Venus</t>
  </si>
  <si>
    <t>Nicholas, Tai Wei, Vijay</t>
  </si>
  <si>
    <t>Wei Yen, Nicholas, Tai Wei, Vijay</t>
  </si>
  <si>
    <t>Haikal, Wei Yen, Tai Wei</t>
  </si>
  <si>
    <t xml:space="preserve">Tai Wei, Vijay </t>
  </si>
  <si>
    <t>8/5/2023-14/5/2023</t>
  </si>
  <si>
    <t>13/5/2023</t>
  </si>
  <si>
    <t>14/5/2023</t>
  </si>
  <si>
    <t>YZ,Vijay, YB, Rafi</t>
  </si>
  <si>
    <t>James, Nicholas, Rafi, Alex</t>
  </si>
  <si>
    <t>Griselda, Haikal, Tai Wei</t>
  </si>
  <si>
    <t>Vijay, YB, Rafi</t>
  </si>
  <si>
    <t>Vijay, YB, Rafi, Casey, James</t>
  </si>
  <si>
    <t>YZ, griselda, Tai Wei</t>
  </si>
  <si>
    <t xml:space="preserve">YB, Wei Yen, Rafi, griselda, Casey, James </t>
  </si>
  <si>
    <t>YB, Casey, YZ, Rafi, Alex</t>
  </si>
  <si>
    <t>YZ, Wei Yen, Casey, James, Nicholas, Tai Wei, Griselda</t>
  </si>
  <si>
    <t>Covid</t>
  </si>
  <si>
    <t>YB, Rafi, griselda, Wei Yen, Casey</t>
  </si>
  <si>
    <t>YB, Casey, Alex</t>
  </si>
  <si>
    <t>YB, Nicholas, Haikal</t>
  </si>
  <si>
    <t>Wei Yen, Casey, James, Nicholas, griselda</t>
  </si>
  <si>
    <t>YB, Rafi, griselda, Wei Yen, Casey, Nicholas</t>
  </si>
  <si>
    <t>YB, Nicholas, Haikal, Wei Yen</t>
  </si>
  <si>
    <t>Vijay, YB, griselda, Rafi, Wei Yen, Nicholas</t>
  </si>
  <si>
    <t>YB, griselda, Casey</t>
  </si>
  <si>
    <t>Wei Yen, Casey, Nicholas</t>
  </si>
  <si>
    <t>YB, Tai Wei, Wei Yen, Nicholas</t>
  </si>
  <si>
    <t>Vijay, YB, Wei Yen, griselda, Rafi, Nicholas</t>
  </si>
  <si>
    <t>YB -&gt; YZ -&gt; James -&gt; Alex -&gt; Rafi -&gt; Wei Yen -&gt; Nicholas -&gt; Vanness -&gt; Casey -&gt; Vijay -&gt; Griselda</t>
  </si>
  <si>
    <t>1/5/2023-7/5/2023</t>
  </si>
  <si>
    <t>Venus, YB, YZ</t>
  </si>
  <si>
    <t xml:space="preserve">YB, Venus </t>
  </si>
  <si>
    <t>YB, griselda</t>
  </si>
  <si>
    <t>YB, YZ, Rafi</t>
  </si>
  <si>
    <t>YB, YZ, Rafi, Casey</t>
  </si>
  <si>
    <t>YB, YZ, Casey, griselda</t>
  </si>
  <si>
    <t>Nicholas, YB, Vijay, Rafi</t>
  </si>
  <si>
    <t>Nicholas, YB, YZ, Casey, griselda, Wei Yen</t>
  </si>
  <si>
    <t>YB, YZ, James, Casey</t>
  </si>
  <si>
    <t>YB, James, Casey, Wei Yen</t>
  </si>
  <si>
    <t>Nicholas, YB, YZ, Casey, Wei Yen</t>
  </si>
  <si>
    <t>YB, James, Casey, griselda</t>
  </si>
  <si>
    <t>Nicholas, YB, YZ, Casey</t>
  </si>
  <si>
    <t>Nicholas, YB, Vijay, Casey, Rafi</t>
  </si>
  <si>
    <t>Nicholas, YB, YZ, Wei Yen, Casey</t>
  </si>
  <si>
    <t>YB -&gt; YZ -&gt; James -&gt; Alex -&gt; Rafi -&gt; Wei Yen -&gt; Nicholas -&gt; Vanness -&gt; Casey -&gt; Vijay</t>
  </si>
  <si>
    <t>24/4/2023 - 30/4/2023</t>
  </si>
  <si>
    <t>24/4/2023</t>
  </si>
  <si>
    <t>25/4/2023</t>
  </si>
  <si>
    <t>26/4/2023</t>
  </si>
  <si>
    <t>27/4/2023</t>
  </si>
  <si>
    <t>28/4/2023</t>
  </si>
  <si>
    <t>29/4/2023</t>
  </si>
  <si>
    <t>30/4/2023</t>
  </si>
  <si>
    <t>Vaness</t>
  </si>
  <si>
    <t>Semester Break</t>
  </si>
  <si>
    <t>Vaness, James, Casey</t>
  </si>
  <si>
    <t>YB, Wei Yen</t>
  </si>
  <si>
    <t>YB, James, Casey</t>
  </si>
  <si>
    <t>Rowvan, Wei Yen</t>
  </si>
  <si>
    <t>YB, James</t>
  </si>
  <si>
    <t>YZ, Casey, VJ</t>
  </si>
  <si>
    <t>17/4/2023 - 23/4/2023</t>
  </si>
  <si>
    <t>17/4/2023</t>
  </si>
  <si>
    <t>18/4/2023</t>
  </si>
  <si>
    <t>19/4/2023</t>
  </si>
  <si>
    <t>20/4/2023</t>
  </si>
  <si>
    <t>21/4/2023</t>
  </si>
  <si>
    <t>22/4/2023</t>
  </si>
  <si>
    <t>23/4/2023</t>
  </si>
  <si>
    <t>Venus,Rafi</t>
  </si>
  <si>
    <t>Wei Yen, Rafi</t>
  </si>
  <si>
    <t>Vijay, Wei Yen, YZ, Casey</t>
  </si>
  <si>
    <t>Vijay, YZ, Casey, James</t>
  </si>
  <si>
    <t>Vijay, YZ, Casey</t>
  </si>
  <si>
    <t>Vijay, Wei Yen, Rafi, Casey</t>
  </si>
  <si>
    <t>Vijay, YZ, Wei Yen, Casey, James</t>
  </si>
  <si>
    <t>Wei Yen, Casey</t>
  </si>
  <si>
    <t>Vijay, Casey, James</t>
  </si>
  <si>
    <t>Vijay, Wei Yen, Casey</t>
  </si>
  <si>
    <t>Wei Yen, Nicholas</t>
  </si>
  <si>
    <t>Wei Yen, Rafi, James</t>
  </si>
  <si>
    <t>Alex, Wei Yen, Nicholas</t>
  </si>
  <si>
    <t>Alex, Wei Yen, James</t>
  </si>
  <si>
    <t>4 People per Timeslot</t>
  </si>
  <si>
    <t>5 People per Timeslot</t>
  </si>
  <si>
    <t>YB -&gt; YZ -&gt; James -&gt; Alex -&gt; Rafi -&gt; Wei Yen -&gt; Nicholas -&gt; Vanness -&gt; Tai Wei -&gt; Casey -&gt; Vijay</t>
  </si>
  <si>
    <t>10/4/2023 - 16/4/2023</t>
  </si>
  <si>
    <t>13/4/2023</t>
  </si>
  <si>
    <t>14/4/2023</t>
  </si>
  <si>
    <t>15/4/2023</t>
  </si>
  <si>
    <t>16/4/2023</t>
  </si>
  <si>
    <t>Venus, YZ, Wei Yen</t>
  </si>
  <si>
    <t>Venus, Wei Yen, YZ</t>
  </si>
  <si>
    <t>Casey, Wei Yen, Venus , YZ</t>
  </si>
  <si>
    <t>Venus, YB</t>
  </si>
  <si>
    <t>Wei Yen, Venus, Vijay</t>
  </si>
  <si>
    <t>Wei Yen, Venus</t>
  </si>
  <si>
    <t>Venus, YB, Vijay</t>
  </si>
  <si>
    <t>Rafi, Wei Yen, James</t>
  </si>
  <si>
    <t>Rafi, Wei Yen, James, Venus</t>
  </si>
  <si>
    <t>Rafi, YB, Venus, Vijay</t>
  </si>
  <si>
    <t>Casey, Vijay, YZ</t>
  </si>
  <si>
    <t>Rafi, Wei Yen, James, YZ, Nicholas</t>
  </si>
  <si>
    <t>Vijay, Wei Yen, Venus, Nicholas</t>
  </si>
  <si>
    <t>Rafi, Vijay, Wei Yen, James, YZ</t>
  </si>
  <si>
    <t>Casey, Vijay, Wei Yen, YZ</t>
  </si>
  <si>
    <t>Rafi, Wei Yen, YZ</t>
  </si>
  <si>
    <t>Vijay, Wei Yen, James, YZ</t>
  </si>
  <si>
    <t>Casey, Rafi, Vijay, Venus, Nicholas</t>
  </si>
  <si>
    <t>Tai Wei, Wei Yen, Nicholas, YZ, Vijay</t>
  </si>
  <si>
    <t>Tai Wei, Rafi, Venus, Nicholas</t>
  </si>
  <si>
    <t>Casey, Rafi, Wei Yen</t>
  </si>
  <si>
    <t>Alex, Tai Wei, Rafi, Wei Yen, James, Nicholas</t>
  </si>
  <si>
    <t>Alex, Tai Wei, Rafi,  Wei Yen, Nicholas</t>
  </si>
  <si>
    <t>Tai Wei, Wei Yen, Nicholas, YZ</t>
  </si>
  <si>
    <t>Vijay, Wei Yen, YZ</t>
  </si>
  <si>
    <t>Alex, Tai Wei, Wei Yen, James , Nicholas</t>
  </si>
  <si>
    <t>Alex, Tai Wei, Wei Yen, Nicholas</t>
  </si>
  <si>
    <t>Alex, Tai Wei, Nicholas</t>
  </si>
  <si>
    <t>3/4/2023 - 9/4/2023</t>
  </si>
  <si>
    <t>Hours of contribution</t>
  </si>
  <si>
    <t>James, Henry, Vanness</t>
  </si>
  <si>
    <t>Nicholas, Venus</t>
  </si>
  <si>
    <t>James, Henry, Vanness, Casey</t>
  </si>
  <si>
    <t>Venus, Nicholas, YZ</t>
  </si>
  <si>
    <t>Venus, Casey</t>
  </si>
  <si>
    <t>Venus, Casey, Nicholas</t>
  </si>
  <si>
    <t>Casey, YZ, Rafi, Nicholas</t>
  </si>
  <si>
    <t>Venus, Casey, Rafi, Nicholas</t>
  </si>
  <si>
    <t>Vijay, Casey, Nicholas</t>
  </si>
  <si>
    <t>holiday</t>
  </si>
  <si>
    <t>Venus, Rafi</t>
  </si>
  <si>
    <t>Casey, Rafi, Nicholas</t>
  </si>
  <si>
    <t>Rafi, Nicholas, Venus</t>
  </si>
  <si>
    <t>Vijay, Casey, Rafi, Nicholas</t>
  </si>
  <si>
    <t>Vijay, Casey, Nicholas, Rafi</t>
  </si>
  <si>
    <t>YZ, Rafi, Nicholas</t>
  </si>
  <si>
    <t>YZ, Vijay, Rafi, YB, Venus</t>
  </si>
  <si>
    <t>Tai Wei, Vijay, Casey, Rafi</t>
  </si>
  <si>
    <t>YZ, Vijay, Rafi, YB</t>
  </si>
  <si>
    <t>YZ, Vijay, Casey, Rafi, Nicholas</t>
  </si>
  <si>
    <t>YZ, Vijay, Casey, YB, Venus</t>
  </si>
  <si>
    <t>Tai Wei, Vijay, Casey</t>
  </si>
  <si>
    <t>YZ, Venus, Rafi</t>
  </si>
  <si>
    <t>Vijay, Casey, YB, Venus</t>
  </si>
  <si>
    <t xml:space="preserve">YZ, Venus, Alex, Rafi, Nicholas </t>
  </si>
  <si>
    <t xml:space="preserve">Venus, Nicholas </t>
  </si>
  <si>
    <t>Vijay, YB, Venus, Henry</t>
  </si>
  <si>
    <t xml:space="preserve"> </t>
  </si>
  <si>
    <t>27/3/2023 - 2/4/2023</t>
  </si>
  <si>
    <t>27/3/2023</t>
  </si>
  <si>
    <t>28/3/2023</t>
  </si>
  <si>
    <t>29/3/2023</t>
  </si>
  <si>
    <t>30/3/2023</t>
  </si>
  <si>
    <t>31/3/2023</t>
  </si>
  <si>
    <t>Nicholas, Rafi</t>
  </si>
  <si>
    <t>Nicholas, Vijay, YZ</t>
  </si>
  <si>
    <t>Vijay, YB</t>
  </si>
  <si>
    <t>YZ, Alex, YB, Venus, Henry</t>
  </si>
  <si>
    <t>Vijay, YZ, Rafi</t>
  </si>
  <si>
    <t>Nicholas, YB, Vijay</t>
  </si>
  <si>
    <t>Nicholas, Vijay, Venus, Tai Wei</t>
  </si>
  <si>
    <t>Nicholas, Venus, Vijay</t>
  </si>
  <si>
    <t>Nicholas, Vijay, Tai Wei</t>
  </si>
  <si>
    <t>Nicholas, Alex, Rafi, Venus</t>
  </si>
  <si>
    <t>Nicholas, Tai Wei, Venus</t>
  </si>
  <si>
    <t>Tai Wei, Alex, Rafi, Venus</t>
  </si>
  <si>
    <t>Venus, Alex, YB, Vijay</t>
  </si>
  <si>
    <t>Venus, Alex, YB, Vijay, YZ</t>
  </si>
  <si>
    <t>Alex, Nicholas, YB, Venus, Henry</t>
  </si>
  <si>
    <t>20/3/2023 - 26/3/2023</t>
  </si>
  <si>
    <t>20/3/2023</t>
  </si>
  <si>
    <t>21/3/2023</t>
  </si>
  <si>
    <t>22/3/2023</t>
  </si>
  <si>
    <t>23/3/2023</t>
  </si>
  <si>
    <t>24/3/2023</t>
  </si>
  <si>
    <t>25/3/2023</t>
  </si>
  <si>
    <t>26/3/2023</t>
  </si>
  <si>
    <t>Alex, Venus, YZ</t>
  </si>
  <si>
    <t>Alex, Venus</t>
  </si>
  <si>
    <t>Alex, Venus, Casey</t>
  </si>
  <si>
    <t>Alex, Venus, YB, Casey</t>
  </si>
  <si>
    <t>Alex, Venus, Tai Wei</t>
  </si>
  <si>
    <t>Alex, YB, Casey, Venus</t>
  </si>
  <si>
    <t>Alex, Venus, Tai Wei, Casey, Vijay</t>
  </si>
  <si>
    <t>Alex, YB, Venus</t>
  </si>
  <si>
    <t>Alex, YB, James</t>
  </si>
  <si>
    <t>Alex, Rafi, YB, Venus &amp; NikolasT</t>
  </si>
  <si>
    <t>Alex, Vijay, Rafi, YB, James</t>
  </si>
  <si>
    <t>Alex, Tai Wei, Casey, Vijay</t>
  </si>
  <si>
    <t>Wei Yen, Alex, Rafi, Venus</t>
  </si>
  <si>
    <t>Wei Yen, Alex, Vijay, Rafi</t>
  </si>
  <si>
    <t>Wei Yen, Alex, Tai Wei, Casey, Vijay</t>
  </si>
  <si>
    <t>Alex, Rafi, Venus</t>
  </si>
  <si>
    <t>Alex, Vijay, Rafi, YZ</t>
  </si>
  <si>
    <t>Alex, Rafi, YZ, Venus</t>
  </si>
  <si>
    <t>Alex, Casey</t>
  </si>
  <si>
    <t>Alex, Rafi, YZ, Casey</t>
  </si>
  <si>
    <t>Alex, Rafi, James</t>
  </si>
  <si>
    <t>Alex, Rafi, YZ</t>
  </si>
  <si>
    <t>Alex, Rafi, Casey</t>
  </si>
  <si>
    <t>Wei Yen, Alex, Rafi</t>
  </si>
  <si>
    <t>Alex, Casey, Vijay</t>
  </si>
  <si>
    <t>Alex, Venus, Rafi</t>
  </si>
  <si>
    <t>Wei Yen, Alex, Rafi, YZ</t>
  </si>
  <si>
    <t>Wei Yen, Alex, Vijay</t>
  </si>
  <si>
    <t>13/3/2023 - 19/3/2023</t>
  </si>
  <si>
    <t>13/2/2023</t>
  </si>
  <si>
    <t>14/3/2023</t>
  </si>
  <si>
    <t>15/3/2023</t>
  </si>
  <si>
    <t>16/3/2023</t>
  </si>
  <si>
    <t>17/3/2023</t>
  </si>
  <si>
    <t>18/3/2023</t>
  </si>
  <si>
    <t>19/3/2023</t>
  </si>
  <si>
    <t>James, Venus</t>
  </si>
  <si>
    <t>James, YZ</t>
  </si>
  <si>
    <t>James, Casey, Venus</t>
  </si>
  <si>
    <t>Alex, YZ, James</t>
  </si>
  <si>
    <t>James, Casey, Venus, Rafi</t>
  </si>
  <si>
    <t xml:space="preserve">James, Venus, Nicholas </t>
  </si>
  <si>
    <t>James, Casey, Vijay, Nicholas, Venus</t>
  </si>
  <si>
    <t>James, Casey, Nicholas, Venus, Rafi</t>
  </si>
  <si>
    <t>Alex, James, Vijay, Nicholas, Venus, Rafi</t>
  </si>
  <si>
    <t>James, Vijay, Venus</t>
  </si>
  <si>
    <t>James, Nicholas, Venus, Rafi</t>
  </si>
  <si>
    <t>James, Casey, Vijay, Nicholas, Rafi</t>
  </si>
  <si>
    <t xml:space="preserve">Alex, Wei Yen, Venus, James, Nicholas </t>
  </si>
  <si>
    <t xml:space="preserve">Wei Yen, James, Vijay, Venus, Nicholas </t>
  </si>
  <si>
    <t>James, YZ, Venus, Rafi</t>
  </si>
  <si>
    <t>James, Casey, Vijay, Nicholas , Rafi</t>
  </si>
  <si>
    <t>Alex, Venus, James, Nicholas, Rafi</t>
  </si>
  <si>
    <t>James, Vijay , Venus, Nicholas</t>
  </si>
  <si>
    <t>James, YZ, Venus</t>
  </si>
  <si>
    <t>Alex, James, Vijay, YZ, Nicholas, Venus, Rafi</t>
  </si>
  <si>
    <t>James, Casey, YZ, Nicholas, Venus, Rafi</t>
  </si>
  <si>
    <t>Alex, James, YZ, Nicholas, Venus, Rafi</t>
  </si>
  <si>
    <t xml:space="preserve">James, Casey, Nicholas </t>
  </si>
  <si>
    <t>Alex, James, Nicholas, Rafi</t>
  </si>
  <si>
    <t xml:space="preserve">James, YZ, Venus, Nicholas </t>
  </si>
  <si>
    <t>Casey, Nicholas, Venus, Rafi</t>
  </si>
  <si>
    <t>Wei Yen, Alex, Venus, Rafi</t>
  </si>
  <si>
    <t>Casey, Nicholas, Alex</t>
  </si>
  <si>
    <t>Alex, YZ, James, Nicholas, Rafi</t>
  </si>
  <si>
    <t xml:space="preserve">Alex, James, YZ, Venus, Nicholas </t>
  </si>
  <si>
    <t>Wei Yen, Nicholas, Alex, Rafi</t>
  </si>
  <si>
    <t>Henry, YB</t>
  </si>
  <si>
    <t>JAMES</t>
  </si>
  <si>
    <t xml:space="preserve">ALEX </t>
  </si>
  <si>
    <t>RAFI</t>
  </si>
  <si>
    <t xml:space="preserve">WEI YEN </t>
  </si>
  <si>
    <t>NICHOLAS</t>
  </si>
  <si>
    <t>VANNNES</t>
  </si>
  <si>
    <t>TAI WEI</t>
  </si>
  <si>
    <t>CASEY</t>
  </si>
  <si>
    <t>VIJAY</t>
  </si>
  <si>
    <t>HENRY</t>
  </si>
  <si>
    <t>6/3/2023 - 12/3/2023</t>
  </si>
  <si>
    <t>YZ, V.</t>
  </si>
  <si>
    <t>V., Alex, YZ</t>
  </si>
  <si>
    <t>Venus, Alex</t>
  </si>
  <si>
    <t>Casey, YZ, V.</t>
  </si>
  <si>
    <t>Nicholas, Venus, Casey</t>
  </si>
  <si>
    <t>V., Alex, YZ, Nicholas</t>
  </si>
  <si>
    <t>Casey, V.</t>
  </si>
  <si>
    <t>V., Alex, Casey, Nicholas</t>
  </si>
  <si>
    <t>Nicholas, Vanus</t>
  </si>
  <si>
    <t>V., Alex, Casey, Nicholas, Vijay</t>
  </si>
  <si>
    <t>Nicholas, YZ, Rafi</t>
  </si>
  <si>
    <t>YZ, WY, Nicholas</t>
  </si>
  <si>
    <t>V., Alex, Nicholas, WY, Vijay</t>
  </si>
  <si>
    <t>YB, Nicholas, Rafi</t>
  </si>
  <si>
    <t xml:space="preserve">YZ, Nicholas </t>
  </si>
  <si>
    <t>V., Alex, Nicholas, Vijay, Casey</t>
  </si>
  <si>
    <t>Alex, YB, YZ, Rafi</t>
  </si>
  <si>
    <t>YZ, V., Alex, Nicholas</t>
  </si>
  <si>
    <t>V., Alex, Nicholas, WY, Casey</t>
  </si>
  <si>
    <t>Alex, YB, Nicholas, Rafi</t>
  </si>
  <si>
    <t>V., Alex, Nicholas</t>
  </si>
  <si>
    <t>V., Alex, YZ, WY</t>
  </si>
  <si>
    <t>Alex, YB, Venus, Nicholas, Rafi</t>
  </si>
  <si>
    <t>WY, Rafi</t>
  </si>
  <si>
    <t>V., Alex, YZ, Nicholas, WY</t>
  </si>
  <si>
    <t>Alex, YB, Venus, Rafi</t>
  </si>
  <si>
    <t>WY, Alex</t>
  </si>
  <si>
    <r>
      <rPr>
        <sz val="11"/>
        <color rgb="FFFF0000"/>
        <rFont val="Calibri"/>
        <family val="2"/>
      </rPr>
      <t xml:space="preserve">Please note that only 3 people can be on duty for each timeslot unless marked </t>
    </r>
    <r>
      <rPr>
        <sz val="11"/>
        <color rgb="FF00B050"/>
        <rFont val="Calibri"/>
        <family val="2"/>
      </rPr>
      <t>green</t>
    </r>
    <r>
      <rPr>
        <sz val="11"/>
        <color rgb="FFFF0000"/>
        <rFont val="Calibri"/>
        <family val="2"/>
      </rPr>
      <t xml:space="preserve"> or </t>
    </r>
    <r>
      <rPr>
        <sz val="11"/>
        <color rgb="FF0070C0"/>
        <rFont val="Calibri"/>
        <family val="2"/>
      </rPr>
      <t>blue</t>
    </r>
  </si>
  <si>
    <t>27/2/2023 - 5/3/2023</t>
  </si>
  <si>
    <t>27/2/2023</t>
  </si>
  <si>
    <t>28/2/2023</t>
  </si>
  <si>
    <t>YZ, YB, Alex</t>
  </si>
  <si>
    <t>YB, Alex, Nicholas, YZ</t>
  </si>
  <si>
    <t xml:space="preserve">YB, Venus, Nicholas </t>
  </si>
  <si>
    <t>YB, Venus, YZ</t>
  </si>
  <si>
    <t>Venus. Nicholas</t>
  </si>
  <si>
    <t>Alex, Casey, Nicholas</t>
  </si>
  <si>
    <t>Casey, Nicholas</t>
  </si>
  <si>
    <t>Venus, YZ, Vijay</t>
  </si>
  <si>
    <t>YZ, Nicholas, Wei Yen</t>
  </si>
  <si>
    <t>Nicholas, Wei Yen, Casey</t>
  </si>
  <si>
    <t>Nicholas, YZ, Vijay</t>
  </si>
  <si>
    <t>Venus, Vijay, Casey, Nicholas</t>
  </si>
  <si>
    <t xml:space="preserve">Alex, Nicholas </t>
  </si>
  <si>
    <t>Tai Wei, Wei Yen, Nicholas</t>
  </si>
  <si>
    <t>20/2/2023 - 26/2/2023</t>
  </si>
  <si>
    <t>20/2/2023</t>
  </si>
  <si>
    <t>21/2/2023</t>
  </si>
  <si>
    <t>22/2/2023</t>
  </si>
  <si>
    <t>23/2/2023</t>
  </si>
  <si>
    <t>24/2/2023</t>
  </si>
  <si>
    <t>25/2/2023</t>
  </si>
  <si>
    <t>26/2/2023</t>
  </si>
  <si>
    <t>Tai Wei, V.</t>
  </si>
  <si>
    <t>V</t>
  </si>
  <si>
    <t>Tai Wei, V</t>
  </si>
  <si>
    <t>YZ, Tai Wei, Nicholas</t>
  </si>
  <si>
    <t>YZ, Nicholas, Tai Wei</t>
  </si>
  <si>
    <t>Rafi, YZ, Tai Wei</t>
  </si>
  <si>
    <t>Rafi, YZ, Tai Wei, Nicholas</t>
  </si>
  <si>
    <t>Rafi, YZ, Nicholas</t>
  </si>
  <si>
    <t>Nicholas, Rafi, YZ, Tai Wei</t>
  </si>
  <si>
    <t>Wei Yen, Rafi, YZ, Tai Wei</t>
  </si>
  <si>
    <t>Rafi, YZ, YB, Tai Wei</t>
  </si>
  <si>
    <t>Wei Yen, YZ, Tai Wei</t>
  </si>
  <si>
    <t>Nicholas, YZ, Tai Wei</t>
  </si>
  <si>
    <t>YZ, YB, Tai Wei, Nicholas</t>
  </si>
  <si>
    <t>Rafi, Tai Wei, Nicholas</t>
  </si>
  <si>
    <t>Wei Yen, Tai Wei, Nicholas</t>
  </si>
  <si>
    <t>Nicholas, Rafi, Tai Wei</t>
  </si>
  <si>
    <t xml:space="preserve">Wei Yen, Rafi, YZ, Tai Wei, Nicholas </t>
  </si>
  <si>
    <t>YB, Tai Wei, Nicholas</t>
  </si>
  <si>
    <t>Wei Yen, Rafi, Tai Wei</t>
  </si>
  <si>
    <t>Rafi, YB, Tai Wei, Nicholas</t>
  </si>
  <si>
    <t>YB -&gt; YZ -&gt; James -&gt; Alex -&gt; Rafi -&gt; Wei Yen -&gt; Nicholas -&gt; Vanness -&gt; Tai Wei</t>
  </si>
  <si>
    <t>Remark: Vanness and Nicholas swap for a week</t>
  </si>
  <si>
    <t>6/2/2023 - 12/2/2023</t>
  </si>
  <si>
    <t>V.</t>
  </si>
  <si>
    <t>YZ, Rafi, V.</t>
  </si>
  <si>
    <t xml:space="preserve">V. ,Nicholas </t>
  </si>
  <si>
    <t>YZ, V., Rafi</t>
  </si>
  <si>
    <t>Wei Yen, V.</t>
  </si>
  <si>
    <t>V. ,Nicholas</t>
  </si>
  <si>
    <t>Rafi, V.</t>
  </si>
  <si>
    <t>13/2/2023 - 19/2/2023</t>
  </si>
  <si>
    <t>Please fill in colour section if you available for interview people</t>
  </si>
  <si>
    <t>Interview session</t>
  </si>
  <si>
    <t>14/2/2023</t>
  </si>
  <si>
    <t>15/2/2023</t>
  </si>
  <si>
    <t>16/2/2023</t>
  </si>
  <si>
    <t>17/2/2023</t>
  </si>
  <si>
    <t>18/2/2023</t>
  </si>
  <si>
    <t>19/2/2023</t>
  </si>
  <si>
    <t>1pm - 2pm</t>
  </si>
  <si>
    <t>2pm - 3pm</t>
  </si>
  <si>
    <t>James, Nicholas, V.</t>
  </si>
  <si>
    <t>Alex, Nicholas, V</t>
  </si>
  <si>
    <t xml:space="preserve">James, Nicholas </t>
  </si>
  <si>
    <t>Alex, Nicholas,V.</t>
  </si>
  <si>
    <t>Nicholas, YZ, V</t>
  </si>
  <si>
    <t>rafi, Alex, Nicholas, V</t>
  </si>
  <si>
    <t>James, Nicholas, YZ</t>
  </si>
  <si>
    <t>Nicholas, James</t>
  </si>
  <si>
    <t>Wei Yen, Nicholas, YZ</t>
  </si>
  <si>
    <t>James,Nicholas, YZ</t>
  </si>
  <si>
    <t>3pm - 4pm</t>
  </si>
  <si>
    <t>Nicholas, YZ, James, Alex</t>
  </si>
  <si>
    <t>4pm - 5pm</t>
  </si>
  <si>
    <t>30/1/2023 - 5/2/2023</t>
  </si>
  <si>
    <t>30/1/2023</t>
  </si>
  <si>
    <t>31/1/2023</t>
  </si>
  <si>
    <t>Wei Yen, V</t>
  </si>
  <si>
    <t>Wei Yen, V, Nicholas</t>
  </si>
  <si>
    <t xml:space="preserve">Wei Yen, V, Nicholas </t>
  </si>
  <si>
    <t xml:space="preserve">Wei Yen, Nicholas </t>
  </si>
  <si>
    <t xml:space="preserve">Wei Yen, V </t>
  </si>
  <si>
    <t xml:space="preserve">Wei Yen, Nicholas,Rafi </t>
  </si>
  <si>
    <t>Wei Yen,Rafi, Nicholas</t>
  </si>
  <si>
    <t>23/1/2023 - 29/1/2023</t>
  </si>
  <si>
    <t>23/1/2023</t>
  </si>
  <si>
    <t>24/1/2023</t>
  </si>
  <si>
    <t>25/1/2023</t>
  </si>
  <si>
    <t>26/1/2023</t>
  </si>
  <si>
    <t>27/1/2023</t>
  </si>
  <si>
    <t>28/1/2023</t>
  </si>
  <si>
    <t>29/1/2023</t>
  </si>
  <si>
    <t>16/1/2023-22/1/2023</t>
  </si>
  <si>
    <t>16/1/2023</t>
  </si>
  <si>
    <t>17/1/202</t>
  </si>
  <si>
    <t>18/1/2023</t>
  </si>
  <si>
    <t>19/1/2023</t>
  </si>
  <si>
    <t>20/1/2023</t>
  </si>
  <si>
    <t>21/1/2023</t>
  </si>
  <si>
    <t>22/1/2023</t>
  </si>
  <si>
    <t>Alex, V.</t>
  </si>
  <si>
    <t xml:space="preserve"> V.</t>
  </si>
  <si>
    <t>Alex, V., Wei Yen</t>
  </si>
  <si>
    <t>Alex,Rafi</t>
  </si>
  <si>
    <t>Rafi, Vanness, Rowvan</t>
  </si>
  <si>
    <t xml:space="preserve">Alex,Rafi, Nicholas </t>
  </si>
  <si>
    <t>YB -&gt; YZ -&gt; James -&gt; Alex -&gt; Rafi -&gt; Wei Yen -&gt; Nicholas -&gt; Vanness</t>
  </si>
  <si>
    <t>Will be here</t>
  </si>
  <si>
    <t xml:space="preserve">YB don't remeber </t>
  </si>
  <si>
    <t>what day you are here</t>
  </si>
  <si>
    <t>please fill up sendiri</t>
  </si>
  <si>
    <t>Events</t>
  </si>
  <si>
    <t>9/1/2023 - 15/1/2023</t>
  </si>
  <si>
    <t>10/1/202</t>
  </si>
  <si>
    <t>YZ, James, V</t>
  </si>
  <si>
    <t>YZ, Alex, V</t>
  </si>
  <si>
    <t>YZ. James, V</t>
  </si>
  <si>
    <t>YZ, Wei Yen, James</t>
  </si>
  <si>
    <t>YZ, James, WY</t>
  </si>
  <si>
    <t>YB, YZ, James</t>
  </si>
  <si>
    <t>YZ, James,WY</t>
  </si>
  <si>
    <t>YZ, V</t>
  </si>
  <si>
    <t>YZ, James, Alex, Wei Yen</t>
  </si>
  <si>
    <t>YZ, James, Alex</t>
  </si>
  <si>
    <t>YB, Alex, V</t>
  </si>
  <si>
    <t>Event timeslot</t>
  </si>
  <si>
    <t>Event timeslot has no limits to amount of people on duty</t>
  </si>
  <si>
    <t>YB -&gt; YZ -&gt; James -&gt; Alex -&gt; Rafi -&gt; Wei Yen -&gt; Nicholas</t>
  </si>
  <si>
    <t>19/12/2022 - 25/12/2022</t>
  </si>
  <si>
    <t>Yz</t>
  </si>
  <si>
    <t>Please note that only 3 people can be on duty for each timeslot unless marked green or blue</t>
  </si>
  <si>
    <t>Rowvan -&gt; YB -&gt; YZ -&gt; James -&gt; Alex</t>
  </si>
  <si>
    <t>12/12/2022 - 18/12/2022</t>
  </si>
  <si>
    <t>5/12/2022 - 11/12/2022</t>
  </si>
  <si>
    <t>28/11/2022 - 4/12/2022</t>
  </si>
  <si>
    <t>Tales of Archipel..</t>
  </si>
  <si>
    <t>Deepavali Night</t>
  </si>
  <si>
    <t>21/11/2022 - 27/11/2022</t>
  </si>
  <si>
    <t xml:space="preserve">Alex , james </t>
  </si>
  <si>
    <t>14/11/2022 - 20/11/2022</t>
  </si>
  <si>
    <t>James, YB</t>
  </si>
  <si>
    <t>Alex, James, YB</t>
  </si>
  <si>
    <t>Jsmes, YB</t>
  </si>
  <si>
    <t>7/11/2022 - 13/11/2022</t>
  </si>
  <si>
    <t>YB, Alex, YZ</t>
  </si>
  <si>
    <t>YZ, Alex, YB</t>
  </si>
  <si>
    <t>31/10/2022 - 6/11/2022</t>
  </si>
  <si>
    <t>James, Alex, YB</t>
  </si>
  <si>
    <t>James, YB, Alex</t>
  </si>
  <si>
    <t>Henry,James</t>
  </si>
  <si>
    <t>24/10/2022 - 30/10/2022</t>
  </si>
  <si>
    <t>rowvan, james</t>
  </si>
  <si>
    <t>rowvan, Henry</t>
  </si>
  <si>
    <t xml:space="preserve"> Alex, James</t>
  </si>
  <si>
    <t>YZ,James</t>
  </si>
  <si>
    <t>17/10/2022 - 23/10/2022</t>
  </si>
  <si>
    <t>YZ, James, Alex, YB</t>
  </si>
  <si>
    <t>YZ, James, YB</t>
  </si>
  <si>
    <t xml:space="preserve"> James, Alex</t>
  </si>
  <si>
    <t>10/10/2022 - 16/10/2022</t>
  </si>
  <si>
    <t>James, Henry</t>
  </si>
  <si>
    <t>YB, Henry</t>
  </si>
  <si>
    <t>YB, Alex, YZ, Henry</t>
  </si>
  <si>
    <t>YB, Alex, Henry</t>
  </si>
  <si>
    <t>YB, James, Henry</t>
  </si>
  <si>
    <t>James, Alex, YZ, Henry</t>
  </si>
  <si>
    <t>YB, James, Alex, Henry</t>
  </si>
  <si>
    <t>YB, Alex, James, Henry</t>
  </si>
  <si>
    <t>YB, James, Hnry</t>
  </si>
  <si>
    <t>3/10/2022 - 9/10/2022</t>
  </si>
  <si>
    <t>Rowvan, James</t>
  </si>
  <si>
    <t>YB, YZ,Rowvan</t>
  </si>
  <si>
    <t>26/9/2022 - 2/10/2022</t>
  </si>
  <si>
    <t>20/5/2024 - 26/5/2024</t>
  </si>
  <si>
    <t>Alex, YZ, YB</t>
  </si>
  <si>
    <t>Sem break</t>
  </si>
  <si>
    <t>Alex, Michael, YB</t>
  </si>
  <si>
    <t>Alex, Vijay, YB</t>
  </si>
  <si>
    <t>Tai Wei, YZ, Vijay</t>
  </si>
  <si>
    <t>Michael, Foo</t>
  </si>
  <si>
    <t>Vijay, Tai Wei, Nicholas</t>
  </si>
  <si>
    <t>Vijay, QiAn</t>
  </si>
  <si>
    <t>Tai Wei, Shaun, Vijay</t>
  </si>
  <si>
    <t>Vijay, Wei Jun, Qian</t>
  </si>
  <si>
    <t>Nicholas, Angel</t>
  </si>
  <si>
    <t>Foo, Wei Jun, Qian</t>
  </si>
  <si>
    <t>Nicholas, Angel, Vanness</t>
  </si>
  <si>
    <t>YZ, Vijay</t>
  </si>
  <si>
    <t>Vijay,Foo</t>
  </si>
  <si>
    <t>YZ, Shaun</t>
  </si>
  <si>
    <t>Tai Wei, Vijay</t>
  </si>
  <si>
    <t>Jia Leong, QiAn, Tai Wei</t>
  </si>
  <si>
    <t>Jia Leong, QiAn, Tai Wei, Vijay,</t>
  </si>
  <si>
    <t>Jia Leong, QiAn, Tai Wei, Vijay, Vanness</t>
  </si>
  <si>
    <t>Jia Leong, QiAn, Vijay, Vanness</t>
  </si>
  <si>
    <t>27/5/2024 - 2/6/2024</t>
  </si>
  <si>
    <t>Below shown which column you</t>
  </si>
  <si>
    <t>need to add 30min gap(after 6hr)</t>
  </si>
  <si>
    <t>Shaun &amp; Qi An</t>
  </si>
  <si>
    <t>Morning Duty</t>
  </si>
  <si>
    <t>Shaun, Wei Jun</t>
  </si>
  <si>
    <t xml:space="preserve">Shaun,Wei Jun </t>
  </si>
  <si>
    <t>Qi An</t>
  </si>
  <si>
    <t>Wei Jun, Shaun</t>
  </si>
  <si>
    <t xml:space="preserve">Shaun </t>
  </si>
  <si>
    <t>Shaun, QiAn</t>
  </si>
  <si>
    <t>QiAn, Tai Wei</t>
  </si>
  <si>
    <t>TBC</t>
  </si>
  <si>
    <t xml:space="preserve">Wei Jun,QiAn </t>
  </si>
  <si>
    <t>QiAn, Jia Leong</t>
  </si>
  <si>
    <t>Vijay, Wei Jun</t>
  </si>
  <si>
    <t>Tai Wei, Wei Jun</t>
  </si>
  <si>
    <t>Vijay, Michael, Wei Jun</t>
  </si>
  <si>
    <t>Vijay, QiAn, Wei Jun</t>
  </si>
  <si>
    <t>Tai Wei, Foo</t>
  </si>
  <si>
    <t>Vijay, Michael, QiAn</t>
  </si>
  <si>
    <t>Vijay, Michael, Foo</t>
  </si>
  <si>
    <t>Foo, Vijay, Wei Jun</t>
  </si>
  <si>
    <t>Vijay, Shaun, Foo</t>
  </si>
  <si>
    <t>Foo, Vijay, QiAn</t>
  </si>
  <si>
    <t>Tai Wei,QiAn, Wei Jun</t>
  </si>
  <si>
    <t>Wei Jun ,Tai Wei,QiAn</t>
  </si>
  <si>
    <t>Foo,QiAn,Wei Jun</t>
  </si>
  <si>
    <t>Vijay, QiAn, Wei Jun, Nicholas</t>
  </si>
  <si>
    <t>Michael, Nicholas</t>
  </si>
  <si>
    <t>QiAn, Rafi</t>
  </si>
  <si>
    <t>Rafi, Tai Wei</t>
  </si>
  <si>
    <t>Vijay, Alex, Nicholas</t>
  </si>
  <si>
    <t>YB, Foo, Rafi</t>
  </si>
  <si>
    <t>Alex, YZ, Rafi</t>
  </si>
  <si>
    <t>Nicholas, YB</t>
  </si>
  <si>
    <t>Wei Jun, Rafi</t>
  </si>
  <si>
    <t>Alex, YZ,Nicholas</t>
  </si>
  <si>
    <t>sembreak</t>
  </si>
  <si>
    <t>3/6/2024 - 9/6/2024</t>
  </si>
  <si>
    <t>QiAn &amp; Foo</t>
  </si>
  <si>
    <t>HomeTown</t>
  </si>
  <si>
    <t>QiAn, Foo</t>
  </si>
  <si>
    <t>Jia Leong, Vanness</t>
  </si>
  <si>
    <t>QiAn, YZ</t>
  </si>
  <si>
    <t>Assignment deadlines</t>
  </si>
  <si>
    <t>Tai Wei, YZ, Nicholas</t>
  </si>
  <si>
    <t>YB, Jia Leong, Rafi</t>
  </si>
  <si>
    <t>Tai Wei, Rafi, YZ, Nicholas</t>
  </si>
  <si>
    <t>Tai Wei, Rafi, YZ</t>
  </si>
  <si>
    <t>YB, QiAn</t>
  </si>
  <si>
    <t>Rafi, Wei Yen</t>
  </si>
  <si>
    <t>QiAn, Nicholas</t>
  </si>
  <si>
    <t>17/6/2024 - 23/6/2024</t>
  </si>
  <si>
    <t>Wei Yen &amp; Nicholas</t>
  </si>
  <si>
    <t>Wei Yen &amp; Alex</t>
  </si>
  <si>
    <t xml:space="preserve">Wei Yen &amp; Nicholas </t>
  </si>
  <si>
    <t>Wei Yen, Alex</t>
  </si>
  <si>
    <t>exam</t>
  </si>
  <si>
    <t>Nicholas, Lucas</t>
  </si>
  <si>
    <t>Wei Yen, Zi Ming</t>
  </si>
  <si>
    <t>Wei Yen, Lucas</t>
  </si>
  <si>
    <t>Alex,Rahhulann</t>
  </si>
  <si>
    <t>Vanness, Alex, Ivan</t>
  </si>
  <si>
    <t>Not Around</t>
  </si>
  <si>
    <t>Nicholas,Lucas</t>
  </si>
  <si>
    <t xml:space="preserve">Jia Leong, Lucas, Rahhulann </t>
  </si>
  <si>
    <t>Rahhulann,Lucas</t>
  </si>
  <si>
    <t>Jia Leong,Rahhulann,Lucas</t>
  </si>
  <si>
    <t>Alex,Ivan</t>
  </si>
  <si>
    <t>Wei Yen, Jia Leong,Lucas</t>
  </si>
  <si>
    <t xml:space="preserve">Jia Leong, Alex,Rahhulann </t>
  </si>
  <si>
    <t>Rahhulann,Heng</t>
  </si>
  <si>
    <t>Ivan,Rahhulann</t>
  </si>
  <si>
    <t>Wei Jun, YZ, Alex</t>
  </si>
  <si>
    <t>Hometwon</t>
  </si>
  <si>
    <t>Ivan, YZ</t>
  </si>
  <si>
    <t>Ivan</t>
  </si>
  <si>
    <t>Heng, Lucas</t>
  </si>
  <si>
    <t>Zi Ming,Ivan, Shaun</t>
  </si>
  <si>
    <t xml:space="preserve">Ivan, YZ,Rahhulann </t>
  </si>
  <si>
    <t>QiAn,Wei Jun, YZ</t>
  </si>
  <si>
    <t>Vanness, Ivan</t>
  </si>
  <si>
    <t xml:space="preserve">Zi Ming, Shaun,Rahhulann </t>
  </si>
  <si>
    <t>Zi Ming ,Rahhulann, YB</t>
  </si>
  <si>
    <t xml:space="preserve">hometown </t>
  </si>
  <si>
    <t xml:space="preserve">Zi Ming, Shaun, Rahhulann </t>
  </si>
  <si>
    <t>Zi Ming ,Rahhulann</t>
  </si>
  <si>
    <t>QiAn,Wei Jun,Alex</t>
  </si>
  <si>
    <t>Rahhulann, Alex, Ivan</t>
  </si>
  <si>
    <t>Rahhulann</t>
  </si>
  <si>
    <t>Wei Yen,Zi Ming</t>
  </si>
  <si>
    <t>Rahhulann, Alex</t>
  </si>
  <si>
    <t>Lucas</t>
  </si>
  <si>
    <t>Rahhulann, Shaun</t>
  </si>
  <si>
    <t>Zi Ming</t>
  </si>
  <si>
    <t>Ivan,Rahhulann, Shaun</t>
  </si>
  <si>
    <t>Heng</t>
  </si>
  <si>
    <t>New part-timer</t>
  </si>
  <si>
    <t>QiAn,Wei Jun, YB</t>
  </si>
  <si>
    <t>QiAn,Rahhulann,Ivan</t>
  </si>
  <si>
    <t>QiAn,Wei Jun</t>
  </si>
  <si>
    <t>Rahhulann,Ivan</t>
  </si>
  <si>
    <t>Gold</t>
  </si>
  <si>
    <t>=</t>
  </si>
  <si>
    <t>Blue</t>
  </si>
  <si>
    <t>event (can +1 ppl)</t>
  </si>
  <si>
    <t>Green</t>
  </si>
  <si>
    <t>trainee (can +1ppl)</t>
  </si>
  <si>
    <t>Cyan</t>
  </si>
  <si>
    <t>event &amp; trainee (can +2 ppl)</t>
  </si>
  <si>
    <t>After Normal Day</t>
  </si>
  <si>
    <t>24/6/2024 - 30/6/2024</t>
  </si>
  <si>
    <t xml:space="preserve">Hoc (Month) </t>
  </si>
  <si>
    <t xml:space="preserve">Zi Ming &amp; Rahhulann </t>
  </si>
  <si>
    <t>emergency</t>
  </si>
  <si>
    <t xml:space="preserve">Zi Ming, Rahhulann </t>
  </si>
  <si>
    <t>Vanness,Alex, Rahhulann ,Ivan</t>
  </si>
  <si>
    <t>final</t>
  </si>
  <si>
    <t>Rahhulann,Zi Ming</t>
  </si>
  <si>
    <t xml:space="preserve">Rahhulann,Ivan </t>
  </si>
  <si>
    <t>Rahhulann, Zi Ming</t>
  </si>
  <si>
    <t>YZ, Rahhulann</t>
  </si>
  <si>
    <t xml:space="preserve">Rahhulann,QiAn,Ivan </t>
  </si>
  <si>
    <t>YZ, Rahhulann, Zi Ming</t>
  </si>
  <si>
    <t xml:space="preserve">Rahhulann,Zi Ming </t>
  </si>
  <si>
    <t xml:space="preserve">Ivan,Rahhulann </t>
  </si>
  <si>
    <t>Rahhulann, Lucas, Zi Ming</t>
  </si>
  <si>
    <t xml:space="preserve">Ivan, Rahhulann </t>
  </si>
  <si>
    <t>Heng, Lucas, Zi Ming</t>
  </si>
  <si>
    <t xml:space="preserve">Rahhulann, Lucas </t>
  </si>
  <si>
    <t>Rahhulann,Ivan,Zi Ming</t>
  </si>
  <si>
    <t>Rahhulann,QiAn</t>
  </si>
  <si>
    <t xml:space="preserve">YZ, Rahhulann, Lucas </t>
  </si>
  <si>
    <t>Rahhulann,Lucas, Zi Ming</t>
  </si>
  <si>
    <t>Ivan, Alex</t>
  </si>
  <si>
    <t>Rahhulann,QiAn, Ivan</t>
  </si>
  <si>
    <t>Rahhulann,Ivan, Shaun</t>
  </si>
  <si>
    <t>Ivan, Alex, Vanness</t>
  </si>
  <si>
    <t>Lucas, Zi Ming</t>
  </si>
  <si>
    <t>Ivan, Shaun</t>
  </si>
  <si>
    <t xml:space="preserve">Vanness,Rahhulann </t>
  </si>
  <si>
    <t xml:space="preserve">Heng, Zi Ming,Rahhulann </t>
  </si>
  <si>
    <t xml:space="preserve">Wei Jun, QiAn, Rahhulann </t>
  </si>
  <si>
    <t xml:space="preserve">Rahhulann </t>
  </si>
  <si>
    <t xml:space="preserve">Shaun,Rahhulann </t>
  </si>
  <si>
    <t>Ivan, Rafi, Alex, Vanness</t>
  </si>
  <si>
    <t xml:space="preserve">Lucas, Zi Ming,Heng </t>
  </si>
  <si>
    <t>Alex, Rafi, Rahhulann, Vanness</t>
  </si>
  <si>
    <t xml:space="preserve">Rahhulann, Ivan </t>
  </si>
  <si>
    <t>Rafi, Alex, Vanness</t>
  </si>
  <si>
    <t xml:space="preserve">Alex, YZ, Rahhulann </t>
  </si>
  <si>
    <t>Rafi, Rahhulann, Vanness</t>
  </si>
  <si>
    <t>Rahhulann, Vanness</t>
  </si>
  <si>
    <t>Rahhulann, Foo, Vanness</t>
  </si>
  <si>
    <t>Phay</t>
  </si>
  <si>
    <t>New part timer</t>
  </si>
  <si>
    <t xml:space="preserve">Wei Jun, QiAn,Rahhulann </t>
  </si>
  <si>
    <t>Shaun,Rahhulann,Ivan, Foo, Vanness</t>
  </si>
  <si>
    <t>QiAn,  Ivan, Tai Wei, Wei Jun, Rahhulann</t>
  </si>
  <si>
    <t>Shaun,Rahhulann, Ivan, Foo, Vanness</t>
  </si>
  <si>
    <t>Qi An, Ivan, Tai Wei, Wei Jun, Rahhulann</t>
  </si>
  <si>
    <t>Ivan, Tai Wei, Wei Jun, Rahhulann</t>
  </si>
  <si>
    <t>Shaun, Ivan,Rahhulann, Foo</t>
  </si>
  <si>
    <t>Shaun, Ivan, Rahhulann, Vanness</t>
  </si>
  <si>
    <t>Shaun, Ivan,Rahhulann, Vanness</t>
  </si>
  <si>
    <t>Shaun, Ivan, Vanness</t>
  </si>
  <si>
    <t>Shaun, Ivan,Rahhulann</t>
  </si>
  <si>
    <t>Grey</t>
  </si>
  <si>
    <t>event (can +2 ppl)</t>
  </si>
  <si>
    <t>10/6/2024 - 16/6/2024</t>
  </si>
  <si>
    <t>Tai Wei &amp; Nicholas</t>
  </si>
  <si>
    <t>Tai Wei &amp; Alex</t>
  </si>
  <si>
    <t>Penalty Paid</t>
  </si>
  <si>
    <t>Nicholas, Tai Wei</t>
  </si>
  <si>
    <t>Nicholas, Ivan</t>
  </si>
  <si>
    <t>Nicholas,Ivan</t>
  </si>
  <si>
    <t>Shaun, Foo</t>
  </si>
  <si>
    <r>
      <rPr>
        <sz val="12"/>
        <color rgb="FF000000"/>
        <rFont val="Calibri"/>
        <scheme val="minor"/>
      </rPr>
      <t xml:space="preserve">QiAn,Wei Jun, </t>
    </r>
    <r>
      <rPr>
        <sz val="12"/>
        <color rgb="FF0070C0"/>
        <rFont val="Calibri"/>
        <scheme val="minor"/>
      </rPr>
      <t>Alex</t>
    </r>
  </si>
  <si>
    <t>Rafi, Foo</t>
  </si>
  <si>
    <t>Alex, Foo</t>
  </si>
  <si>
    <t>Wei Jun,QiAn</t>
  </si>
  <si>
    <t>QiAn,Wei Jun, Rafi</t>
  </si>
  <si>
    <t>New Part-timer</t>
  </si>
  <si>
    <t>Michael, Tai Wei, Rafi</t>
  </si>
  <si>
    <t>YB,Rahhulann</t>
  </si>
  <si>
    <t>Rafi,Rahhulann</t>
  </si>
  <si>
    <t>Shaun, Maxwell</t>
  </si>
  <si>
    <t>Foo, Wei Jun, QiAn</t>
  </si>
  <si>
    <t>Wei Yen, Tai Wei</t>
  </si>
  <si>
    <t>QiAn,Wei Jun, Foo</t>
  </si>
  <si>
    <t>YZ,Rahhulann</t>
  </si>
  <si>
    <t>Maxwell, QiAn, Foo</t>
  </si>
  <si>
    <t>Maxwell, Foo</t>
  </si>
  <si>
    <t>1/7/2024 - 7/7/2024</t>
  </si>
  <si>
    <t>Ivan &amp;Maxwell</t>
  </si>
  <si>
    <t>FYP</t>
  </si>
  <si>
    <t>Ivan, Maxwell</t>
  </si>
  <si>
    <t>Ivan, Maxwell, Marlon</t>
  </si>
  <si>
    <t>Marlon, Rahhulann</t>
  </si>
  <si>
    <t>Marlon, Rahhulann,Phay</t>
  </si>
  <si>
    <t>Marlon, Rahhulann, Alex</t>
  </si>
  <si>
    <t xml:space="preserve">Alex,Phay, Ivan </t>
  </si>
  <si>
    <t>YZ, Rahhulann, Shaun, Michael, Jia Leong, Ivan, Foo, Maxwell, Alex, Vanness</t>
  </si>
  <si>
    <t>Marlon,Phay</t>
  </si>
  <si>
    <t>Rahhulann, Alex,Phay</t>
  </si>
  <si>
    <t>Heng,Ivan</t>
  </si>
  <si>
    <t>Marlon, Alex</t>
  </si>
  <si>
    <t>Rahhulann, Foo</t>
  </si>
  <si>
    <t>Zi Ming, Rahhulann,Heng</t>
  </si>
  <si>
    <t>Internship untill Nov</t>
  </si>
  <si>
    <t>Maxwell, Alex</t>
  </si>
  <si>
    <t>Marlon,Heng, Zi Ming</t>
  </si>
  <si>
    <t>Alex, Rahhulann, Ivan,Phay</t>
  </si>
  <si>
    <t>Alex,Phay</t>
  </si>
  <si>
    <t>Phay, Foo</t>
  </si>
  <si>
    <t>Zi Ming, Marlon,Heng</t>
  </si>
  <si>
    <t>Michael, Marlon,Phay</t>
  </si>
  <si>
    <t>Heng,Phay</t>
  </si>
  <si>
    <t>Phay, Ivan</t>
  </si>
  <si>
    <t>Michael, Ivan, Rahhulann</t>
  </si>
  <si>
    <t>Lucas, Zi Ming, Alex, Marlon</t>
  </si>
  <si>
    <t>YZ, Jia Leong, Ivan, Maxwell, Vanness, Tai Wei</t>
  </si>
  <si>
    <t>Heng,Phay, Foo</t>
  </si>
  <si>
    <t>Michael,Heng, Ivan</t>
  </si>
  <si>
    <t>Lucas, Zi Ming,Ivan, Marlon</t>
  </si>
  <si>
    <t>YZ, Shaun, Michael, Jia Leong, Ivan, Foo, Maxwell, Alex, Vanness</t>
  </si>
  <si>
    <t>Ivan,Phay, Foo</t>
  </si>
  <si>
    <t>Phay,Ivan</t>
  </si>
  <si>
    <t>Marlon, Ivan</t>
  </si>
  <si>
    <t>Lucas, Zi Ming, Marlon</t>
  </si>
  <si>
    <t>Marlon, Phay</t>
  </si>
  <si>
    <t>Michael, Rahhulann,Heng</t>
  </si>
  <si>
    <t>Heng,Rahhulann</t>
  </si>
  <si>
    <t>Michael, Rahhulann,Phay</t>
  </si>
  <si>
    <t>Michael, Marlon, Rahhulann</t>
  </si>
  <si>
    <t>Alex, Rahhulann, Marlon</t>
  </si>
  <si>
    <t>Rahhulann,Phay</t>
  </si>
  <si>
    <t>Alex, Rahhulann, Ivan, Marlon</t>
  </si>
  <si>
    <t>Alex, Rahhulann, Ivan</t>
  </si>
  <si>
    <t>Marlon, Rahhulann,Phay,Ivan</t>
  </si>
  <si>
    <t>YZ, Rahhulann, Shaun, Marlon, Jia Leong, Ivan, Foo, Maxwell, Alex, Vanness</t>
  </si>
  <si>
    <t>Tai Wei, Vanness, Ivan</t>
  </si>
  <si>
    <t xml:space="preserve">Ivan </t>
  </si>
  <si>
    <t>YZ, Shaun, Marlon, Jia Leong, Ivan, Foo, Maxwell, Vanness</t>
  </si>
  <si>
    <t>YZ, Shaun, Marlon, Jia Leong, Foo, Maxwell, Alex, Vanness</t>
  </si>
  <si>
    <t>Please refer back to index B60</t>
  </si>
  <si>
    <t>Automation Purpose (If after 12am still doing event)</t>
  </si>
  <si>
    <t>Part-Timer Name:</t>
  </si>
  <si>
    <t>Date:</t>
  </si>
  <si>
    <t>Time Out:</t>
  </si>
  <si>
    <t>Event:</t>
  </si>
  <si>
    <t>8/7/2024 - 14/7/2024</t>
  </si>
  <si>
    <t>Michael &amp; Marlon</t>
  </si>
  <si>
    <t>Michael, Marlon</t>
  </si>
  <si>
    <t>Weekend</t>
  </si>
  <si>
    <t>Ivan, Vanness, Alex</t>
  </si>
  <si>
    <t>Marlon,Rahhulann</t>
  </si>
  <si>
    <t>Ivan,Phay</t>
  </si>
  <si>
    <t>Ivan, Vanness</t>
  </si>
  <si>
    <t>band</t>
  </si>
  <si>
    <t>Phay, Marlon</t>
  </si>
  <si>
    <t>Phay,Marlon</t>
  </si>
  <si>
    <t>Ivan, Phay</t>
  </si>
  <si>
    <t>Alex, Phay</t>
  </si>
  <si>
    <t xml:space="preserve">Rahhulann,Ivan  </t>
  </si>
  <si>
    <t xml:space="preserve">Marlon, Rahhulann </t>
  </si>
  <si>
    <t>Ivan,Heng</t>
  </si>
  <si>
    <t>Marlon,Ivan</t>
  </si>
  <si>
    <t>Alex, Ivan</t>
  </si>
  <si>
    <t>Heng, Wei Yen</t>
  </si>
  <si>
    <t>QiAn, Wei Jun, Zi Ming, Lucas, Marlon，Ivan ,Heng</t>
  </si>
  <si>
    <t>QiAn, Wei Jun, Zi Ming, Lucas, Marlon ,Heng</t>
  </si>
  <si>
    <t>Marlon, Rahhulann ,Heng</t>
  </si>
  <si>
    <t>Ivan,Phay, Zi Ming, Lucas, Marlon, Qi An,Heng</t>
  </si>
  <si>
    <t>Jonathan</t>
  </si>
  <si>
    <t>Wei Yen,Heng</t>
  </si>
  <si>
    <t>Rahhulann, Marlon,Ivan,Phay,Heng</t>
  </si>
  <si>
    <t>Rahhulann, Marlon,Heng, Jia Leong</t>
  </si>
  <si>
    <t>Suki</t>
  </si>
  <si>
    <t>Ivan,Rahhulann, Marlon,Heng, Jia Leong</t>
  </si>
  <si>
    <t>Wei Yen, Marlon</t>
  </si>
  <si>
    <t>Rahhulann,Ivan,Phay</t>
  </si>
  <si>
    <t>Rahhulann, Marlon,Ivan, Tai Wei,Phay,Heng, Lucas, Zi Ming</t>
  </si>
  <si>
    <t>Ivan,Rahhulann, Marlon, Tai Wei,Heng,Lucas,Zi Ming, Jia Leong</t>
  </si>
  <si>
    <t>Rahhulann, Marlon,Ivan, Tai Wei,Phay,Heng,Lucas,Zi Ming</t>
  </si>
  <si>
    <t>Ivan, Marlon, Tai Wei,Heng,Lucas,Zi Ming, Jia Leong</t>
  </si>
  <si>
    <t>Rahhulann, Marlon,Ivan, Tai Wei,Phay,Heng, Lucas,Zi Ming</t>
  </si>
  <si>
    <t>Ivan, Tai Wei, Rahhulann,Heng,Lucas,Zi Ming, Jia Leong</t>
  </si>
  <si>
    <t>Rahhulann, Marlon,Ivan, Tai Wei,Lucas,Zi Ming, Jia Leong</t>
  </si>
  <si>
    <t>Rahhulann, Marlon,Ivan, Tai Wei,Heng,Lucas,Zi Ming, Jia Leong</t>
  </si>
  <si>
    <t>Rahhulann, Marlon,Ivan, Tai Wei,Heng,Lucas,Zi Ming</t>
  </si>
  <si>
    <t>15/7/2024 - 21/7/2024</t>
  </si>
  <si>
    <t>Lucas &amp; QiAn</t>
  </si>
  <si>
    <t>need to pay</t>
  </si>
  <si>
    <t>Marlon, Rahhulann, Ivan, Zi Ming, Maxwell, Michael, Tai Wei, Alex, Vanness</t>
  </si>
  <si>
    <t>Lucas, QiAn</t>
  </si>
  <si>
    <t>Ivan,QiAn</t>
  </si>
  <si>
    <t>Rahhulann, Marlon</t>
  </si>
  <si>
    <t>Rahhulann,Phay, Ivan</t>
  </si>
  <si>
    <t>Lucas, Rahhulann</t>
  </si>
  <si>
    <t>Jonathan, Marlon</t>
  </si>
  <si>
    <t>Jonathan,Rahhulann</t>
  </si>
  <si>
    <t>Marlon, Lucas,Rahhulann</t>
  </si>
  <si>
    <t>Heng, Marlon</t>
  </si>
  <si>
    <t>YZ, Jonathan</t>
  </si>
  <si>
    <t>Zi Ming, Lucas</t>
  </si>
  <si>
    <t>Heng, Marlon,Ivan</t>
  </si>
  <si>
    <t>Heng,Ivan, Marlon</t>
  </si>
  <si>
    <t>Marlon, Zi Ming,Rahhulann,Lucas</t>
  </si>
  <si>
    <t>Zi Ming,Phay</t>
  </si>
  <si>
    <t>Phay, Rahhulann</t>
  </si>
  <si>
    <t>Zi Ming, Phay</t>
  </si>
  <si>
    <t>Marlon, Zi Ming,Rahhulann</t>
  </si>
  <si>
    <t>Rahhulann, Jonathan</t>
  </si>
  <si>
    <t>Phay, Tai Wei</t>
  </si>
  <si>
    <t>YZ, Phay</t>
  </si>
  <si>
    <t>Rahhulann, Ivan</t>
  </si>
  <si>
    <t>Rahhulann, YZ</t>
  </si>
  <si>
    <t>Ivan, Tai Wei</t>
  </si>
  <si>
    <t>Marlon, Rahhulann,Ivan, Tai Wei, Zi Ming</t>
  </si>
  <si>
    <t>Ivan, Tai Wei, Zi Ming</t>
  </si>
  <si>
    <t>22/7/2024 - 28/7/2024</t>
  </si>
  <si>
    <t>Heng &amp; Wei Jun</t>
  </si>
  <si>
    <t>Wei Jun, Rahhulann</t>
  </si>
  <si>
    <t>Ivan, Wei Jun</t>
  </si>
  <si>
    <t xml:space="preserve">Marlon, Wei Jun , Rahhulann </t>
  </si>
  <si>
    <t xml:space="preserve">Marlon,Rahhulann </t>
  </si>
  <si>
    <t>Rahhulann , Phay</t>
  </si>
  <si>
    <t>Zi Ming, Marlon</t>
  </si>
  <si>
    <t>Heng,Lucas</t>
  </si>
  <si>
    <t xml:space="preserve">Tai Wei,  Rahhulann </t>
  </si>
  <si>
    <t>Rahhulann,Phay,Wei Jun</t>
  </si>
  <si>
    <t xml:space="preserve">Marlon, Phay </t>
  </si>
  <si>
    <t>Heng,Lucas, Ivan</t>
  </si>
  <si>
    <t xml:space="preserve">Phay, Alex, Ivan </t>
  </si>
  <si>
    <t xml:space="preserve">Phay, Alex, Wei Jun </t>
  </si>
  <si>
    <t>Tai Wei, Ivan</t>
  </si>
  <si>
    <t>Tai Wei,Rahhulann</t>
  </si>
  <si>
    <t xml:space="preserve">Jia Leong, Alex, Wei Jun </t>
  </si>
  <si>
    <t>Jia Leong, Marlon, Alex</t>
  </si>
  <si>
    <t>Phay, Jia Leong, Marlon</t>
  </si>
  <si>
    <t>Phay, Jia Leong, Alex</t>
  </si>
  <si>
    <t>Alex, Marlon</t>
  </si>
  <si>
    <t xml:space="preserve">Wei Yen,Rahhulann </t>
  </si>
  <si>
    <t xml:space="preserve">Wei Yen, Rahhulann </t>
  </si>
  <si>
    <t>Marlon, Wei Yen</t>
  </si>
  <si>
    <t>Shaun, Foo, Maxwell, Michael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</si>
</sst>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mm/dd/yy;@"/>
    <numFmt numFmtId="165" formatCode="[$-409]dd\-mmm\-yy;@"/>
    <numFmt numFmtId="166" formatCode="[$-409]h:mm\ AM/PM;@"/>
  </numFmts>
  <fonts count="53">
    <font>
      <sz val="11"/>
      <color theme="1"/>
      <name val="Calibri"/>
      <family val="2"/>
      <scheme val="minor"/>
    </font>
    <font>
      <sz val="16"/>
      <color theme="1"/>
      <name val="Calibri"/>
      <family val="2"/>
    </font>
    <font>
      <sz val="14"/>
      <color rgb="FF0070C0"/>
      <name val="Calibri"/>
      <family val="2"/>
    </font>
    <font>
      <sz val="12"/>
      <color theme="1"/>
      <name val="Calibri"/>
      <family val="2"/>
    </font>
    <font>
      <sz val="12"/>
      <color rgb="FF000000"/>
      <name val="Calibri"/>
      <family val="2"/>
    </font>
    <font>
      <sz val="14"/>
      <color rgb="FF00B050"/>
      <name val="Calibri"/>
      <family val="2"/>
    </font>
    <font>
      <sz val="11"/>
      <color theme="1"/>
      <name val="Calibri"/>
      <family val="2"/>
    </font>
    <font>
      <sz val="11"/>
      <color rgb="FFFF0000"/>
      <name val="Calibri"/>
      <family val="2"/>
    </font>
    <font>
      <sz val="16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4"/>
      <color rgb="FFFF0000"/>
      <name val="Calibri"/>
      <family val="2"/>
      <scheme val="minor"/>
    </font>
    <font>
      <sz val="14"/>
      <color rgb="FF0070C0"/>
      <name val="Calibri"/>
      <family val="2"/>
      <scheme val="minor"/>
    </font>
    <font>
      <sz val="11"/>
      <color rgb="FF000000"/>
      <name val="Calibri"/>
      <family val="2"/>
      <charset val="1"/>
    </font>
    <font>
      <sz val="11"/>
      <color rgb="FF444444"/>
      <name val="Calibri"/>
      <family val="2"/>
      <charset val="1"/>
    </font>
    <font>
      <sz val="12"/>
      <color rgb="FF4472C4"/>
      <name val="Calibri"/>
      <family val="2"/>
    </font>
    <font>
      <sz val="11"/>
      <color rgb="FF4472C4"/>
      <name val="Calibri"/>
      <family val="2"/>
      <scheme val="minor"/>
    </font>
    <font>
      <sz val="11"/>
      <color rgb="FF444444"/>
      <name val="Calibri"/>
      <family val="2"/>
    </font>
    <font>
      <sz val="11"/>
      <color rgb="FF00B050"/>
      <name val="Calibri"/>
      <family val="2"/>
    </font>
    <font>
      <sz val="11"/>
      <color rgb="FF0070C0"/>
      <name val="Calibri"/>
      <family val="2"/>
    </font>
    <font>
      <sz val="12"/>
      <color theme="1"/>
      <name val="Calibri"/>
    </font>
    <font>
      <sz val="12"/>
      <color rgb="FF000000"/>
      <name val="Calibri"/>
      <charset val="1"/>
    </font>
    <font>
      <sz val="14"/>
      <color rgb="FF00B050"/>
      <name val="Calibri"/>
    </font>
    <font>
      <sz val="12"/>
      <color rgb="FF4472C4"/>
      <name val="Calibri"/>
    </font>
    <font>
      <sz val="12"/>
      <color rgb="FF000000"/>
      <name val="Calibri"/>
    </font>
    <font>
      <sz val="11"/>
      <color rgb="FFFF0000"/>
      <name val="Calibri"/>
    </font>
    <font>
      <sz val="11"/>
      <color rgb="FF444444"/>
      <name val="Calibri"/>
    </font>
    <font>
      <sz val="11"/>
      <color rgb="FF000000"/>
      <name val="Calibri"/>
      <family val="2"/>
      <scheme val="minor"/>
    </font>
    <font>
      <sz val="12"/>
      <color rgb="FF444444"/>
      <name val="Calibri"/>
      <charset val="1"/>
    </font>
    <font>
      <sz val="12"/>
      <color rgb="FFFF0000"/>
      <name val="Calibri"/>
    </font>
    <font>
      <sz val="12"/>
      <color rgb="FF4472C4"/>
      <name val="Calibri"/>
      <charset val="1"/>
    </font>
    <font>
      <sz val="11"/>
      <color rgb="FF444444"/>
      <name val="Calibri"/>
      <charset val="1"/>
    </font>
    <font>
      <sz val="12"/>
      <color rgb="FFFFC000"/>
      <name val="Calibri"/>
      <family val="2"/>
      <scheme val="minor"/>
    </font>
    <font>
      <sz val="12"/>
      <color rgb="FFFFC000"/>
      <name val="Calibri"/>
      <scheme val="minor"/>
    </font>
    <font>
      <sz val="12"/>
      <color rgb="FF000000"/>
      <name val="Calibri"/>
      <scheme val="minor"/>
    </font>
    <font>
      <sz val="12"/>
      <color rgb="FF000000"/>
      <name val="Calibri"/>
      <family val="2"/>
      <scheme val="minor"/>
    </font>
    <font>
      <sz val="12"/>
      <name val="Calibri"/>
      <family val="2"/>
      <scheme val="minor"/>
    </font>
    <font>
      <sz val="11"/>
      <color theme="0" tint="-0.89999084444715716"/>
      <name val="Calibri"/>
      <family val="2"/>
      <scheme val="minor"/>
    </font>
    <font>
      <sz val="12"/>
      <color theme="0" tint="-0.89999084444715716"/>
      <name val="Calibri"/>
      <family val="2"/>
      <scheme val="minor"/>
    </font>
    <font>
      <sz val="12"/>
      <color theme="9"/>
      <name val="Calibri"/>
    </font>
    <font>
      <sz val="12"/>
      <color theme="7"/>
      <name val="Calibri"/>
      <family val="2"/>
      <scheme val="minor"/>
    </font>
    <font>
      <sz val="11"/>
      <color rgb="FF000000"/>
      <name val="Calibri"/>
      <family val="2"/>
    </font>
    <font>
      <sz val="11"/>
      <color rgb="FF000000"/>
      <name val="Calibri"/>
    </font>
    <font>
      <sz val="14"/>
      <color rgb="FF000000"/>
      <name val="Calibri"/>
    </font>
    <font>
      <b/>
      <sz val="16"/>
      <color rgb="FF000000"/>
      <name val="Calibri"/>
    </font>
    <font>
      <b/>
      <sz val="12"/>
      <color theme="0"/>
      <name val="Calibri"/>
      <family val="2"/>
      <scheme val="minor"/>
    </font>
    <font>
      <sz val="11"/>
      <color theme="9"/>
      <name val="Calibri"/>
      <family val="2"/>
      <scheme val="minor"/>
    </font>
    <font>
      <sz val="12"/>
      <color rgb="FF70AD47"/>
      <name val="Calibri"/>
      <scheme val="minor"/>
    </font>
    <font>
      <sz val="11"/>
      <color theme="5" tint="-0.249977111117893"/>
      <name val="Calibri"/>
      <family val="2"/>
      <scheme val="minor"/>
    </font>
    <font>
      <sz val="12"/>
      <color rgb="FF70AD47"/>
      <name val="Calibri"/>
    </font>
    <font>
      <sz val="12"/>
      <color theme="1"/>
      <name val="Calibri"/>
      <scheme val="minor"/>
    </font>
    <font>
      <sz val="12"/>
      <color rgb="FF0070C0"/>
      <name val="Calibri"/>
      <scheme val="minor"/>
    </font>
    <font>
      <sz val="16"/>
      <color theme="0"/>
      <name val="Calibri"/>
      <family val="2"/>
      <scheme val="minor"/>
    </font>
    <font>
      <sz val="12"/>
      <color rgb="FFFFC000"/>
      <name val="Calibri"/>
    </font>
  </fonts>
  <fills count="36">
    <fill>
      <patternFill patternType="none"/>
    </fill>
    <fill>
      <patternFill patternType="gray125"/>
    </fill>
    <fill>
      <patternFill patternType="solid">
        <fgColor rgb="FFC6E0B4"/>
        <bgColor indexed="64"/>
      </patternFill>
    </fill>
    <fill>
      <patternFill patternType="solid">
        <fgColor rgb="FFB4C6E7"/>
        <bgColor indexed="64"/>
      </patternFill>
    </fill>
    <fill>
      <patternFill patternType="solid">
        <fgColor rgb="FFFFE699"/>
        <bgColor indexed="64"/>
      </patternFill>
    </fill>
    <fill>
      <patternFill patternType="solid">
        <fgColor rgb="FFF5F57A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8CBAD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00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2CC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E7E6E6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F6565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D966"/>
        <bgColor rgb="FF000000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C6A1F7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F4B084"/>
        <bgColor indexed="64"/>
      </patternFill>
    </fill>
    <fill>
      <patternFill patternType="solid">
        <fgColor rgb="FFFCCCA7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96FFFF"/>
        <bgColor indexed="64"/>
      </patternFill>
    </fill>
    <fill>
      <patternFill patternType="solid">
        <fgColor theme="3" tint="0.79998168889431442"/>
        <bgColor indexed="64"/>
      </patternFill>
    </fill>
  </fills>
  <borders count="12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indexed="64"/>
      </right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 style="thin">
        <color indexed="64"/>
      </right>
      <top/>
      <bottom style="thin">
        <color rgb="FF000000"/>
      </bottom>
      <diagonal/>
    </border>
    <border>
      <left style="thin">
        <color indexed="64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rgb="FF000000"/>
      </top>
      <bottom/>
      <diagonal/>
    </border>
    <border>
      <left/>
      <right style="thin">
        <color indexed="64"/>
      </right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/>
      <top style="thin">
        <color rgb="FF000000"/>
      </top>
      <bottom/>
      <diagonal/>
    </border>
    <border>
      <left/>
      <right style="thin">
        <color indexed="64"/>
      </right>
      <top style="thin">
        <color rgb="FF000000"/>
      </top>
      <bottom style="thin">
        <color indexed="64"/>
      </bottom>
      <diagonal/>
    </border>
    <border>
      <left style="thin">
        <color rgb="FF000000"/>
      </left>
      <right/>
      <top/>
      <bottom style="thin">
        <color indexed="64"/>
      </bottom>
      <diagonal/>
    </border>
    <border>
      <left style="thin">
        <color indexed="64"/>
      </left>
      <right style="thin">
        <color rgb="FF000000"/>
      </right>
      <top/>
      <bottom style="thin">
        <color indexed="64"/>
      </bottom>
      <diagonal/>
    </border>
    <border>
      <left style="thin">
        <color rgb="FF000000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/>
      <diagonal/>
    </border>
    <border>
      <left style="thin">
        <color rgb="FF505050"/>
      </left>
      <right/>
      <top/>
      <bottom/>
      <diagonal/>
    </border>
    <border>
      <left style="thin">
        <color rgb="FF50505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000000"/>
      </right>
      <top/>
      <bottom/>
      <diagonal/>
    </border>
    <border>
      <left style="thin">
        <color rgb="FF505050"/>
      </left>
      <right style="thin">
        <color rgb="FF000000"/>
      </right>
      <top/>
      <bottom style="thin">
        <color rgb="FF505050"/>
      </bottom>
      <diagonal/>
    </border>
    <border>
      <left/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 style="thin">
        <color rgb="FF000000"/>
      </bottom>
      <diagonal/>
    </border>
    <border>
      <left style="thin">
        <color rgb="FF505050"/>
      </left>
      <right style="thin">
        <color rgb="FF505050"/>
      </right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/>
      <bottom/>
      <diagonal/>
    </border>
    <border>
      <left/>
      <right/>
      <top/>
      <bottom style="thin">
        <color rgb="FF505050"/>
      </bottom>
      <diagonal/>
    </border>
    <border>
      <left style="thin">
        <color rgb="FF000000"/>
      </left>
      <right style="thin">
        <color rgb="FF000000"/>
      </right>
      <top/>
      <bottom style="thin">
        <color rgb="FF505050"/>
      </bottom>
      <diagonal/>
    </border>
    <border>
      <left style="thin">
        <color rgb="FF00000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/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/>
      <top style="thin">
        <color rgb="FF505050"/>
      </top>
      <bottom style="thin">
        <color rgb="FF50505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505050"/>
      </bottom>
      <diagonal/>
    </border>
    <border>
      <left style="thin">
        <color rgb="FF000000"/>
      </left>
      <right style="thin">
        <color rgb="FF505050"/>
      </right>
      <top style="thin">
        <color rgb="FF000000"/>
      </top>
      <bottom/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/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thin">
        <color rgb="FF000000"/>
      </bottom>
      <diagonal/>
    </border>
    <border>
      <left/>
      <right style="medium">
        <color rgb="FF000000"/>
      </right>
      <top/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thin">
        <color rgb="FF000000"/>
      </top>
      <bottom style="medium">
        <color rgb="FF000000"/>
      </bottom>
      <diagonal/>
    </border>
    <border>
      <left/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indexed="64"/>
      </left>
      <right/>
      <top style="medium">
        <color indexed="64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/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rgb="FF000000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 style="thin">
        <color rgb="FF505050"/>
      </left>
      <right/>
      <top style="thin">
        <color rgb="FF505050"/>
      </top>
      <bottom/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 style="medium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medium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medium">
        <color rgb="FF505050"/>
      </bottom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/>
      <top/>
      <bottom style="thin">
        <color rgb="FF000000"/>
      </bottom>
      <diagonal/>
    </border>
    <border>
      <left style="medium">
        <color rgb="FF000000"/>
      </left>
      <right/>
      <top/>
      <bottom style="thin">
        <color rgb="FF505050"/>
      </bottom>
      <diagonal/>
    </border>
    <border>
      <left style="medium">
        <color rgb="FF000000"/>
      </left>
      <right/>
      <top/>
      <bottom style="thin">
        <color theme="1"/>
      </bottom>
      <diagonal/>
    </border>
    <border>
      <left style="medium">
        <color rgb="FF000000"/>
      </left>
      <right style="medium">
        <color rgb="FF000000"/>
      </right>
      <top/>
      <bottom style="thin">
        <color theme="1"/>
      </bottom>
      <diagonal/>
    </border>
    <border>
      <left style="medium">
        <color theme="1"/>
      </left>
      <right style="medium">
        <color theme="1"/>
      </right>
      <top/>
      <bottom style="medium">
        <color theme="1"/>
      </bottom>
      <diagonal/>
    </border>
    <border>
      <left/>
      <right style="thin">
        <color rgb="FF000000"/>
      </right>
      <top style="thin">
        <color indexed="64"/>
      </top>
      <bottom style="thin">
        <color indexed="64"/>
      </bottom>
      <diagonal/>
    </border>
    <border>
      <left/>
      <right style="thin">
        <color rgb="FF000000"/>
      </right>
      <top style="thin">
        <color indexed="64"/>
      </top>
      <bottom/>
      <diagonal/>
    </border>
    <border>
      <left style="medium">
        <color rgb="FF000000"/>
      </left>
      <right/>
      <top/>
      <bottom/>
      <diagonal/>
    </border>
    <border>
      <left style="medium">
        <color rgb="FF000000"/>
      </left>
      <right style="medium">
        <color rgb="FF000000"/>
      </right>
      <top/>
      <bottom/>
      <diagonal/>
    </border>
    <border>
      <left/>
      <right style="medium">
        <color rgb="FF000000"/>
      </right>
      <top/>
      <bottom/>
      <diagonal/>
    </border>
    <border>
      <left/>
      <right style="thin">
        <color rgb="FF505050"/>
      </right>
      <top style="thin">
        <color rgb="FF50505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/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/>
      <right/>
      <top style="thin">
        <color rgb="FF505050"/>
      </top>
      <bottom style="thin">
        <color rgb="FF505050"/>
      </bottom>
      <diagonal/>
    </border>
    <border>
      <left/>
      <right style="thin">
        <color rgb="FF505050"/>
      </right>
      <top style="thin">
        <color rgb="FF505050"/>
      </top>
      <bottom/>
      <diagonal/>
    </border>
  </borders>
  <cellStyleXfs count="1">
    <xf numFmtId="0" fontId="0" fillId="0" borderId="0"/>
  </cellStyleXfs>
  <cellXfs count="750">
    <xf numFmtId="0" fontId="0" fillId="0" borderId="0" xfId="0"/>
    <xf numFmtId="0" fontId="1" fillId="0" borderId="0" xfId="0" applyFont="1"/>
    <xf numFmtId="0" fontId="3" fillId="0" borderId="0" xfId="0" applyFont="1"/>
    <xf numFmtId="0" fontId="3" fillId="0" borderId="0" xfId="0" applyFont="1" applyAlignment="1">
      <alignment horizontal="center"/>
    </xf>
    <xf numFmtId="0" fontId="3" fillId="0" borderId="2" xfId="0" applyFont="1" applyBorder="1"/>
    <xf numFmtId="0" fontId="3" fillId="0" borderId="3" xfId="0" applyFont="1" applyBorder="1" applyAlignment="1">
      <alignment horizontal="center"/>
    </xf>
    <xf numFmtId="0" fontId="3" fillId="0" borderId="4" xfId="0" applyFont="1" applyBorder="1"/>
    <xf numFmtId="14" fontId="3" fillId="0" borderId="12" xfId="0" applyNumberFormat="1" applyFont="1" applyBorder="1" applyAlignment="1">
      <alignment horizontal="center" vertical="center"/>
    </xf>
    <xf numFmtId="0" fontId="3" fillId="0" borderId="7" xfId="0" applyFont="1" applyBorder="1"/>
    <xf numFmtId="0" fontId="3" fillId="0" borderId="8" xfId="0" applyFont="1" applyBorder="1" applyAlignment="1">
      <alignment horizontal="center"/>
    </xf>
    <xf numFmtId="0" fontId="3" fillId="0" borderId="9" xfId="0" applyFont="1" applyBorder="1"/>
    <xf numFmtId="14" fontId="3" fillId="0" borderId="1" xfId="0" applyNumberFormat="1" applyFont="1" applyBorder="1" applyAlignment="1">
      <alignment horizontal="center" vertical="center"/>
    </xf>
    <xf numFmtId="0" fontId="3" fillId="0" borderId="5" xfId="0" applyFont="1" applyBorder="1"/>
    <xf numFmtId="0" fontId="3" fillId="0" borderId="6" xfId="0" applyFont="1" applyBorder="1"/>
    <xf numFmtId="0" fontId="3" fillId="0" borderId="10" xfId="0" applyFont="1" applyBorder="1" applyAlignment="1">
      <alignment vertical="center"/>
    </xf>
    <xf numFmtId="0" fontId="3" fillId="0" borderId="5" xfId="0" applyFont="1" applyBorder="1" applyAlignment="1">
      <alignment vertical="center"/>
    </xf>
    <xf numFmtId="0" fontId="3" fillId="0" borderId="6" xfId="0" applyFont="1" applyBorder="1" applyAlignment="1">
      <alignment vertical="center"/>
    </xf>
    <xf numFmtId="0" fontId="3" fillId="0" borderId="11" xfId="0" applyFont="1" applyBorder="1" applyAlignment="1">
      <alignment vertical="center"/>
    </xf>
    <xf numFmtId="0" fontId="3" fillId="0" borderId="7" xfId="0" applyFont="1" applyBorder="1" applyAlignment="1">
      <alignment vertical="center"/>
    </xf>
    <xf numFmtId="0" fontId="3" fillId="0" borderId="9" xfId="0" applyFont="1" applyBorder="1" applyAlignment="1">
      <alignment vertical="center"/>
    </xf>
    <xf numFmtId="0" fontId="3" fillId="0" borderId="0" xfId="0" applyFont="1" applyAlignment="1">
      <alignment vertical="center"/>
    </xf>
    <xf numFmtId="14" fontId="3" fillId="0" borderId="16" xfId="0" applyNumberFormat="1" applyFont="1" applyBorder="1" applyAlignment="1">
      <alignment horizontal="center" vertical="center"/>
    </xf>
    <xf numFmtId="14" fontId="3" fillId="0" borderId="4" xfId="0" applyNumberFormat="1" applyFont="1" applyBorder="1" applyAlignment="1">
      <alignment horizontal="center" vertical="center"/>
    </xf>
    <xf numFmtId="14" fontId="3" fillId="0" borderId="13" xfId="0" applyNumberFormat="1" applyFont="1" applyBorder="1" applyAlignment="1">
      <alignment horizontal="center" vertical="center"/>
    </xf>
    <xf numFmtId="0" fontId="6" fillId="0" borderId="0" xfId="0" applyFont="1"/>
    <xf numFmtId="14" fontId="3" fillId="0" borderId="6" xfId="0" applyNumberFormat="1" applyFont="1" applyBorder="1" applyAlignment="1">
      <alignment horizontal="left" vertical="center"/>
    </xf>
    <xf numFmtId="14" fontId="3" fillId="0" borderId="10" xfId="0" applyNumberFormat="1" applyFont="1" applyBorder="1" applyAlignment="1">
      <alignment horizontal="left" vertical="center"/>
    </xf>
    <xf numFmtId="14" fontId="3" fillId="0" borderId="5" xfId="0" applyNumberFormat="1" applyFont="1" applyBorder="1" applyAlignment="1">
      <alignment horizontal="left" vertical="center"/>
    </xf>
    <xf numFmtId="14" fontId="3" fillId="0" borderId="13" xfId="0" applyNumberFormat="1" applyFont="1" applyBorder="1" applyAlignment="1">
      <alignment horizontal="left" vertical="center"/>
    </xf>
    <xf numFmtId="0" fontId="3" fillId="0" borderId="17" xfId="0" applyFont="1" applyBorder="1" applyAlignment="1">
      <alignment vertical="center"/>
    </xf>
    <xf numFmtId="14" fontId="3" fillId="0" borderId="14" xfId="0" applyNumberFormat="1" applyFont="1" applyBorder="1" applyAlignment="1">
      <alignment horizontal="left" vertical="center"/>
    </xf>
    <xf numFmtId="14" fontId="3" fillId="0" borderId="15" xfId="0" applyNumberFormat="1" applyFont="1" applyBorder="1" applyAlignment="1">
      <alignment horizontal="left" vertical="center"/>
    </xf>
    <xf numFmtId="14" fontId="3" fillId="0" borderId="18" xfId="0" applyNumberFormat="1" applyFont="1" applyBorder="1" applyAlignment="1">
      <alignment horizontal="left" vertical="center"/>
    </xf>
    <xf numFmtId="0" fontId="3" fillId="0" borderId="19" xfId="0" applyFont="1" applyBorder="1" applyAlignment="1">
      <alignment vertical="center"/>
    </xf>
    <xf numFmtId="0" fontId="4" fillId="0" borderId="20" xfId="0" applyFont="1" applyBorder="1"/>
    <xf numFmtId="14" fontId="3" fillId="0" borderId="21" xfId="0" applyNumberFormat="1" applyFont="1" applyBorder="1" applyAlignment="1">
      <alignment horizontal="left" vertical="center"/>
    </xf>
    <xf numFmtId="14" fontId="3" fillId="0" borderId="22" xfId="0" applyNumberFormat="1" applyFont="1" applyBorder="1" applyAlignment="1">
      <alignment horizontal="left" vertical="center"/>
    </xf>
    <xf numFmtId="14" fontId="3" fillId="0" borderId="23" xfId="0" applyNumberFormat="1" applyFont="1" applyBorder="1" applyAlignment="1">
      <alignment horizontal="left" vertical="center"/>
    </xf>
    <xf numFmtId="14" fontId="3" fillId="0" borderId="24" xfId="0" applyNumberFormat="1" applyFont="1" applyBorder="1" applyAlignment="1">
      <alignment horizontal="left" vertical="center"/>
    </xf>
    <xf numFmtId="14" fontId="3" fillId="0" borderId="25" xfId="0" applyNumberFormat="1" applyFont="1" applyBorder="1" applyAlignment="1">
      <alignment horizontal="left" vertical="center"/>
    </xf>
    <xf numFmtId="0" fontId="3" fillId="0" borderId="26" xfId="0" applyFont="1" applyBorder="1" applyAlignment="1">
      <alignment vertical="center"/>
    </xf>
    <xf numFmtId="0" fontId="3" fillId="0" borderId="25" xfId="0" applyFont="1" applyBorder="1" applyAlignment="1">
      <alignment vertical="center"/>
    </xf>
    <xf numFmtId="0" fontId="3" fillId="0" borderId="27" xfId="0" applyFont="1" applyBorder="1" applyAlignment="1">
      <alignment vertical="center"/>
    </xf>
    <xf numFmtId="0" fontId="3" fillId="0" borderId="28" xfId="0" applyFont="1" applyBorder="1" applyAlignment="1">
      <alignment vertical="center"/>
    </xf>
    <xf numFmtId="0" fontId="3" fillId="0" borderId="29" xfId="0" applyFont="1" applyBorder="1" applyAlignment="1">
      <alignment vertical="center"/>
    </xf>
    <xf numFmtId="0" fontId="3" fillId="0" borderId="8" xfId="0" applyFont="1" applyBorder="1"/>
    <xf numFmtId="14" fontId="3" fillId="0" borderId="30" xfId="0" applyNumberFormat="1" applyFont="1" applyBorder="1" applyAlignment="1">
      <alignment horizontal="center" vertical="center"/>
    </xf>
    <xf numFmtId="14" fontId="3" fillId="0" borderId="2" xfId="0" applyNumberFormat="1" applyFont="1" applyBorder="1" applyAlignment="1">
      <alignment horizontal="center" vertical="center"/>
    </xf>
    <xf numFmtId="0" fontId="3" fillId="0" borderId="14" xfId="0" applyFont="1" applyBorder="1" applyAlignment="1">
      <alignment vertical="center"/>
    </xf>
    <xf numFmtId="0" fontId="3" fillId="0" borderId="15" xfId="0" applyFont="1" applyBorder="1" applyAlignment="1">
      <alignment vertical="center"/>
    </xf>
    <xf numFmtId="14" fontId="3" fillId="0" borderId="19" xfId="0" applyNumberFormat="1" applyFont="1" applyBorder="1" applyAlignment="1">
      <alignment horizontal="left" vertical="center"/>
    </xf>
    <xf numFmtId="0" fontId="3" fillId="0" borderId="20" xfId="0" applyFont="1" applyBorder="1" applyAlignment="1">
      <alignment vertical="center"/>
    </xf>
    <xf numFmtId="14" fontId="3" fillId="0" borderId="31" xfId="0" applyNumberFormat="1" applyFont="1" applyBorder="1" applyAlignment="1">
      <alignment horizontal="left" vertical="center"/>
    </xf>
    <xf numFmtId="0" fontId="3" fillId="0" borderId="32" xfId="0" applyFont="1" applyBorder="1" applyAlignment="1">
      <alignment vertical="center"/>
    </xf>
    <xf numFmtId="0" fontId="3" fillId="0" borderId="33" xfId="0" applyFont="1" applyBorder="1" applyAlignment="1">
      <alignment vertical="center"/>
    </xf>
    <xf numFmtId="0" fontId="0" fillId="2" borderId="0" xfId="0" applyFill="1"/>
    <xf numFmtId="0" fontId="0" fillId="3" borderId="0" xfId="0" applyFill="1"/>
    <xf numFmtId="0" fontId="3" fillId="2" borderId="14" xfId="0" applyFont="1" applyFill="1" applyBorder="1" applyAlignment="1">
      <alignment vertical="center"/>
    </xf>
    <xf numFmtId="0" fontId="7" fillId="0" borderId="0" xfId="0" applyFont="1"/>
    <xf numFmtId="14" fontId="3" fillId="0" borderId="26" xfId="0" applyNumberFormat="1" applyFont="1" applyBorder="1" applyAlignment="1">
      <alignment horizontal="left" vertical="center"/>
    </xf>
    <xf numFmtId="0" fontId="3" fillId="2" borderId="26" xfId="0" applyFont="1" applyFill="1" applyBorder="1" applyAlignment="1">
      <alignment vertical="center"/>
    </xf>
    <xf numFmtId="0" fontId="9" fillId="0" borderId="0" xfId="0" applyFont="1"/>
    <xf numFmtId="0" fontId="9" fillId="0" borderId="0" xfId="0" applyFont="1" applyAlignment="1">
      <alignment horizontal="center"/>
    </xf>
    <xf numFmtId="0" fontId="9" fillId="0" borderId="0" xfId="0" applyFont="1" applyAlignment="1">
      <alignment vertical="center"/>
    </xf>
    <xf numFmtId="14" fontId="9" fillId="0" borderId="35" xfId="0" applyNumberFormat="1" applyFont="1" applyBorder="1" applyAlignment="1">
      <alignment horizontal="center" vertical="center"/>
    </xf>
    <xf numFmtId="14" fontId="9" fillId="0" borderId="12" xfId="0" applyNumberFormat="1" applyFont="1" applyBorder="1" applyAlignment="1">
      <alignment horizontal="center" vertical="center"/>
    </xf>
    <xf numFmtId="14" fontId="9" fillId="0" borderId="1" xfId="0" applyNumberFormat="1" applyFont="1" applyBorder="1" applyAlignment="1">
      <alignment horizontal="center" vertical="center"/>
    </xf>
    <xf numFmtId="14" fontId="9" fillId="0" borderId="37" xfId="0" applyNumberFormat="1" applyFont="1" applyBorder="1" applyAlignment="1">
      <alignment horizontal="center" vertical="center"/>
    </xf>
    <xf numFmtId="14" fontId="9" fillId="0" borderId="4" xfId="0" applyNumberFormat="1" applyFont="1" applyBorder="1" applyAlignment="1">
      <alignment horizontal="center" vertical="center"/>
    </xf>
    <xf numFmtId="14" fontId="9" fillId="0" borderId="30" xfId="0" applyNumberFormat="1" applyFont="1" applyBorder="1" applyAlignment="1">
      <alignment horizontal="center" vertical="center"/>
    </xf>
    <xf numFmtId="0" fontId="9" fillId="0" borderId="19" xfId="0" applyFont="1" applyBorder="1"/>
    <xf numFmtId="0" fontId="9" fillId="0" borderId="13" xfId="0" applyFont="1" applyBorder="1" applyAlignment="1">
      <alignment vertical="center"/>
    </xf>
    <xf numFmtId="0" fontId="9" fillId="0" borderId="14" xfId="0" applyFont="1" applyBorder="1" applyAlignment="1">
      <alignment vertical="center"/>
    </xf>
    <xf numFmtId="0" fontId="9" fillId="0" borderId="20" xfId="0" applyFont="1" applyBorder="1"/>
    <xf numFmtId="0" fontId="9" fillId="0" borderId="33" xfId="0" applyFont="1" applyBorder="1" applyAlignment="1">
      <alignment horizontal="center"/>
    </xf>
    <xf numFmtId="0" fontId="9" fillId="0" borderId="33" xfId="0" applyFont="1" applyBorder="1"/>
    <xf numFmtId="0" fontId="9" fillId="0" borderId="15" xfId="0" applyFont="1" applyBorder="1" applyAlignment="1">
      <alignment vertical="center"/>
    </xf>
    <xf numFmtId="0" fontId="9" fillId="4" borderId="14" xfId="0" applyFont="1" applyFill="1" applyBorder="1" applyAlignment="1">
      <alignment vertical="center"/>
    </xf>
    <xf numFmtId="14" fontId="3" fillId="2" borderId="14" xfId="0" applyNumberFormat="1" applyFont="1" applyFill="1" applyBorder="1" applyAlignment="1">
      <alignment horizontal="left" vertical="center"/>
    </xf>
    <xf numFmtId="0" fontId="0" fillId="0" borderId="34" xfId="0" applyBorder="1"/>
    <xf numFmtId="0" fontId="0" fillId="0" borderId="33" xfId="0" applyBorder="1"/>
    <xf numFmtId="0" fontId="0" fillId="0" borderId="29" xfId="0" applyBorder="1"/>
    <xf numFmtId="0" fontId="0" fillId="5" borderId="40" xfId="0" applyFill="1" applyBorder="1"/>
    <xf numFmtId="0" fontId="0" fillId="5" borderId="26" xfId="0" applyFill="1" applyBorder="1"/>
    <xf numFmtId="0" fontId="0" fillId="5" borderId="34" xfId="0" applyFill="1" applyBorder="1"/>
    <xf numFmtId="0" fontId="0" fillId="5" borderId="24" xfId="0" applyFill="1" applyBorder="1"/>
    <xf numFmtId="0" fontId="0" fillId="5" borderId="33" xfId="0" applyFill="1" applyBorder="1"/>
    <xf numFmtId="14" fontId="3" fillId="0" borderId="0" xfId="0" applyNumberFormat="1" applyFont="1" applyAlignment="1">
      <alignment horizontal="left" vertical="center"/>
    </xf>
    <xf numFmtId="14" fontId="3" fillId="0" borderId="34" xfId="0" applyNumberFormat="1" applyFont="1" applyBorder="1" applyAlignment="1">
      <alignment horizontal="left" vertical="center"/>
    </xf>
    <xf numFmtId="14" fontId="3" fillId="6" borderId="14" xfId="0" applyNumberFormat="1" applyFont="1" applyFill="1" applyBorder="1" applyAlignment="1">
      <alignment horizontal="left" vertical="center"/>
    </xf>
    <xf numFmtId="0" fontId="0" fillId="7" borderId="0" xfId="0" applyFill="1"/>
    <xf numFmtId="0" fontId="9" fillId="7" borderId="14" xfId="0" applyFont="1" applyFill="1" applyBorder="1" applyAlignment="1">
      <alignment vertical="center"/>
    </xf>
    <xf numFmtId="0" fontId="9" fillId="6" borderId="14" xfId="0" applyFont="1" applyFill="1" applyBorder="1" applyAlignment="1">
      <alignment vertical="center"/>
    </xf>
    <xf numFmtId="0" fontId="9" fillId="6" borderId="15" xfId="0" applyFont="1" applyFill="1" applyBorder="1" applyAlignment="1">
      <alignment vertical="center"/>
    </xf>
    <xf numFmtId="0" fontId="0" fillId="6" borderId="0" xfId="0" applyFill="1"/>
    <xf numFmtId="0" fontId="9" fillId="0" borderId="18" xfId="0" applyFont="1" applyBorder="1" applyAlignment="1">
      <alignment vertical="center"/>
    </xf>
    <xf numFmtId="0" fontId="9" fillId="0" borderId="19" xfId="0" applyFont="1" applyBorder="1" applyAlignment="1">
      <alignment vertical="center"/>
    </xf>
    <xf numFmtId="0" fontId="9" fillId="7" borderId="19" xfId="0" applyFont="1" applyFill="1" applyBorder="1" applyAlignment="1">
      <alignment vertical="center"/>
    </xf>
    <xf numFmtId="14" fontId="9" fillId="0" borderId="40" xfId="0" applyNumberFormat="1" applyFont="1" applyBorder="1" applyAlignment="1">
      <alignment horizontal="center" vertical="center"/>
    </xf>
    <xf numFmtId="14" fontId="9" fillId="0" borderId="41" xfId="0" applyNumberFormat="1" applyFont="1" applyBorder="1" applyAlignment="1">
      <alignment horizontal="center" vertical="center"/>
    </xf>
    <xf numFmtId="14" fontId="9" fillId="0" borderId="42" xfId="0" applyNumberFormat="1" applyFont="1" applyBorder="1" applyAlignment="1">
      <alignment horizontal="center" vertical="center"/>
    </xf>
    <xf numFmtId="0" fontId="0" fillId="5" borderId="0" xfId="0" applyFill="1"/>
    <xf numFmtId="0" fontId="0" fillId="0" borderId="18" xfId="0" applyBorder="1"/>
    <xf numFmtId="0" fontId="0" fillId="0" borderId="19" xfId="0" applyBorder="1"/>
    <xf numFmtId="0" fontId="0" fillId="5" borderId="19" xfId="0" applyFill="1" applyBorder="1"/>
    <xf numFmtId="0" fontId="0" fillId="5" borderId="20" xfId="0" applyFill="1" applyBorder="1"/>
    <xf numFmtId="0" fontId="0" fillId="0" borderId="20" xfId="0" applyBorder="1"/>
    <xf numFmtId="14" fontId="3" fillId="6" borderId="15" xfId="0" applyNumberFormat="1" applyFont="1" applyFill="1" applyBorder="1" applyAlignment="1">
      <alignment horizontal="left" vertical="center"/>
    </xf>
    <xf numFmtId="14" fontId="3" fillId="0" borderId="43" xfId="0" applyNumberFormat="1" applyFont="1" applyBorder="1" applyAlignment="1">
      <alignment horizontal="left" vertical="center"/>
    </xf>
    <xf numFmtId="14" fontId="3" fillId="0" borderId="44" xfId="0" applyNumberFormat="1" applyFont="1" applyBorder="1" applyAlignment="1">
      <alignment horizontal="left" vertical="center"/>
    </xf>
    <xf numFmtId="14" fontId="3" fillId="0" borderId="29" xfId="0" applyNumberFormat="1" applyFont="1" applyBorder="1" applyAlignment="1">
      <alignment horizontal="left" vertical="center"/>
    </xf>
    <xf numFmtId="0" fontId="12" fillId="0" borderId="19" xfId="0" applyFont="1" applyBorder="1"/>
    <xf numFmtId="14" fontId="3" fillId="0" borderId="41" xfId="0" applyNumberFormat="1" applyFont="1" applyBorder="1" applyAlignment="1">
      <alignment horizontal="center" vertical="center"/>
    </xf>
    <xf numFmtId="14" fontId="3" fillId="0" borderId="40" xfId="0" applyNumberFormat="1" applyFont="1" applyBorder="1" applyAlignment="1">
      <alignment horizontal="center" vertical="center"/>
    </xf>
    <xf numFmtId="0" fontId="9" fillId="7" borderId="15" xfId="0" applyFont="1" applyFill="1" applyBorder="1" applyAlignment="1">
      <alignment vertical="center"/>
    </xf>
    <xf numFmtId="0" fontId="9" fillId="7" borderId="13" xfId="0" applyFont="1" applyFill="1" applyBorder="1" applyAlignment="1">
      <alignment vertical="center"/>
    </xf>
    <xf numFmtId="14" fontId="3" fillId="0" borderId="45" xfId="0" applyNumberFormat="1" applyFont="1" applyBorder="1" applyAlignment="1">
      <alignment vertical="center"/>
    </xf>
    <xf numFmtId="14" fontId="3" fillId="0" borderId="46" xfId="0" applyNumberFormat="1" applyFont="1" applyBorder="1" applyAlignment="1">
      <alignment vertical="center"/>
    </xf>
    <xf numFmtId="0" fontId="13" fillId="0" borderId="0" xfId="0" applyFont="1"/>
    <xf numFmtId="14" fontId="3" fillId="0" borderId="19" xfId="0" applyNumberFormat="1" applyFont="1" applyBorder="1" applyAlignment="1">
      <alignment horizontal="center" vertical="center"/>
    </xf>
    <xf numFmtId="14" fontId="3" fillId="0" borderId="47" xfId="0" applyNumberFormat="1" applyFont="1" applyBorder="1" applyAlignment="1">
      <alignment horizontal="center" vertical="center"/>
    </xf>
    <xf numFmtId="14" fontId="3" fillId="0" borderId="48" xfId="0" applyNumberFormat="1" applyFont="1" applyBorder="1" applyAlignment="1">
      <alignment horizontal="center" vertical="center"/>
    </xf>
    <xf numFmtId="14" fontId="3" fillId="0" borderId="49" xfId="0" applyNumberFormat="1" applyFont="1" applyBorder="1" applyAlignment="1">
      <alignment horizontal="center" vertical="center"/>
    </xf>
    <xf numFmtId="14" fontId="14" fillId="0" borderId="19" xfId="0" applyNumberFormat="1" applyFont="1" applyBorder="1" applyAlignment="1">
      <alignment horizontal="center" vertical="center"/>
    </xf>
    <xf numFmtId="0" fontId="14" fillId="8" borderId="28" xfId="0" applyFont="1" applyFill="1" applyBorder="1"/>
    <xf numFmtId="0" fontId="14" fillId="8" borderId="33" xfId="0" applyFont="1" applyFill="1" applyBorder="1" applyAlignment="1">
      <alignment horizontal="center"/>
    </xf>
    <xf numFmtId="0" fontId="14" fillId="8" borderId="33" xfId="0" applyFont="1" applyFill="1" applyBorder="1"/>
    <xf numFmtId="0" fontId="15" fillId="8" borderId="0" xfId="0" applyFont="1" applyFill="1"/>
    <xf numFmtId="14" fontId="9" fillId="0" borderId="49" xfId="0" applyNumberFormat="1" applyFont="1" applyBorder="1" applyAlignment="1">
      <alignment horizontal="center" vertical="center"/>
    </xf>
    <xf numFmtId="14" fontId="9" fillId="0" borderId="50" xfId="0" applyNumberFormat="1" applyFont="1" applyBorder="1" applyAlignment="1">
      <alignment horizontal="center" vertical="center"/>
    </xf>
    <xf numFmtId="14" fontId="9" fillId="0" borderId="33" xfId="0" applyNumberFormat="1" applyFont="1" applyBorder="1" applyAlignment="1">
      <alignment horizontal="center" vertical="center"/>
    </xf>
    <xf numFmtId="14" fontId="9" fillId="0" borderId="47" xfId="0" applyNumberFormat="1" applyFont="1" applyBorder="1" applyAlignment="1">
      <alignment horizontal="center" vertical="center"/>
    </xf>
    <xf numFmtId="14" fontId="9" fillId="0" borderId="20" xfId="0" applyNumberFormat="1" applyFont="1" applyBorder="1" applyAlignment="1">
      <alignment horizontal="center" vertical="center"/>
    </xf>
    <xf numFmtId="14" fontId="9" fillId="0" borderId="15" xfId="0" applyNumberFormat="1" applyFont="1" applyBorder="1" applyAlignment="1">
      <alignment horizontal="center" vertical="center"/>
    </xf>
    <xf numFmtId="0" fontId="3" fillId="0" borderId="43" xfId="0" applyFont="1" applyBorder="1"/>
    <xf numFmtId="14" fontId="3" fillId="0" borderId="43" xfId="0" applyNumberFormat="1" applyFont="1" applyBorder="1" applyAlignment="1">
      <alignment vertical="center"/>
    </xf>
    <xf numFmtId="0" fontId="3" fillId="0" borderId="43" xfId="0" applyFont="1" applyBorder="1" applyAlignment="1">
      <alignment vertical="center"/>
    </xf>
    <xf numFmtId="0" fontId="3" fillId="0" borderId="52" xfId="0" applyFont="1" applyBorder="1" applyAlignment="1">
      <alignment vertical="center"/>
    </xf>
    <xf numFmtId="0" fontId="3" fillId="0" borderId="44" xfId="0" applyFont="1" applyBorder="1"/>
    <xf numFmtId="0" fontId="3" fillId="0" borderId="53" xfId="0" applyFont="1" applyBorder="1" applyAlignment="1">
      <alignment horizontal="center"/>
    </xf>
    <xf numFmtId="0" fontId="3" fillId="0" borderId="53" xfId="0" applyFont="1" applyBorder="1"/>
    <xf numFmtId="0" fontId="0" fillId="0" borderId="44" xfId="0" applyBorder="1"/>
    <xf numFmtId="0" fontId="0" fillId="0" borderId="51" xfId="0" applyBorder="1"/>
    <xf numFmtId="0" fontId="9" fillId="7" borderId="20" xfId="0" applyFont="1" applyFill="1" applyBorder="1" applyAlignment="1">
      <alignment vertical="center"/>
    </xf>
    <xf numFmtId="0" fontId="9" fillId="0" borderId="24" xfId="0" applyFont="1" applyBorder="1" applyAlignment="1">
      <alignment vertical="center"/>
    </xf>
    <xf numFmtId="0" fontId="9" fillId="0" borderId="26" xfId="0" applyFont="1" applyBorder="1" applyAlignment="1">
      <alignment vertical="center"/>
    </xf>
    <xf numFmtId="0" fontId="9" fillId="0" borderId="29" xfId="0" applyFont="1" applyBorder="1" applyAlignment="1">
      <alignment vertical="center"/>
    </xf>
    <xf numFmtId="14" fontId="9" fillId="0" borderId="18" xfId="0" applyNumberFormat="1" applyFont="1" applyBorder="1" applyAlignment="1">
      <alignment horizontal="center" vertical="center"/>
    </xf>
    <xf numFmtId="0" fontId="0" fillId="0" borderId="26" xfId="0" applyBorder="1"/>
    <xf numFmtId="0" fontId="0" fillId="0" borderId="24" xfId="0" applyBorder="1"/>
    <xf numFmtId="0" fontId="0" fillId="9" borderId="0" xfId="0" applyFill="1"/>
    <xf numFmtId="0" fontId="0" fillId="9" borderId="26" xfId="0" applyFill="1" applyBorder="1"/>
    <xf numFmtId="0" fontId="0" fillId="9" borderId="20" xfId="0" applyFill="1" applyBorder="1"/>
    <xf numFmtId="0" fontId="0" fillId="9" borderId="33" xfId="0" applyFill="1" applyBorder="1"/>
    <xf numFmtId="0" fontId="0" fillId="9" borderId="29" xfId="0" applyFill="1" applyBorder="1"/>
    <xf numFmtId="0" fontId="0" fillId="0" borderId="54" xfId="0" applyBorder="1"/>
    <xf numFmtId="0" fontId="0" fillId="0" borderId="53" xfId="0" applyBorder="1"/>
    <xf numFmtId="14" fontId="3" fillId="0" borderId="19" xfId="0" applyNumberFormat="1" applyFont="1" applyBorder="1" applyAlignment="1">
      <alignment vertical="center"/>
    </xf>
    <xf numFmtId="0" fontId="0" fillId="0" borderId="55" xfId="0" applyBorder="1"/>
    <xf numFmtId="0" fontId="3" fillId="0" borderId="34" xfId="0" applyFont="1" applyBorder="1"/>
    <xf numFmtId="0" fontId="3" fillId="0" borderId="34" xfId="0" applyFont="1" applyBorder="1" applyAlignment="1">
      <alignment horizontal="center"/>
    </xf>
    <xf numFmtId="14" fontId="3" fillId="10" borderId="18" xfId="0" applyNumberFormat="1" applyFont="1" applyFill="1" applyBorder="1" applyAlignment="1">
      <alignment horizontal="left" vertical="center"/>
    </xf>
    <xf numFmtId="14" fontId="3" fillId="10" borderId="14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vertic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16" fillId="0" borderId="0" xfId="0" applyFont="1"/>
    <xf numFmtId="14" fontId="3" fillId="0" borderId="20" xfId="0" applyNumberFormat="1" applyFont="1" applyBorder="1" applyAlignment="1">
      <alignment horizontal="left" vertical="center"/>
    </xf>
    <xf numFmtId="14" fontId="3" fillId="3" borderId="13" xfId="0" applyNumberFormat="1" applyFont="1" applyFill="1" applyBorder="1" applyAlignment="1">
      <alignment horizontal="left" vertical="center"/>
    </xf>
    <xf numFmtId="14" fontId="3" fillId="3" borderId="14" xfId="0" applyNumberFormat="1" applyFont="1" applyFill="1" applyBorder="1" applyAlignment="1">
      <alignment horizontal="left" vertical="center"/>
    </xf>
    <xf numFmtId="0" fontId="3" fillId="3" borderId="14" xfId="0" applyFont="1" applyFill="1" applyBorder="1" applyAlignment="1">
      <alignment vertical="center"/>
    </xf>
    <xf numFmtId="14" fontId="3" fillId="0" borderId="0" xfId="0" applyNumberFormat="1" applyFont="1" applyAlignment="1">
      <alignment horizontal="center" vertical="center"/>
    </xf>
    <xf numFmtId="14" fontId="9" fillId="0" borderId="0" xfId="0" applyNumberFormat="1" applyFont="1" applyAlignment="1">
      <alignment horizontal="center" vertical="center"/>
    </xf>
    <xf numFmtId="14" fontId="3" fillId="0" borderId="55" xfId="0" applyNumberFormat="1" applyFont="1" applyBorder="1" applyAlignment="1">
      <alignment horizontal="left" vertical="center"/>
    </xf>
    <xf numFmtId="0" fontId="0" fillId="9" borderId="34" xfId="0" applyFill="1" applyBorder="1"/>
    <xf numFmtId="0" fontId="0" fillId="9" borderId="18" xfId="0" applyFill="1" applyBorder="1"/>
    <xf numFmtId="0" fontId="0" fillId="9" borderId="19" xfId="0" applyFill="1" applyBorder="1"/>
    <xf numFmtId="14" fontId="3" fillId="0" borderId="56" xfId="0" applyNumberFormat="1" applyFont="1" applyBorder="1" applyAlignment="1">
      <alignment horizontal="left" vertical="center"/>
    </xf>
    <xf numFmtId="14" fontId="3" fillId="0" borderId="52" xfId="0" applyNumberFormat="1" applyFont="1" applyBorder="1" applyAlignment="1">
      <alignment horizontal="left" vertical="center"/>
    </xf>
    <xf numFmtId="0" fontId="0" fillId="11" borderId="0" xfId="0" applyFill="1"/>
    <xf numFmtId="14" fontId="3" fillId="11" borderId="18" xfId="0" applyNumberFormat="1" applyFont="1" applyFill="1" applyBorder="1" applyAlignment="1">
      <alignment horizontal="left" vertical="center"/>
    </xf>
    <xf numFmtId="14" fontId="3" fillId="11" borderId="13" xfId="0" applyNumberFormat="1" applyFont="1" applyFill="1" applyBorder="1" applyAlignment="1">
      <alignment horizontal="left" vertical="center"/>
    </xf>
    <xf numFmtId="14" fontId="3" fillId="11" borderId="24" xfId="0" applyNumberFormat="1" applyFont="1" applyFill="1" applyBorder="1" applyAlignment="1">
      <alignment horizontal="left" vertical="center"/>
    </xf>
    <xf numFmtId="14" fontId="3" fillId="11" borderId="19" xfId="0" applyNumberFormat="1" applyFont="1" applyFill="1" applyBorder="1" applyAlignment="1">
      <alignment horizontal="left" vertical="center"/>
    </xf>
    <xf numFmtId="14" fontId="3" fillId="11" borderId="14" xfId="0" applyNumberFormat="1" applyFont="1" applyFill="1" applyBorder="1" applyAlignment="1">
      <alignment horizontal="left" vertical="center"/>
    </xf>
    <xf numFmtId="14" fontId="3" fillId="11" borderId="26" xfId="0" applyNumberFormat="1" applyFont="1" applyFill="1" applyBorder="1" applyAlignment="1">
      <alignment horizontal="left" vertical="center"/>
    </xf>
    <xf numFmtId="0" fontId="3" fillId="11" borderId="26" xfId="0" applyFont="1" applyFill="1" applyBorder="1" applyAlignment="1">
      <alignment vertical="center"/>
    </xf>
    <xf numFmtId="14" fontId="3" fillId="11" borderId="20" xfId="0" applyNumberFormat="1" applyFont="1" applyFill="1" applyBorder="1" applyAlignment="1">
      <alignment horizontal="left" vertical="center"/>
    </xf>
    <xf numFmtId="14" fontId="3" fillId="11" borderId="15" xfId="0" applyNumberFormat="1" applyFont="1" applyFill="1" applyBorder="1" applyAlignment="1">
      <alignment horizontal="left" vertical="center"/>
    </xf>
    <xf numFmtId="14" fontId="3" fillId="0" borderId="57" xfId="0" applyNumberFormat="1" applyFont="1" applyBorder="1" applyAlignment="1">
      <alignment horizontal="left" vertical="center"/>
    </xf>
    <xf numFmtId="14" fontId="3" fillId="0" borderId="40" xfId="0" applyNumberFormat="1" applyFont="1" applyBorder="1" applyAlignment="1">
      <alignment horizontal="left" vertical="center"/>
    </xf>
    <xf numFmtId="0" fontId="3" fillId="0" borderId="40" xfId="0" applyFont="1" applyBorder="1" applyAlignment="1">
      <alignment vertical="center"/>
    </xf>
    <xf numFmtId="0" fontId="3" fillId="0" borderId="59" xfId="0" applyFont="1" applyBorder="1" applyAlignment="1">
      <alignment vertical="center"/>
    </xf>
    <xf numFmtId="14" fontId="3" fillId="11" borderId="58" xfId="0" applyNumberFormat="1" applyFont="1" applyFill="1" applyBorder="1" applyAlignment="1">
      <alignment horizontal="left" vertical="center"/>
    </xf>
    <xf numFmtId="14" fontId="3" fillId="0" borderId="58" xfId="0" applyNumberFormat="1" applyFont="1" applyBorder="1" applyAlignment="1">
      <alignment horizontal="left" vertical="center"/>
    </xf>
    <xf numFmtId="14" fontId="19" fillId="0" borderId="18" xfId="0" applyNumberFormat="1" applyFont="1" applyBorder="1" applyAlignment="1">
      <alignment horizontal="left" vertical="center"/>
    </xf>
    <xf numFmtId="0" fontId="4" fillId="0" borderId="14" xfId="0" applyFont="1" applyBorder="1"/>
    <xf numFmtId="14" fontId="14" fillId="0" borderId="0" xfId="0" applyNumberFormat="1" applyFont="1" applyAlignment="1">
      <alignment horizontal="center" vertical="center"/>
    </xf>
    <xf numFmtId="14" fontId="19" fillId="0" borderId="0" xfId="0" applyNumberFormat="1" applyFont="1" applyAlignment="1">
      <alignment horizontal="left" vertical="center"/>
    </xf>
    <xf numFmtId="14" fontId="4" fillId="0" borderId="40" xfId="0" applyNumberFormat="1" applyFont="1" applyBorder="1" applyAlignment="1">
      <alignment horizontal="center" vertical="center"/>
    </xf>
    <xf numFmtId="14" fontId="14" fillId="0" borderId="40" xfId="0" applyNumberFormat="1" applyFont="1" applyBorder="1" applyAlignment="1">
      <alignment horizontal="center" vertical="center"/>
    </xf>
    <xf numFmtId="0" fontId="0" fillId="0" borderId="40" xfId="0" applyBorder="1"/>
    <xf numFmtId="14" fontId="4" fillId="10" borderId="40" xfId="0" applyNumberFormat="1" applyFont="1" applyFill="1" applyBorder="1" applyAlignment="1">
      <alignment horizontal="center" vertical="center"/>
    </xf>
    <xf numFmtId="14" fontId="3" fillId="10" borderId="40" xfId="0" applyNumberFormat="1" applyFont="1" applyFill="1" applyBorder="1" applyAlignment="1">
      <alignment horizontal="left" vertical="center"/>
    </xf>
    <xf numFmtId="0" fontId="3" fillId="10" borderId="40" xfId="0" applyFont="1" applyFill="1" applyBorder="1" applyAlignment="1">
      <alignment vertical="center"/>
    </xf>
    <xf numFmtId="14" fontId="3" fillId="12" borderId="40" xfId="0" applyNumberFormat="1" applyFont="1" applyFill="1" applyBorder="1" applyAlignment="1">
      <alignment horizontal="left" vertical="center"/>
    </xf>
    <xf numFmtId="14" fontId="14" fillId="12" borderId="40" xfId="0" applyNumberFormat="1" applyFont="1" applyFill="1" applyBorder="1" applyAlignment="1">
      <alignment horizontal="center" vertical="center"/>
    </xf>
    <xf numFmtId="14" fontId="4" fillId="12" borderId="40" xfId="0" applyNumberFormat="1" applyFont="1" applyFill="1" applyBorder="1" applyAlignment="1">
      <alignment horizontal="center" vertical="center"/>
    </xf>
    <xf numFmtId="0" fontId="3" fillId="12" borderId="40" xfId="0" applyFont="1" applyFill="1" applyBorder="1" applyAlignment="1">
      <alignment vertical="center"/>
    </xf>
    <xf numFmtId="0" fontId="3" fillId="12" borderId="0" xfId="0" applyFont="1" applyFill="1" applyAlignment="1">
      <alignment horizontal="center"/>
    </xf>
    <xf numFmtId="14" fontId="4" fillId="0" borderId="0" xfId="0" applyNumberFormat="1" applyFont="1" applyAlignment="1">
      <alignment horizontal="center" vertical="center"/>
    </xf>
    <xf numFmtId="14" fontId="19" fillId="0" borderId="40" xfId="0" applyNumberFormat="1" applyFont="1" applyBorder="1" applyAlignment="1">
      <alignment horizontal="left" vertical="center"/>
    </xf>
    <xf numFmtId="0" fontId="20" fillId="0" borderId="0" xfId="0" applyFont="1"/>
    <xf numFmtId="14" fontId="19" fillId="0" borderId="34" xfId="0" applyNumberFormat="1" applyFont="1" applyBorder="1" applyAlignment="1">
      <alignment horizontal="left" vertical="center"/>
    </xf>
    <xf numFmtId="0" fontId="19" fillId="0" borderId="40" xfId="0" applyFont="1" applyBorder="1" applyAlignment="1">
      <alignment vertical="center"/>
    </xf>
    <xf numFmtId="0" fontId="8" fillId="0" borderId="0" xfId="0" applyFont="1"/>
    <xf numFmtId="0" fontId="19" fillId="0" borderId="0" xfId="0" applyFont="1" applyAlignment="1">
      <alignment horizontal="center"/>
    </xf>
    <xf numFmtId="0" fontId="19" fillId="0" borderId="0" xfId="0" applyFont="1"/>
    <xf numFmtId="0" fontId="19" fillId="0" borderId="0" xfId="0" applyFont="1" applyAlignment="1">
      <alignment vertical="center"/>
    </xf>
    <xf numFmtId="0" fontId="19" fillId="0" borderId="2" xfId="0" applyFont="1" applyBorder="1"/>
    <xf numFmtId="0" fontId="19" fillId="0" borderId="3" xfId="0" applyFont="1" applyBorder="1" applyAlignment="1">
      <alignment horizontal="center"/>
    </xf>
    <xf numFmtId="0" fontId="19" fillId="0" borderId="4" xfId="0" applyFont="1" applyBorder="1"/>
    <xf numFmtId="14" fontId="19" fillId="0" borderId="12" xfId="0" applyNumberFormat="1" applyFont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19" fillId="0" borderId="7" xfId="0" applyFont="1" applyBorder="1"/>
    <xf numFmtId="0" fontId="19" fillId="0" borderId="8" xfId="0" applyFont="1" applyBorder="1" applyAlignment="1">
      <alignment horizontal="center"/>
    </xf>
    <xf numFmtId="0" fontId="19" fillId="0" borderId="9" xfId="0" applyFont="1" applyBorder="1"/>
    <xf numFmtId="14" fontId="19" fillId="0" borderId="4" xfId="0" applyNumberFormat="1" applyFont="1" applyBorder="1" applyAlignment="1">
      <alignment horizontal="center" vertical="center"/>
    </xf>
    <xf numFmtId="14" fontId="19" fillId="0" borderId="2" xfId="0" applyNumberFormat="1" applyFont="1" applyBorder="1" applyAlignment="1">
      <alignment horizontal="center" vertical="center"/>
    </xf>
    <xf numFmtId="14" fontId="19" fillId="0" borderId="41" xfId="0" applyNumberFormat="1" applyFont="1" applyBorder="1" applyAlignment="1">
      <alignment horizontal="center" vertical="center"/>
    </xf>
    <xf numFmtId="14" fontId="19" fillId="0" borderId="40" xfId="0" applyNumberFormat="1" applyFont="1" applyBorder="1" applyAlignment="1">
      <alignment horizontal="center" vertical="center"/>
    </xf>
    <xf numFmtId="14" fontId="19" fillId="0" borderId="47" xfId="0" applyNumberFormat="1" applyFont="1" applyBorder="1" applyAlignment="1">
      <alignment horizontal="center" vertical="center"/>
    </xf>
    <xf numFmtId="14" fontId="19" fillId="0" borderId="49" xfId="0" applyNumberFormat="1" applyFont="1" applyBorder="1" applyAlignment="1">
      <alignment horizontal="center" vertical="center"/>
    </xf>
    <xf numFmtId="0" fontId="22" fillId="8" borderId="28" xfId="0" applyFont="1" applyFill="1" applyBorder="1"/>
    <xf numFmtId="0" fontId="22" fillId="8" borderId="33" xfId="0" applyFont="1" applyFill="1" applyBorder="1" applyAlignment="1">
      <alignment horizontal="center"/>
    </xf>
    <xf numFmtId="0" fontId="22" fillId="8" borderId="33" xfId="0" applyFont="1" applyFill="1" applyBorder="1"/>
    <xf numFmtId="14" fontId="22" fillId="0" borderId="40" xfId="0" applyNumberFormat="1" applyFont="1" applyBorder="1" applyAlignment="1">
      <alignment horizontal="center" vertical="center"/>
    </xf>
    <xf numFmtId="14" fontId="22" fillId="0" borderId="19" xfId="0" applyNumberFormat="1" applyFont="1" applyBorder="1" applyAlignment="1">
      <alignment horizontal="center" vertical="center"/>
    </xf>
    <xf numFmtId="14" fontId="22" fillId="0" borderId="0" xfId="0" applyNumberFormat="1" applyFont="1" applyAlignment="1">
      <alignment horizontal="center" vertical="center"/>
    </xf>
    <xf numFmtId="14" fontId="23" fillId="0" borderId="0" xfId="0" applyNumberFormat="1" applyFont="1" applyAlignment="1">
      <alignment horizontal="center" vertical="center"/>
    </xf>
    <xf numFmtId="0" fontId="19" fillId="0" borderId="5" xfId="0" applyFont="1" applyBorder="1"/>
    <xf numFmtId="14" fontId="19" fillId="0" borderId="19" xfId="0" applyNumberFormat="1" applyFont="1" applyBorder="1" applyAlignment="1">
      <alignment horizontal="left" vertical="center"/>
    </xf>
    <xf numFmtId="0" fontId="19" fillId="0" borderId="43" xfId="0" applyFont="1" applyBorder="1"/>
    <xf numFmtId="0" fontId="19" fillId="0" borderId="34" xfId="0" applyFont="1" applyBorder="1"/>
    <xf numFmtId="0" fontId="19" fillId="0" borderId="34" xfId="0" applyFont="1" applyBorder="1" applyAlignment="1">
      <alignment horizontal="center"/>
    </xf>
    <xf numFmtId="0" fontId="24" fillId="0" borderId="0" xfId="0" applyFont="1"/>
    <xf numFmtId="0" fontId="25" fillId="0" borderId="0" xfId="0" applyFont="1"/>
    <xf numFmtId="14" fontId="19" fillId="0" borderId="60" xfId="0" applyNumberFormat="1" applyFont="1" applyBorder="1" applyAlignment="1">
      <alignment horizontal="left" vertical="center"/>
    </xf>
    <xf numFmtId="14" fontId="19" fillId="0" borderId="61" xfId="0" applyNumberFormat="1" applyFont="1" applyBorder="1" applyAlignment="1">
      <alignment horizontal="left" vertical="center"/>
    </xf>
    <xf numFmtId="14" fontId="19" fillId="0" borderId="41" xfId="0" applyNumberFormat="1" applyFont="1" applyBorder="1" applyAlignment="1">
      <alignment horizontal="left" vertical="center"/>
    </xf>
    <xf numFmtId="14" fontId="22" fillId="0" borderId="41" xfId="0" applyNumberFormat="1" applyFont="1" applyBorder="1" applyAlignment="1">
      <alignment horizontal="center" vertical="center"/>
    </xf>
    <xf numFmtId="14" fontId="19" fillId="0" borderId="30" xfId="0" applyNumberFormat="1" applyFont="1" applyBorder="1" applyAlignment="1">
      <alignment horizontal="center" vertical="center"/>
    </xf>
    <xf numFmtId="0" fontId="26" fillId="11" borderId="0" xfId="0" applyFont="1" applyFill="1"/>
    <xf numFmtId="0" fontId="0" fillId="13" borderId="0" xfId="0" applyFill="1"/>
    <xf numFmtId="20" fontId="19" fillId="0" borderId="0" xfId="0" applyNumberFormat="1" applyFont="1"/>
    <xf numFmtId="0" fontId="19" fillId="0" borderId="40" xfId="0" applyFont="1" applyBorder="1"/>
    <xf numFmtId="0" fontId="19" fillId="0" borderId="40" xfId="0" applyFont="1" applyBorder="1" applyAlignment="1">
      <alignment horizontal="center"/>
    </xf>
    <xf numFmtId="0" fontId="22" fillId="8" borderId="40" xfId="0" applyFont="1" applyFill="1" applyBorder="1"/>
    <xf numFmtId="0" fontId="22" fillId="8" borderId="40" xfId="0" applyFont="1" applyFill="1" applyBorder="1" applyAlignment="1">
      <alignment horizontal="center"/>
    </xf>
    <xf numFmtId="20" fontId="19" fillId="0" borderId="40" xfId="0" applyNumberFormat="1" applyFont="1" applyBorder="1"/>
    <xf numFmtId="14" fontId="19" fillId="0" borderId="13" xfId="0" applyNumberFormat="1" applyFont="1" applyBorder="1" applyAlignment="1">
      <alignment horizontal="left" vertical="center"/>
    </xf>
    <xf numFmtId="14" fontId="19" fillId="0" borderId="59" xfId="0" applyNumberFormat="1" applyFont="1" applyBorder="1" applyAlignment="1">
      <alignment horizontal="left" vertical="center"/>
    </xf>
    <xf numFmtId="0" fontId="22" fillId="8" borderId="5" xfId="0" applyFont="1" applyFill="1" applyBorder="1"/>
    <xf numFmtId="0" fontId="19" fillId="0" borderId="18" xfId="0" applyFont="1" applyBorder="1"/>
    <xf numFmtId="0" fontId="19" fillId="0" borderId="24" xfId="0" applyFont="1" applyBorder="1"/>
    <xf numFmtId="0" fontId="19" fillId="0" borderId="19" xfId="0" applyFont="1" applyBorder="1"/>
    <xf numFmtId="0" fontId="19" fillId="0" borderId="26" xfId="0" applyFont="1" applyBorder="1"/>
    <xf numFmtId="0" fontId="19" fillId="0" borderId="20" xfId="0" applyFont="1" applyBorder="1"/>
    <xf numFmtId="0" fontId="19" fillId="0" borderId="33" xfId="0" applyFont="1" applyBorder="1" applyAlignment="1">
      <alignment horizontal="center"/>
    </xf>
    <xf numFmtId="20" fontId="19" fillId="0" borderId="29" xfId="0" applyNumberFormat="1" applyFont="1" applyBorder="1"/>
    <xf numFmtId="0" fontId="22" fillId="8" borderId="0" xfId="0" applyFont="1" applyFill="1" applyAlignment="1">
      <alignment horizontal="center"/>
    </xf>
    <xf numFmtId="0" fontId="22" fillId="8" borderId="0" xfId="0" applyFont="1" applyFill="1"/>
    <xf numFmtId="14" fontId="19" fillId="7" borderId="59" xfId="0" applyNumberFormat="1" applyFont="1" applyFill="1" applyBorder="1" applyAlignment="1">
      <alignment horizontal="left" vertical="center"/>
    </xf>
    <xf numFmtId="14" fontId="19" fillId="7" borderId="40" xfId="0" applyNumberFormat="1" applyFont="1" applyFill="1" applyBorder="1" applyAlignment="1">
      <alignment horizontal="left" vertical="center"/>
    </xf>
    <xf numFmtId="0" fontId="0" fillId="7" borderId="59" xfId="0" applyFill="1" applyBorder="1"/>
    <xf numFmtId="0" fontId="0" fillId="7" borderId="40" xfId="0" applyFill="1" applyBorder="1"/>
    <xf numFmtId="14" fontId="22" fillId="7" borderId="40" xfId="0" applyNumberFormat="1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vertical="center"/>
    </xf>
    <xf numFmtId="14" fontId="19" fillId="7" borderId="13" xfId="0" applyNumberFormat="1" applyFont="1" applyFill="1" applyBorder="1" applyAlignment="1">
      <alignment horizontal="left" vertical="center"/>
    </xf>
    <xf numFmtId="0" fontId="19" fillId="7" borderId="13" xfId="0" applyFont="1" applyFill="1" applyBorder="1" applyAlignment="1">
      <alignment vertical="center"/>
    </xf>
    <xf numFmtId="14" fontId="19" fillId="0" borderId="62" xfId="0" applyNumberFormat="1" applyFont="1" applyBorder="1" applyAlignment="1">
      <alignment horizontal="left" vertical="center"/>
    </xf>
    <xf numFmtId="14" fontId="22" fillId="0" borderId="13" xfId="0" applyNumberFormat="1" applyFont="1" applyBorder="1" applyAlignment="1">
      <alignment horizontal="center" vertical="center"/>
    </xf>
    <xf numFmtId="14" fontId="19" fillId="7" borderId="15" xfId="0" applyNumberFormat="1" applyFont="1" applyFill="1" applyBorder="1" applyAlignment="1">
      <alignment horizontal="left" vertical="center"/>
    </xf>
    <xf numFmtId="14" fontId="22" fillId="0" borderId="59" xfId="0" applyNumberFormat="1" applyFont="1" applyBorder="1" applyAlignment="1">
      <alignment horizontal="center" vertical="center"/>
    </xf>
    <xf numFmtId="0" fontId="19" fillId="0" borderId="65" xfId="0" applyFont="1" applyBorder="1" applyAlignment="1">
      <alignment horizontal="center" vertical="center"/>
    </xf>
    <xf numFmtId="0" fontId="19" fillId="0" borderId="66" xfId="0" applyFont="1" applyBorder="1" applyAlignment="1">
      <alignment horizontal="center" vertical="center"/>
    </xf>
    <xf numFmtId="0" fontId="19" fillId="0" borderId="70" xfId="0" applyFont="1" applyBorder="1" applyAlignment="1">
      <alignment horizontal="center" vertical="center"/>
    </xf>
    <xf numFmtId="14" fontId="19" fillId="14" borderId="67" xfId="0" applyNumberFormat="1" applyFont="1" applyFill="1" applyBorder="1" applyAlignment="1">
      <alignment horizontal="center" vertical="center"/>
    </xf>
    <xf numFmtId="14" fontId="19" fillId="14" borderId="68" xfId="0" applyNumberFormat="1" applyFont="1" applyFill="1" applyBorder="1" applyAlignment="1">
      <alignment horizontal="center" vertical="center"/>
    </xf>
    <xf numFmtId="14" fontId="19" fillId="14" borderId="69" xfId="0" applyNumberFormat="1" applyFont="1" applyFill="1" applyBorder="1" applyAlignment="1">
      <alignment horizontal="center" vertical="center"/>
    </xf>
    <xf numFmtId="14" fontId="23" fillId="14" borderId="63" xfId="0" applyNumberFormat="1" applyFont="1" applyFill="1" applyBorder="1" applyAlignment="1">
      <alignment horizontal="center" vertical="center"/>
    </xf>
    <xf numFmtId="14" fontId="19" fillId="14" borderId="63" xfId="0" applyNumberFormat="1" applyFont="1" applyFill="1" applyBorder="1" applyAlignment="1">
      <alignment horizontal="center" vertical="center"/>
    </xf>
    <xf numFmtId="14" fontId="19" fillId="14" borderId="64" xfId="0" applyNumberFormat="1" applyFont="1" applyFill="1" applyBorder="1" applyAlignment="1">
      <alignment horizontal="center" vertical="center"/>
    </xf>
    <xf numFmtId="14" fontId="19" fillId="0" borderId="15" xfId="0" applyNumberFormat="1" applyFont="1" applyBorder="1" applyAlignment="1">
      <alignment horizontal="left" vertical="center"/>
    </xf>
    <xf numFmtId="0" fontId="27" fillId="0" borderId="0" xfId="0" applyFont="1"/>
    <xf numFmtId="0" fontId="27" fillId="0" borderId="41" xfId="0" applyFont="1" applyBorder="1"/>
    <xf numFmtId="0" fontId="27" fillId="0" borderId="40" xfId="0" applyFont="1" applyBorder="1"/>
    <xf numFmtId="14" fontId="22" fillId="7" borderId="40" xfId="0" applyNumberFormat="1" applyFont="1" applyFill="1" applyBorder="1" applyAlignment="1">
      <alignment vertical="top"/>
    </xf>
    <xf numFmtId="14" fontId="22" fillId="7" borderId="40" xfId="0" applyNumberFormat="1" applyFont="1" applyFill="1" applyBorder="1" applyAlignment="1">
      <alignment vertical="center"/>
    </xf>
    <xf numFmtId="0" fontId="19" fillId="7" borderId="40" xfId="0" applyFont="1" applyFill="1" applyBorder="1" applyAlignment="1">
      <alignment horizontal="center" vertical="center"/>
    </xf>
    <xf numFmtId="14" fontId="23" fillId="7" borderId="40" xfId="0" applyNumberFormat="1" applyFont="1" applyFill="1" applyBorder="1" applyAlignment="1">
      <alignment horizontal="center" vertical="center"/>
    </xf>
    <xf numFmtId="0" fontId="20" fillId="0" borderId="40" xfId="0" applyFont="1" applyBorder="1"/>
    <xf numFmtId="14" fontId="28" fillId="14" borderId="69" xfId="0" applyNumberFormat="1" applyFont="1" applyFill="1" applyBorder="1" applyAlignment="1">
      <alignment horizontal="center" vertical="center"/>
    </xf>
    <xf numFmtId="14" fontId="28" fillId="14" borderId="63" xfId="0" applyNumberFormat="1" applyFont="1" applyFill="1" applyBorder="1" applyAlignment="1">
      <alignment horizontal="center" vertical="center"/>
    </xf>
    <xf numFmtId="14" fontId="19" fillId="0" borderId="0" xfId="0" applyNumberFormat="1" applyFont="1" applyAlignment="1">
      <alignment vertical="center" wrapText="1"/>
    </xf>
    <xf numFmtId="0" fontId="9" fillId="0" borderId="57" xfId="0" applyFont="1" applyBorder="1"/>
    <xf numFmtId="14" fontId="22" fillId="9" borderId="13" xfId="0" applyNumberFormat="1" applyFont="1" applyFill="1" applyBorder="1" applyAlignment="1">
      <alignment horizontal="center" vertical="center"/>
    </xf>
    <xf numFmtId="0" fontId="9" fillId="9" borderId="57" xfId="0" applyFont="1" applyFill="1" applyBorder="1"/>
    <xf numFmtId="14" fontId="19" fillId="9" borderId="40" xfId="0" applyNumberFormat="1" applyFont="1" applyFill="1" applyBorder="1" applyAlignment="1">
      <alignment horizontal="left" vertical="center"/>
    </xf>
    <xf numFmtId="0" fontId="20" fillId="9" borderId="40" xfId="0" applyFont="1" applyFill="1" applyBorder="1"/>
    <xf numFmtId="14" fontId="19" fillId="9" borderId="34" xfId="0" applyNumberFormat="1" applyFont="1" applyFill="1" applyBorder="1" applyAlignment="1">
      <alignment horizontal="left" vertical="center"/>
    </xf>
    <xf numFmtId="14" fontId="19" fillId="9" borderId="59" xfId="0" applyNumberFormat="1" applyFont="1" applyFill="1" applyBorder="1" applyAlignment="1">
      <alignment horizontal="left" vertical="center"/>
    </xf>
    <xf numFmtId="0" fontId="0" fillId="9" borderId="59" xfId="0" applyFill="1" applyBorder="1"/>
    <xf numFmtId="0" fontId="29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14" fontId="23" fillId="0" borderId="40" xfId="0" applyNumberFormat="1" applyFont="1" applyBorder="1" applyAlignment="1">
      <alignment horizontal="left" vertical="center"/>
    </xf>
    <xf numFmtId="0" fontId="29" fillId="0" borderId="26" xfId="0" applyFont="1" applyBorder="1" applyAlignment="1">
      <alignment horizontal="center" vertical="center"/>
    </xf>
    <xf numFmtId="14" fontId="23" fillId="7" borderId="40" xfId="0" applyNumberFormat="1" applyFont="1" applyFill="1" applyBorder="1" applyAlignment="1">
      <alignment vertical="center"/>
    </xf>
    <xf numFmtId="0" fontId="29" fillId="9" borderId="26" xfId="0" applyFont="1" applyFill="1" applyBorder="1" applyAlignment="1">
      <alignment horizontal="center" vertical="center"/>
    </xf>
    <xf numFmtId="14" fontId="19" fillId="9" borderId="61" xfId="0" applyNumberFormat="1" applyFont="1" applyFill="1" applyBorder="1" applyAlignment="1">
      <alignment horizontal="left" vertical="center"/>
    </xf>
    <xf numFmtId="14" fontId="19" fillId="9" borderId="15" xfId="0" applyNumberFormat="1" applyFont="1" applyFill="1" applyBorder="1" applyAlignment="1">
      <alignment horizontal="left" vertical="center"/>
    </xf>
    <xf numFmtId="0" fontId="0" fillId="9" borderId="40" xfId="0" applyFill="1" applyBorder="1"/>
    <xf numFmtId="14" fontId="23" fillId="14" borderId="69" xfId="0" applyNumberFormat="1" applyFont="1" applyFill="1" applyBorder="1" applyAlignment="1">
      <alignment horizontal="center" vertical="center"/>
    </xf>
    <xf numFmtId="14" fontId="19" fillId="14" borderId="73" xfId="0" applyNumberFormat="1" applyFont="1" applyFill="1" applyBorder="1" applyAlignment="1">
      <alignment horizontal="center" vertical="center"/>
    </xf>
    <xf numFmtId="0" fontId="19" fillId="0" borderId="72" xfId="0" applyFont="1" applyBorder="1" applyAlignment="1">
      <alignment horizontal="center" vertical="center"/>
    </xf>
    <xf numFmtId="0" fontId="19" fillId="0" borderId="63" xfId="0" applyFont="1" applyBorder="1" applyAlignment="1">
      <alignment horizontal="center" vertical="center"/>
    </xf>
    <xf numFmtId="0" fontId="19" fillId="0" borderId="71" xfId="0" applyFont="1" applyBorder="1" applyAlignment="1">
      <alignment horizontal="center" vertical="center"/>
    </xf>
    <xf numFmtId="14" fontId="23" fillId="14" borderId="74" xfId="0" applyNumberFormat="1" applyFont="1" applyFill="1" applyBorder="1" applyAlignment="1">
      <alignment horizontal="center" vertical="center"/>
    </xf>
    <xf numFmtId="14" fontId="23" fillId="14" borderId="75" xfId="0" applyNumberFormat="1" applyFont="1" applyFill="1" applyBorder="1" applyAlignment="1">
      <alignment horizontal="center" vertical="center"/>
    </xf>
    <xf numFmtId="14" fontId="19" fillId="14" borderId="75" xfId="0" applyNumberFormat="1" applyFont="1" applyFill="1" applyBorder="1" applyAlignment="1">
      <alignment horizontal="center" vertical="center"/>
    </xf>
    <xf numFmtId="14" fontId="19" fillId="14" borderId="76" xfId="0" applyNumberFormat="1" applyFont="1" applyFill="1" applyBorder="1" applyAlignment="1">
      <alignment horizontal="center" vertical="center"/>
    </xf>
    <xf numFmtId="14" fontId="19" fillId="14" borderId="77" xfId="0" applyNumberFormat="1" applyFont="1" applyFill="1" applyBorder="1" applyAlignment="1">
      <alignment horizontal="center" vertical="center"/>
    </xf>
    <xf numFmtId="14" fontId="19" fillId="14" borderId="78" xfId="0" applyNumberFormat="1" applyFont="1" applyFill="1" applyBorder="1" applyAlignment="1">
      <alignment horizontal="center" vertical="center"/>
    </xf>
    <xf numFmtId="0" fontId="19" fillId="0" borderId="64" xfId="0" applyFont="1" applyBorder="1" applyAlignment="1">
      <alignment horizontal="center" vertical="center"/>
    </xf>
    <xf numFmtId="0" fontId="9" fillId="0" borderId="40" xfId="0" applyFont="1" applyBorder="1"/>
    <xf numFmtId="0" fontId="9" fillId="0" borderId="58" xfId="0" applyFont="1" applyBorder="1"/>
    <xf numFmtId="14" fontId="19" fillId="7" borderId="41" xfId="0" applyNumberFormat="1" applyFont="1" applyFill="1" applyBorder="1" applyAlignment="1">
      <alignment horizontal="left" vertical="center"/>
    </xf>
    <xf numFmtId="0" fontId="9" fillId="0" borderId="79" xfId="0" applyFont="1" applyBorder="1"/>
    <xf numFmtId="14" fontId="19" fillId="7" borderId="29" xfId="0" applyNumberFormat="1" applyFont="1" applyFill="1" applyBorder="1" applyAlignment="1">
      <alignment horizontal="left" vertical="center"/>
    </xf>
    <xf numFmtId="0" fontId="9" fillId="0" borderId="56" xfId="0" applyFont="1" applyBorder="1"/>
    <xf numFmtId="0" fontId="20" fillId="0" borderId="0" xfId="0" applyFont="1" applyAlignment="1">
      <alignment horizontal="center"/>
    </xf>
    <xf numFmtId="14" fontId="23" fillId="11" borderId="75" xfId="0" applyNumberFormat="1" applyFont="1" applyFill="1" applyBorder="1" applyAlignment="1">
      <alignment horizontal="center" vertical="center"/>
    </xf>
    <xf numFmtId="14" fontId="19" fillId="11" borderId="76" xfId="0" applyNumberFormat="1" applyFont="1" applyFill="1" applyBorder="1" applyAlignment="1">
      <alignment horizontal="center" vertical="center"/>
    </xf>
    <xf numFmtId="14" fontId="19" fillId="11" borderId="75" xfId="0" applyNumberFormat="1" applyFont="1" applyFill="1" applyBorder="1" applyAlignment="1">
      <alignment horizontal="center" vertical="center"/>
    </xf>
    <xf numFmtId="14" fontId="19" fillId="6" borderId="0" xfId="0" applyNumberFormat="1" applyFont="1" applyFill="1" applyAlignment="1">
      <alignment horizontal="left" vertical="center"/>
    </xf>
    <xf numFmtId="14" fontId="23" fillId="14" borderId="76" xfId="0" applyNumberFormat="1" applyFont="1" applyFill="1" applyBorder="1" applyAlignment="1">
      <alignment horizontal="center" vertical="center"/>
    </xf>
    <xf numFmtId="0" fontId="9" fillId="0" borderId="15" xfId="0" applyFont="1" applyBorder="1"/>
    <xf numFmtId="14" fontId="23" fillId="0" borderId="34" xfId="0" applyNumberFormat="1" applyFont="1" applyBorder="1" applyAlignment="1">
      <alignment horizontal="center" vertical="center"/>
    </xf>
    <xf numFmtId="0" fontId="19" fillId="0" borderId="34" xfId="0" applyFont="1" applyBorder="1" applyAlignment="1">
      <alignment horizontal="center" vertical="center"/>
    </xf>
    <xf numFmtId="14" fontId="23" fillId="15" borderId="41" xfId="0" applyNumberFormat="1" applyFont="1" applyFill="1" applyBorder="1" applyAlignment="1">
      <alignment horizontal="left" vertical="center"/>
    </xf>
    <xf numFmtId="14" fontId="23" fillId="15" borderId="15" xfId="0" applyNumberFormat="1" applyFont="1" applyFill="1" applyBorder="1" applyAlignment="1">
      <alignment horizontal="left" vertical="center"/>
    </xf>
    <xf numFmtId="14" fontId="23" fillId="15" borderId="29" xfId="0" applyNumberFormat="1" applyFont="1" applyFill="1" applyBorder="1" applyAlignment="1">
      <alignment horizontal="left" vertical="center"/>
    </xf>
    <xf numFmtId="14" fontId="23" fillId="15" borderId="40" xfId="0" applyNumberFormat="1" applyFont="1" applyFill="1" applyBorder="1" applyAlignment="1">
      <alignment horizontal="left" vertical="center"/>
    </xf>
    <xf numFmtId="14" fontId="19" fillId="15" borderId="59" xfId="0" applyNumberFormat="1" applyFont="1" applyFill="1" applyBorder="1" applyAlignment="1">
      <alignment horizontal="left" vertical="center"/>
    </xf>
    <xf numFmtId="0" fontId="9" fillId="0" borderId="44" xfId="0" applyFont="1" applyBorder="1"/>
    <xf numFmtId="14" fontId="22" fillId="7" borderId="59" xfId="0" applyNumberFormat="1" applyFont="1" applyFill="1" applyBorder="1" applyAlignment="1">
      <alignment vertical="center"/>
    </xf>
    <xf numFmtId="0" fontId="30" fillId="0" borderId="0" xfId="0" applyFont="1"/>
    <xf numFmtId="0" fontId="9" fillId="0" borderId="51" xfId="0" applyFont="1" applyBorder="1"/>
    <xf numFmtId="0" fontId="19" fillId="11" borderId="63" xfId="0" applyFont="1" applyFill="1" applyBorder="1" applyAlignment="1">
      <alignment horizontal="center" vertical="center"/>
    </xf>
    <xf numFmtId="14" fontId="19" fillId="9" borderId="12" xfId="0" applyNumberFormat="1" applyFont="1" applyFill="1" applyBorder="1" applyAlignment="1">
      <alignment horizontal="center" vertical="center"/>
    </xf>
    <xf numFmtId="14" fontId="19" fillId="9" borderId="41" xfId="0" applyNumberFormat="1" applyFont="1" applyFill="1" applyBorder="1" applyAlignment="1">
      <alignment horizontal="center" vertical="center"/>
    </xf>
    <xf numFmtId="0" fontId="9" fillId="9" borderId="58" xfId="0" applyFont="1" applyFill="1" applyBorder="1"/>
    <xf numFmtId="14" fontId="23" fillId="9" borderId="15" xfId="0" applyNumberFormat="1" applyFont="1" applyFill="1" applyBorder="1" applyAlignment="1">
      <alignment horizontal="left" vertical="center"/>
    </xf>
    <xf numFmtId="14" fontId="23" fillId="16" borderId="75" xfId="0" applyNumberFormat="1" applyFont="1" applyFill="1" applyBorder="1" applyAlignment="1">
      <alignment horizontal="center" vertical="center"/>
    </xf>
    <xf numFmtId="0" fontId="19" fillId="16" borderId="63" xfId="0" applyFont="1" applyFill="1" applyBorder="1" applyAlignment="1">
      <alignment horizontal="center" vertical="center"/>
    </xf>
    <xf numFmtId="14" fontId="23" fillId="16" borderId="76" xfId="0" applyNumberFormat="1" applyFont="1" applyFill="1" applyBorder="1" applyAlignment="1">
      <alignment horizontal="center" vertical="center"/>
    </xf>
    <xf numFmtId="0" fontId="19" fillId="16" borderId="71" xfId="0" applyFont="1" applyFill="1" applyBorder="1" applyAlignment="1">
      <alignment horizontal="center" vertical="center"/>
    </xf>
    <xf numFmtId="14" fontId="23" fillId="16" borderId="74" xfId="0" applyNumberFormat="1" applyFont="1" applyFill="1" applyBorder="1" applyAlignment="1">
      <alignment horizontal="center" vertical="center"/>
    </xf>
    <xf numFmtId="0" fontId="19" fillId="16" borderId="72" xfId="0" applyFont="1" applyFill="1" applyBorder="1" applyAlignment="1">
      <alignment horizontal="center" vertical="center"/>
    </xf>
    <xf numFmtId="0" fontId="31" fillId="0" borderId="58" xfId="0" applyFont="1" applyBorder="1"/>
    <xf numFmtId="0" fontId="32" fillId="0" borderId="58" xfId="0" applyFont="1" applyBorder="1"/>
    <xf numFmtId="0" fontId="34" fillId="0" borderId="58" xfId="0" applyFont="1" applyBorder="1"/>
    <xf numFmtId="0" fontId="34" fillId="0" borderId="57" xfId="0" applyFont="1" applyBorder="1"/>
    <xf numFmtId="0" fontId="34" fillId="0" borderId="51" xfId="0" applyFont="1" applyBorder="1"/>
    <xf numFmtId="14" fontId="19" fillId="18" borderId="77" xfId="0" applyNumberFormat="1" applyFont="1" applyFill="1" applyBorder="1" applyAlignment="1">
      <alignment horizontal="center" vertical="center"/>
    </xf>
    <xf numFmtId="14" fontId="19" fillId="18" borderId="73" xfId="0" applyNumberFormat="1" applyFont="1" applyFill="1" applyBorder="1" applyAlignment="1">
      <alignment horizontal="center" vertical="center"/>
    </xf>
    <xf numFmtId="14" fontId="23" fillId="18" borderId="80" xfId="0" applyNumberFormat="1" applyFont="1" applyFill="1" applyBorder="1" applyAlignment="1">
      <alignment horizontal="center" vertical="center"/>
    </xf>
    <xf numFmtId="14" fontId="23" fillId="18" borderId="81" xfId="0" applyNumberFormat="1" applyFont="1" applyFill="1" applyBorder="1" applyAlignment="1">
      <alignment horizontal="center" vertical="center"/>
    </xf>
    <xf numFmtId="14" fontId="23" fillId="18" borderId="82" xfId="0" applyNumberFormat="1" applyFont="1" applyFill="1" applyBorder="1" applyAlignment="1">
      <alignment horizontal="center" vertical="center"/>
    </xf>
    <xf numFmtId="14" fontId="23" fillId="18" borderId="83" xfId="0" applyNumberFormat="1" applyFont="1" applyFill="1" applyBorder="1" applyAlignment="1">
      <alignment horizontal="center" vertical="center"/>
    </xf>
    <xf numFmtId="14" fontId="4" fillId="17" borderId="83" xfId="0" applyNumberFormat="1" applyFont="1" applyFill="1" applyBorder="1" applyAlignment="1">
      <alignment horizontal="center" vertical="center"/>
    </xf>
    <xf numFmtId="14" fontId="4" fillId="17" borderId="84" xfId="0" applyNumberFormat="1" applyFont="1" applyFill="1" applyBorder="1" applyAlignment="1">
      <alignment horizontal="center" vertical="center"/>
    </xf>
    <xf numFmtId="0" fontId="19" fillId="0" borderId="85" xfId="0" applyFont="1" applyBorder="1" applyAlignment="1">
      <alignment horizontal="center" vertical="center"/>
    </xf>
    <xf numFmtId="0" fontId="19" fillId="0" borderId="86" xfId="0" applyFont="1" applyBorder="1" applyAlignment="1">
      <alignment horizontal="center" vertical="center"/>
    </xf>
    <xf numFmtId="0" fontId="19" fillId="0" borderId="87" xfId="0" applyFont="1" applyBorder="1" applyAlignment="1">
      <alignment horizontal="center" vertical="center"/>
    </xf>
    <xf numFmtId="0" fontId="19" fillId="0" borderId="88" xfId="0" applyFont="1" applyBorder="1" applyAlignment="1">
      <alignment horizontal="center" vertical="center"/>
    </xf>
    <xf numFmtId="0" fontId="0" fillId="19" borderId="0" xfId="0" applyFill="1"/>
    <xf numFmtId="0" fontId="34" fillId="9" borderId="58" xfId="0" applyFont="1" applyFill="1" applyBorder="1"/>
    <xf numFmtId="14" fontId="23" fillId="9" borderId="29" xfId="0" applyNumberFormat="1" applyFont="1" applyFill="1" applyBorder="1" applyAlignment="1">
      <alignment horizontal="left" vertical="center"/>
    </xf>
    <xf numFmtId="14" fontId="22" fillId="9" borderId="40" xfId="0" applyNumberFormat="1" applyFont="1" applyFill="1" applyBorder="1" applyAlignment="1">
      <alignment vertical="top"/>
    </xf>
    <xf numFmtId="14" fontId="23" fillId="9" borderId="40" xfId="0" applyNumberFormat="1" applyFont="1" applyFill="1" applyBorder="1" applyAlignment="1">
      <alignment vertical="center"/>
    </xf>
    <xf numFmtId="14" fontId="22" fillId="15" borderId="40" xfId="0" applyNumberFormat="1" applyFont="1" applyFill="1" applyBorder="1" applyAlignment="1">
      <alignment vertical="top"/>
    </xf>
    <xf numFmtId="14" fontId="23" fillId="15" borderId="40" xfId="0" applyNumberFormat="1" applyFont="1" applyFill="1" applyBorder="1" applyAlignment="1">
      <alignment vertical="center"/>
    </xf>
    <xf numFmtId="14" fontId="19" fillId="15" borderId="40" xfId="0" applyNumberFormat="1" applyFont="1" applyFill="1" applyBorder="1" applyAlignment="1">
      <alignment horizontal="left" vertical="center"/>
    </xf>
    <xf numFmtId="0" fontId="0" fillId="15" borderId="40" xfId="0" applyFill="1" applyBorder="1"/>
    <xf numFmtId="0" fontId="0" fillId="0" borderId="88" xfId="0" applyBorder="1"/>
    <xf numFmtId="14" fontId="23" fillId="20" borderId="80" xfId="0" applyNumberFormat="1" applyFont="1" applyFill="1" applyBorder="1" applyAlignment="1">
      <alignment horizontal="center" vertical="center"/>
    </xf>
    <xf numFmtId="14" fontId="23" fillId="20" borderId="82" xfId="0" applyNumberFormat="1" applyFont="1" applyFill="1" applyBorder="1" applyAlignment="1">
      <alignment horizontal="center" vertical="center"/>
    </xf>
    <xf numFmtId="0" fontId="0" fillId="20" borderId="83" xfId="0" applyFill="1" applyBorder="1" applyAlignment="1">
      <alignment horizontal="center"/>
    </xf>
    <xf numFmtId="14" fontId="23" fillId="20" borderId="89" xfId="0" applyNumberFormat="1" applyFont="1" applyFill="1" applyBorder="1" applyAlignment="1">
      <alignment horizontal="center" vertical="center"/>
    </xf>
    <xf numFmtId="14" fontId="23" fillId="20" borderId="81" xfId="0" applyNumberFormat="1" applyFont="1" applyFill="1" applyBorder="1" applyAlignment="1">
      <alignment horizontal="center" vertical="center"/>
    </xf>
    <xf numFmtId="14" fontId="23" fillId="20" borderId="83" xfId="0" applyNumberFormat="1" applyFont="1" applyFill="1" applyBorder="1" applyAlignment="1">
      <alignment horizontal="center" vertical="center"/>
    </xf>
    <xf numFmtId="14" fontId="23" fillId="20" borderId="84" xfId="0" applyNumberFormat="1" applyFont="1" applyFill="1" applyBorder="1" applyAlignment="1">
      <alignment horizontal="center" vertical="center"/>
    </xf>
    <xf numFmtId="14" fontId="19" fillId="18" borderId="91" xfId="0" applyNumberFormat="1" applyFont="1" applyFill="1" applyBorder="1" applyAlignment="1">
      <alignment horizontal="center" vertical="center"/>
    </xf>
    <xf numFmtId="0" fontId="19" fillId="0" borderId="92" xfId="0" applyFont="1" applyBorder="1" applyAlignment="1">
      <alignment horizontal="center" vertical="center"/>
    </xf>
    <xf numFmtId="0" fontId="19" fillId="0" borderId="83" xfId="0" applyFont="1" applyBorder="1" applyAlignment="1">
      <alignment horizontal="center" vertical="center"/>
    </xf>
    <xf numFmtId="0" fontId="19" fillId="0" borderId="84" xfId="0" applyFont="1" applyBorder="1" applyAlignment="1">
      <alignment horizontal="center" vertical="center"/>
    </xf>
    <xf numFmtId="14" fontId="19" fillId="0" borderId="93" xfId="0" applyNumberFormat="1" applyFont="1" applyBorder="1" applyAlignment="1">
      <alignment horizontal="center" vertical="center"/>
    </xf>
    <xf numFmtId="14" fontId="19" fillId="0" borderId="94" xfId="0" applyNumberFormat="1" applyFont="1" applyBorder="1" applyAlignment="1">
      <alignment horizontal="center" vertical="center"/>
    </xf>
    <xf numFmtId="14" fontId="19" fillId="0" borderId="88" xfId="0" applyNumberFormat="1" applyFont="1" applyBorder="1" applyAlignment="1">
      <alignment horizontal="center" vertical="center"/>
    </xf>
    <xf numFmtId="14" fontId="3" fillId="20" borderId="90" xfId="0" applyNumberFormat="1" applyFont="1" applyFill="1" applyBorder="1" applyAlignment="1">
      <alignment horizontal="center" vertical="center"/>
    </xf>
    <xf numFmtId="0" fontId="35" fillId="0" borderId="58" xfId="0" applyFont="1" applyBorder="1"/>
    <xf numFmtId="0" fontId="0" fillId="0" borderId="63" xfId="0" applyBorder="1"/>
    <xf numFmtId="14" fontId="23" fillId="20" borderId="75" xfId="0" applyNumberFormat="1" applyFont="1" applyFill="1" applyBorder="1" applyAlignment="1">
      <alignment horizontal="center" vertical="center"/>
    </xf>
    <xf numFmtId="0" fontId="0" fillId="20" borderId="75" xfId="0" applyFill="1" applyBorder="1" applyAlignment="1">
      <alignment horizontal="center"/>
    </xf>
    <xf numFmtId="14" fontId="23" fillId="20" borderId="78" xfId="0" applyNumberFormat="1" applyFont="1" applyFill="1" applyBorder="1" applyAlignment="1">
      <alignment horizontal="center" vertical="center"/>
    </xf>
    <xf numFmtId="0" fontId="19" fillId="0" borderId="75" xfId="0" applyFont="1" applyBorder="1" applyAlignment="1">
      <alignment horizontal="center" vertical="center"/>
    </xf>
    <xf numFmtId="0" fontId="19" fillId="0" borderId="78" xfId="0" applyFont="1" applyBorder="1" applyAlignment="1">
      <alignment horizontal="center" vertical="center"/>
    </xf>
    <xf numFmtId="14" fontId="19" fillId="0" borderId="63" xfId="0" applyNumberFormat="1" applyFont="1" applyBorder="1" applyAlignment="1">
      <alignment horizontal="center" vertical="center"/>
    </xf>
    <xf numFmtId="14" fontId="19" fillId="0" borderId="64" xfId="0" applyNumberFormat="1" applyFont="1" applyBorder="1" applyAlignment="1">
      <alignment horizontal="center" vertical="center"/>
    </xf>
    <xf numFmtId="14" fontId="19" fillId="18" borderId="95" xfId="0" applyNumberFormat="1" applyFont="1" applyFill="1" applyBorder="1" applyAlignment="1">
      <alignment horizontal="center" vertical="center"/>
    </xf>
    <xf numFmtId="14" fontId="3" fillId="20" borderId="67" xfId="0" applyNumberFormat="1" applyFont="1" applyFill="1" applyBorder="1" applyAlignment="1">
      <alignment horizontal="center" vertical="center"/>
    </xf>
    <xf numFmtId="14" fontId="19" fillId="20" borderId="95" xfId="0" applyNumberFormat="1" applyFont="1" applyFill="1" applyBorder="1" applyAlignment="1">
      <alignment horizontal="center" vertical="center"/>
    </xf>
    <xf numFmtId="0" fontId="9" fillId="20" borderId="75" xfId="0" applyFont="1" applyFill="1" applyBorder="1" applyAlignment="1">
      <alignment horizontal="center"/>
    </xf>
    <xf numFmtId="14" fontId="19" fillId="20" borderId="67" xfId="0" applyNumberFormat="1" applyFont="1" applyFill="1" applyBorder="1" applyAlignment="1">
      <alignment horizontal="center" vertical="center"/>
    </xf>
    <xf numFmtId="14" fontId="19" fillId="20" borderId="73" xfId="0" applyNumberFormat="1" applyFont="1" applyFill="1" applyBorder="1" applyAlignment="1">
      <alignment horizontal="center" vertical="center"/>
    </xf>
    <xf numFmtId="14" fontId="22" fillId="0" borderId="18" xfId="0" applyNumberFormat="1" applyFont="1" applyBorder="1" applyAlignment="1">
      <alignment horizontal="center" vertical="center"/>
    </xf>
    <xf numFmtId="14" fontId="22" fillId="9" borderId="24" xfId="0" applyNumberFormat="1" applyFont="1" applyFill="1" applyBorder="1" applyAlignment="1">
      <alignment horizontal="center" vertical="center"/>
    </xf>
    <xf numFmtId="14" fontId="22" fillId="0" borderId="57" xfId="0" applyNumberFormat="1" applyFont="1" applyBorder="1" applyAlignment="1">
      <alignment horizontal="center" vertical="center"/>
    </xf>
    <xf numFmtId="0" fontId="31" fillId="0" borderId="57" xfId="0" applyFont="1" applyBorder="1"/>
    <xf numFmtId="0" fontId="36" fillId="0" borderId="0" xfId="0" applyFont="1"/>
    <xf numFmtId="0" fontId="0" fillId="0" borderId="63" xfId="0" applyBorder="1" applyAlignment="1">
      <alignment horizontal="center"/>
    </xf>
    <xf numFmtId="0" fontId="37" fillId="0" borderId="57" xfId="0" applyFont="1" applyBorder="1"/>
    <xf numFmtId="0" fontId="31" fillId="0" borderId="44" xfId="0" applyFont="1" applyBorder="1"/>
    <xf numFmtId="0" fontId="34" fillId="0" borderId="44" xfId="0" applyFont="1" applyBorder="1"/>
    <xf numFmtId="0" fontId="34" fillId="0" borderId="96" xfId="0" applyFont="1" applyBorder="1"/>
    <xf numFmtId="0" fontId="33" fillId="0" borderId="58" xfId="0" applyFont="1" applyBorder="1"/>
    <xf numFmtId="0" fontId="9" fillId="15" borderId="57" xfId="0" applyFont="1" applyFill="1" applyBorder="1"/>
    <xf numFmtId="0" fontId="34" fillId="15" borderId="58" xfId="0" applyFont="1" applyFill="1" applyBorder="1"/>
    <xf numFmtId="0" fontId="19" fillId="0" borderId="57" xfId="0" applyFont="1" applyBorder="1" applyAlignment="1">
      <alignment horizontal="center" vertical="center"/>
    </xf>
    <xf numFmtId="14" fontId="19" fillId="20" borderId="97" xfId="0" applyNumberFormat="1" applyFont="1" applyFill="1" applyBorder="1" applyAlignment="1">
      <alignment horizontal="center" vertical="center"/>
    </xf>
    <xf numFmtId="14" fontId="19" fillId="18" borderId="97" xfId="0" applyNumberFormat="1" applyFont="1" applyFill="1" applyBorder="1" applyAlignment="1">
      <alignment horizontal="center" vertical="center"/>
    </xf>
    <xf numFmtId="0" fontId="9" fillId="20" borderId="98" xfId="0" applyFont="1" applyFill="1" applyBorder="1" applyAlignment="1">
      <alignment horizontal="center"/>
    </xf>
    <xf numFmtId="0" fontId="19" fillId="0" borderId="99" xfId="0" applyFont="1" applyBorder="1" applyAlignment="1">
      <alignment horizontal="center" vertical="center"/>
    </xf>
    <xf numFmtId="0" fontId="0" fillId="0" borderId="100" xfId="0" applyBorder="1"/>
    <xf numFmtId="14" fontId="23" fillId="20" borderId="101" xfId="0" applyNumberFormat="1" applyFont="1" applyFill="1" applyBorder="1" applyAlignment="1">
      <alignment horizontal="center" vertical="center"/>
    </xf>
    <xf numFmtId="14" fontId="19" fillId="0" borderId="102" xfId="0" applyNumberFormat="1" applyFont="1" applyBorder="1" applyAlignment="1">
      <alignment horizontal="center" vertical="center"/>
    </xf>
    <xf numFmtId="0" fontId="0" fillId="0" borderId="102" xfId="0" applyBorder="1"/>
    <xf numFmtId="14" fontId="23" fillId="20" borderId="103" xfId="0" applyNumberFormat="1" applyFont="1" applyFill="1" applyBorder="1" applyAlignment="1">
      <alignment horizontal="center" vertical="center"/>
    </xf>
    <xf numFmtId="0" fontId="19" fillId="0" borderId="104" xfId="0" applyFont="1" applyBorder="1" applyAlignment="1">
      <alignment horizontal="center" vertical="center"/>
    </xf>
    <xf numFmtId="14" fontId="19" fillId="0" borderId="105" xfId="0" applyNumberFormat="1" applyFont="1" applyBorder="1" applyAlignment="1">
      <alignment horizontal="center" vertical="center"/>
    </xf>
    <xf numFmtId="0" fontId="9" fillId="21" borderId="57" xfId="0" applyFont="1" applyFill="1" applyBorder="1"/>
    <xf numFmtId="14" fontId="23" fillId="20" borderId="106" xfId="0" applyNumberFormat="1" applyFont="1" applyFill="1" applyBorder="1" applyAlignment="1">
      <alignment horizontal="center" vertical="center"/>
    </xf>
    <xf numFmtId="0" fontId="19" fillId="0" borderId="106" xfId="0" applyFont="1" applyBorder="1" applyAlignment="1">
      <alignment horizontal="center" vertical="center"/>
    </xf>
    <xf numFmtId="14" fontId="19" fillId="0" borderId="107" xfId="0" applyNumberFormat="1" applyFont="1" applyBorder="1" applyAlignment="1">
      <alignment horizontal="center" vertical="center"/>
    </xf>
    <xf numFmtId="14" fontId="22" fillId="15" borderId="40" xfId="0" applyNumberFormat="1" applyFont="1" applyFill="1" applyBorder="1" applyAlignment="1">
      <alignment horizontal="center" vertical="center"/>
    </xf>
    <xf numFmtId="0" fontId="0" fillId="7" borderId="40" xfId="0" applyFill="1" applyBorder="1" applyAlignment="1">
      <alignment horizontal="center" vertical="center"/>
    </xf>
    <xf numFmtId="14" fontId="23" fillId="15" borderId="40" xfId="0" applyNumberFormat="1" applyFont="1" applyFill="1" applyBorder="1" applyAlignment="1">
      <alignment horizontal="left" vertical="top"/>
    </xf>
    <xf numFmtId="14" fontId="23" fillId="7" borderId="40" xfId="0" applyNumberFormat="1" applyFont="1" applyFill="1" applyBorder="1" applyAlignment="1">
      <alignment horizontal="left" vertical="top"/>
    </xf>
    <xf numFmtId="0" fontId="19" fillId="7" borderId="40" xfId="0" applyFont="1" applyFill="1" applyBorder="1" applyAlignment="1">
      <alignment horizontal="left" vertical="top"/>
    </xf>
    <xf numFmtId="14" fontId="23" fillId="20" borderId="108" xfId="0" applyNumberFormat="1" applyFont="1" applyFill="1" applyBorder="1" applyAlignment="1">
      <alignment horizontal="center" vertical="center"/>
    </xf>
    <xf numFmtId="0" fontId="19" fillId="0" borderId="108" xfId="0" applyFont="1" applyBorder="1" applyAlignment="1">
      <alignment horizontal="center" vertical="center"/>
    </xf>
    <xf numFmtId="14" fontId="19" fillId="0" borderId="69" xfId="0" applyNumberFormat="1" applyFont="1" applyBorder="1" applyAlignment="1">
      <alignment horizontal="center" vertical="center"/>
    </xf>
    <xf numFmtId="0" fontId="38" fillId="22" borderId="75" xfId="0" applyFont="1" applyFill="1" applyBorder="1" applyAlignment="1">
      <alignment horizontal="center" vertical="center"/>
    </xf>
    <xf numFmtId="0" fontId="0" fillId="0" borderId="63" xfId="0" applyBorder="1" applyAlignment="1">
      <alignment horizontal="center" vertical="center"/>
    </xf>
    <xf numFmtId="0" fontId="39" fillId="21" borderId="57" xfId="0" applyFont="1" applyFill="1" applyBorder="1"/>
    <xf numFmtId="14" fontId="23" fillId="20" borderId="109" xfId="0" applyNumberFormat="1" applyFont="1" applyFill="1" applyBorder="1" applyAlignment="1">
      <alignment horizontal="center" vertical="center"/>
    </xf>
    <xf numFmtId="0" fontId="19" fillId="0" borderId="109" xfId="0" applyFont="1" applyBorder="1" applyAlignment="1">
      <alignment horizontal="center" vertical="center"/>
    </xf>
    <xf numFmtId="14" fontId="23" fillId="20" borderId="110" xfId="0" applyNumberFormat="1" applyFont="1" applyFill="1" applyBorder="1" applyAlignment="1">
      <alignment horizontal="center" vertical="center"/>
    </xf>
    <xf numFmtId="0" fontId="19" fillId="0" borderId="110" xfId="0" applyFont="1" applyBorder="1" applyAlignment="1">
      <alignment horizontal="center" vertical="center"/>
    </xf>
    <xf numFmtId="14" fontId="19" fillId="0" borderId="111" xfId="0" applyNumberFormat="1" applyFont="1" applyBorder="1" applyAlignment="1">
      <alignment horizontal="center" vertical="center"/>
    </xf>
    <xf numFmtId="0" fontId="19" fillId="0" borderId="112" xfId="0" applyFont="1" applyBorder="1" applyAlignment="1">
      <alignment vertical="top"/>
    </xf>
    <xf numFmtId="0" fontId="40" fillId="0" borderId="0" xfId="0" applyFont="1"/>
    <xf numFmtId="0" fontId="40" fillId="0" borderId="10" xfId="0" applyFont="1" applyBorder="1"/>
    <xf numFmtId="0" fontId="40" fillId="0" borderId="11" xfId="0" applyFont="1" applyBorder="1"/>
    <xf numFmtId="0" fontId="40" fillId="0" borderId="9" xfId="0" applyFont="1" applyBorder="1"/>
    <xf numFmtId="0" fontId="40" fillId="0" borderId="6" xfId="0" applyFont="1" applyBorder="1"/>
    <xf numFmtId="0" fontId="40" fillId="0" borderId="8" xfId="0" applyFont="1" applyBorder="1"/>
    <xf numFmtId="0" fontId="40" fillId="0" borderId="5" xfId="0" applyFont="1" applyBorder="1"/>
    <xf numFmtId="0" fontId="40" fillId="0" borderId="7" xfId="0" applyFont="1" applyBorder="1"/>
    <xf numFmtId="0" fontId="40" fillId="23" borderId="0" xfId="0" applyFont="1" applyFill="1"/>
    <xf numFmtId="0" fontId="40" fillId="0" borderId="3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40" fillId="0" borderId="0" xfId="0" applyFont="1" applyAlignment="1">
      <alignment horizontal="center" vertical="center"/>
    </xf>
    <xf numFmtId="0" fontId="40" fillId="0" borderId="6" xfId="0" applyFont="1" applyBorder="1" applyAlignment="1">
      <alignment horizontal="center" vertical="center"/>
    </xf>
    <xf numFmtId="0" fontId="40" fillId="0" borderId="4" xfId="0" applyFont="1" applyBorder="1" applyAlignment="1">
      <alignment horizontal="center" vertical="center"/>
    </xf>
    <xf numFmtId="14" fontId="40" fillId="0" borderId="8" xfId="0" applyNumberFormat="1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2" xfId="0" applyFont="1" applyBorder="1"/>
    <xf numFmtId="0" fontId="40" fillId="0" borderId="40" xfId="0" applyFont="1" applyBorder="1" applyAlignment="1">
      <alignment horizontal="center" vertical="center"/>
    </xf>
    <xf numFmtId="0" fontId="42" fillId="0" borderId="0" xfId="0" applyFont="1"/>
    <xf numFmtId="0" fontId="43" fillId="0" borderId="0" xfId="0" applyFont="1"/>
    <xf numFmtId="0" fontId="7" fillId="24" borderId="0" xfId="0" applyFont="1" applyFill="1"/>
    <xf numFmtId="0" fontId="7" fillId="24" borderId="18" xfId="0" applyFont="1" applyFill="1" applyBorder="1"/>
    <xf numFmtId="0" fontId="7" fillId="24" borderId="34" xfId="0" applyFont="1" applyFill="1" applyBorder="1"/>
    <xf numFmtId="0" fontId="40" fillId="0" borderId="19" xfId="0" applyFont="1" applyBorder="1"/>
    <xf numFmtId="0" fontId="40" fillId="0" borderId="26" xfId="0" applyFont="1" applyBorder="1"/>
    <xf numFmtId="0" fontId="40" fillId="0" borderId="20" xfId="0" applyFont="1" applyBorder="1"/>
    <xf numFmtId="0" fontId="40" fillId="0" borderId="33" xfId="0" applyFont="1" applyBorder="1"/>
    <xf numFmtId="0" fontId="40" fillId="0" borderId="29" xfId="0" applyFont="1" applyBorder="1"/>
    <xf numFmtId="0" fontId="40" fillId="25" borderId="0" xfId="0" applyFont="1" applyFill="1"/>
    <xf numFmtId="0" fontId="40" fillId="25" borderId="6" xfId="0" applyFont="1" applyFill="1" applyBorder="1"/>
    <xf numFmtId="0" fontId="40" fillId="26" borderId="0" xfId="0" applyFont="1" applyFill="1"/>
    <xf numFmtId="0" fontId="40" fillId="26" borderId="6" xfId="0" applyFont="1" applyFill="1" applyBorder="1"/>
    <xf numFmtId="0" fontId="40" fillId="24" borderId="0" xfId="0" applyFont="1" applyFill="1"/>
    <xf numFmtId="0" fontId="40" fillId="24" borderId="6" xfId="0" applyFont="1" applyFill="1" applyBorder="1"/>
    <xf numFmtId="0" fontId="40" fillId="27" borderId="0" xfId="0" applyFont="1" applyFill="1"/>
    <xf numFmtId="0" fontId="41" fillId="26" borderId="0" xfId="0" applyFont="1" applyFill="1"/>
    <xf numFmtId="0" fontId="41" fillId="27" borderId="34" xfId="0" applyFont="1" applyFill="1" applyBorder="1"/>
    <xf numFmtId="0" fontId="41" fillId="27" borderId="24" xfId="0" applyFont="1" applyFill="1" applyBorder="1"/>
    <xf numFmtId="0" fontId="41" fillId="27" borderId="0" xfId="0" applyFont="1" applyFill="1"/>
    <xf numFmtId="0" fontId="7" fillId="24" borderId="26" xfId="0" applyFont="1" applyFill="1" applyBorder="1"/>
    <xf numFmtId="0" fontId="41" fillId="27" borderId="26" xfId="0" applyFont="1" applyFill="1" applyBorder="1"/>
    <xf numFmtId="0" fontId="41" fillId="23" borderId="0" xfId="0" applyFont="1" applyFill="1"/>
    <xf numFmtId="0" fontId="9" fillId="21" borderId="79" xfId="0" applyFont="1" applyFill="1" applyBorder="1"/>
    <xf numFmtId="0" fontId="40" fillId="0" borderId="18" xfId="0" applyFont="1" applyBorder="1"/>
    <xf numFmtId="0" fontId="40" fillId="0" borderId="34" xfId="0" applyFont="1" applyBorder="1"/>
    <xf numFmtId="0" fontId="7" fillId="24" borderId="24" xfId="0" applyFont="1" applyFill="1" applyBorder="1"/>
    <xf numFmtId="0" fontId="26" fillId="23" borderId="0" xfId="0" applyFont="1" applyFill="1"/>
    <xf numFmtId="0" fontId="41" fillId="0" borderId="19" xfId="0" applyFont="1" applyBorder="1"/>
    <xf numFmtId="0" fontId="41" fillId="23" borderId="26" xfId="0" applyFont="1" applyFill="1" applyBorder="1"/>
    <xf numFmtId="0" fontId="41" fillId="27" borderId="19" xfId="0" applyFont="1" applyFill="1" applyBorder="1"/>
    <xf numFmtId="0" fontId="40" fillId="9" borderId="5" xfId="0" applyFont="1" applyFill="1" applyBorder="1"/>
    <xf numFmtId="0" fontId="41" fillId="0" borderId="5" xfId="0" applyFont="1" applyBorder="1"/>
    <xf numFmtId="14" fontId="40" fillId="0" borderId="0" xfId="0" applyNumberFormat="1" applyFont="1" applyAlignment="1">
      <alignment horizontal="center" vertical="center"/>
    </xf>
    <xf numFmtId="0" fontId="7" fillId="24" borderId="19" xfId="0" applyFont="1" applyFill="1" applyBorder="1"/>
    <xf numFmtId="0" fontId="26" fillId="23" borderId="19" xfId="0" applyFont="1" applyFill="1" applyBorder="1"/>
    <xf numFmtId="0" fontId="40" fillId="24" borderId="19" xfId="0" applyFont="1" applyFill="1" applyBorder="1"/>
    <xf numFmtId="0" fontId="41" fillId="0" borderId="0" xfId="0" applyFont="1"/>
    <xf numFmtId="0" fontId="41" fillId="23" borderId="19" xfId="0" applyFont="1" applyFill="1" applyBorder="1"/>
    <xf numFmtId="0" fontId="41" fillId="26" borderId="19" xfId="0" applyFont="1" applyFill="1" applyBorder="1"/>
    <xf numFmtId="0" fontId="24" fillId="24" borderId="0" xfId="0" applyFont="1" applyFill="1"/>
    <xf numFmtId="0" fontId="9" fillId="21" borderId="0" xfId="0" applyFont="1" applyFill="1"/>
    <xf numFmtId="14" fontId="19" fillId="15" borderId="62" xfId="0" applyNumberFormat="1" applyFont="1" applyFill="1" applyBorder="1" applyAlignment="1">
      <alignment horizontal="left" vertical="center"/>
    </xf>
    <xf numFmtId="14" fontId="19" fillId="7" borderId="62" xfId="0" applyNumberFormat="1" applyFont="1" applyFill="1" applyBorder="1" applyAlignment="1">
      <alignment horizontal="left" vertical="center"/>
    </xf>
    <xf numFmtId="0" fontId="0" fillId="7" borderId="62" xfId="0" applyFill="1" applyBorder="1"/>
    <xf numFmtId="14" fontId="23" fillId="15" borderId="59" xfId="0" applyNumberFormat="1" applyFont="1" applyFill="1" applyBorder="1" applyAlignment="1">
      <alignment horizontal="left" vertical="center"/>
    </xf>
    <xf numFmtId="0" fontId="9" fillId="15" borderId="56" xfId="0" applyFont="1" applyFill="1" applyBorder="1"/>
    <xf numFmtId="0" fontId="34" fillId="15" borderId="96" xfId="0" applyFont="1" applyFill="1" applyBorder="1"/>
    <xf numFmtId="14" fontId="23" fillId="0" borderId="40" xfId="0" applyNumberFormat="1" applyFont="1" applyBorder="1" applyAlignment="1">
      <alignment horizontal="left" vertical="top"/>
    </xf>
    <xf numFmtId="0" fontId="19" fillId="0" borderId="40" xfId="0" applyFont="1" applyBorder="1" applyAlignment="1">
      <alignment horizontal="left" vertical="top"/>
    </xf>
    <xf numFmtId="0" fontId="29" fillId="0" borderId="33" xfId="0" applyFont="1" applyBorder="1"/>
    <xf numFmtId="0" fontId="9" fillId="21" borderId="51" xfId="0" applyFont="1" applyFill="1" applyBorder="1"/>
    <xf numFmtId="0" fontId="9" fillId="15" borderId="79" xfId="0" applyFont="1" applyFill="1" applyBorder="1"/>
    <xf numFmtId="14" fontId="23" fillId="20" borderId="115" xfId="0" applyNumberFormat="1" applyFont="1" applyFill="1" applyBorder="1" applyAlignment="1">
      <alignment horizontal="center" vertical="center"/>
    </xf>
    <xf numFmtId="14" fontId="23" fillId="20" borderId="74" xfId="0" applyNumberFormat="1" applyFont="1" applyFill="1" applyBorder="1" applyAlignment="1">
      <alignment horizontal="center" vertical="center"/>
    </xf>
    <xf numFmtId="14" fontId="19" fillId="0" borderId="65" xfId="0" applyNumberFormat="1" applyFont="1" applyBorder="1" applyAlignment="1">
      <alignment horizontal="center" vertical="center"/>
    </xf>
    <xf numFmtId="0" fontId="0" fillId="0" borderId="65" xfId="0" applyBorder="1" applyAlignment="1">
      <alignment horizontal="center" vertical="center"/>
    </xf>
    <xf numFmtId="14" fontId="19" fillId="0" borderId="117" xfId="0" applyNumberFormat="1" applyFont="1" applyBorder="1" applyAlignment="1">
      <alignment horizontal="center" vertical="center"/>
    </xf>
    <xf numFmtId="14" fontId="19" fillId="0" borderId="66" xfId="0" applyNumberFormat="1" applyFont="1" applyBorder="1" applyAlignment="1">
      <alignment horizontal="center" vertical="center"/>
    </xf>
    <xf numFmtId="0" fontId="19" fillId="0" borderId="116" xfId="0" applyFont="1" applyBorder="1" applyAlignment="1">
      <alignment horizontal="center" vertical="center"/>
    </xf>
    <xf numFmtId="0" fontId="19" fillId="28" borderId="63" xfId="0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horizontal="left" vertical="center"/>
    </xf>
    <xf numFmtId="0" fontId="40" fillId="24" borderId="26" xfId="0" applyFont="1" applyFill="1" applyBorder="1"/>
    <xf numFmtId="14" fontId="23" fillId="15" borderId="59" xfId="0" applyNumberFormat="1" applyFont="1" applyFill="1" applyBorder="1" applyAlignment="1">
      <alignment horizontal="center" vertical="center"/>
    </xf>
    <xf numFmtId="0" fontId="40" fillId="27" borderId="26" xfId="0" applyFont="1" applyFill="1" applyBorder="1"/>
    <xf numFmtId="0" fontId="40" fillId="29" borderId="0" xfId="0" applyFont="1" applyFill="1"/>
    <xf numFmtId="0" fontId="40" fillId="29" borderId="6" xfId="0" applyFont="1" applyFill="1" applyBorder="1"/>
    <xf numFmtId="0" fontId="34" fillId="15" borderId="40" xfId="0" applyFont="1" applyFill="1" applyBorder="1"/>
    <xf numFmtId="0" fontId="9" fillId="9" borderId="79" xfId="0" applyFont="1" applyFill="1" applyBorder="1"/>
    <xf numFmtId="14" fontId="23" fillId="0" borderId="13" xfId="0" applyNumberFormat="1" applyFont="1" applyBorder="1" applyAlignment="1">
      <alignment horizontal="left" vertical="center"/>
    </xf>
    <xf numFmtId="0" fontId="0" fillId="0" borderId="0" xfId="0" applyAlignment="1">
      <alignment vertical="top"/>
    </xf>
    <xf numFmtId="0" fontId="40" fillId="8" borderId="0" xfId="0" applyFont="1" applyFill="1"/>
    <xf numFmtId="0" fontId="40" fillId="8" borderId="6" xfId="0" applyFont="1" applyFill="1" applyBorder="1"/>
    <xf numFmtId="0" fontId="19" fillId="21" borderId="64" xfId="0" applyFont="1" applyFill="1" applyBorder="1" applyAlignment="1">
      <alignment horizontal="center" vertical="center"/>
    </xf>
    <xf numFmtId="0" fontId="19" fillId="21" borderId="63" xfId="0" applyFont="1" applyFill="1" applyBorder="1" applyAlignment="1">
      <alignment horizontal="center" vertical="center"/>
    </xf>
    <xf numFmtId="0" fontId="9" fillId="0" borderId="0" xfId="0" applyFont="1" applyAlignment="1">
      <alignment horizontal="center" vertical="center"/>
    </xf>
    <xf numFmtId="0" fontId="6" fillId="0" borderId="0" xfId="0" applyFont="1" applyAlignment="1">
      <alignment vertical="center"/>
    </xf>
    <xf numFmtId="0" fontId="0" fillId="0" borderId="0" xfId="0" applyAlignment="1">
      <alignment horizontal="left"/>
    </xf>
    <xf numFmtId="0" fontId="45" fillId="0" borderId="0" xfId="0" applyFont="1"/>
    <xf numFmtId="0" fontId="19" fillId="0" borderId="0" xfId="0" applyFont="1" applyAlignment="1">
      <alignment horizontal="left"/>
    </xf>
    <xf numFmtId="0" fontId="41" fillId="0" borderId="26" xfId="0" applyFont="1" applyBorder="1"/>
    <xf numFmtId="0" fontId="47" fillId="11" borderId="0" xfId="0" applyFont="1" applyFill="1"/>
    <xf numFmtId="0" fontId="0" fillId="24" borderId="0" xfId="0" applyFill="1"/>
    <xf numFmtId="0" fontId="19" fillId="21" borderId="57" xfId="0" applyFont="1" applyFill="1" applyBorder="1"/>
    <xf numFmtId="164" fontId="19" fillId="0" borderId="12" xfId="0" applyNumberFormat="1" applyFont="1" applyBorder="1" applyAlignment="1">
      <alignment horizontal="center" vertical="center"/>
    </xf>
    <xf numFmtId="165" fontId="19" fillId="0" borderId="12" xfId="0" applyNumberFormat="1" applyFont="1" applyBorder="1" applyAlignment="1">
      <alignment horizontal="center" vertical="center"/>
    </xf>
    <xf numFmtId="166" fontId="19" fillId="0" borderId="19" xfId="0" applyNumberFormat="1" applyFont="1" applyBorder="1"/>
    <xf numFmtId="166" fontId="19" fillId="0" borderId="26" xfId="0" applyNumberFormat="1" applyFont="1" applyBorder="1"/>
    <xf numFmtId="166" fontId="19" fillId="0" borderId="20" xfId="0" applyNumberFormat="1" applyFont="1" applyBorder="1"/>
    <xf numFmtId="166" fontId="19" fillId="0" borderId="29" xfId="0" applyNumberFormat="1" applyFont="1" applyBorder="1"/>
    <xf numFmtId="0" fontId="19" fillId="7" borderId="15" xfId="0" applyFont="1" applyFill="1" applyBorder="1" applyAlignment="1">
      <alignment horizontal="left" vertical="center"/>
    </xf>
    <xf numFmtId="0" fontId="23" fillId="15" borderId="40" xfId="0" applyFont="1" applyFill="1" applyBorder="1" applyAlignment="1">
      <alignment horizontal="left" vertical="top"/>
    </xf>
    <xf numFmtId="0" fontId="19" fillId="15" borderId="40" xfId="0" applyFont="1" applyFill="1" applyBorder="1" applyAlignment="1">
      <alignment horizontal="left" vertical="center"/>
    </xf>
    <xf numFmtId="0" fontId="23" fillId="0" borderId="13" xfId="0" applyFont="1" applyBorder="1" applyAlignment="1">
      <alignment horizontal="left" vertical="center"/>
    </xf>
    <xf numFmtId="0" fontId="9" fillId="30" borderId="57" xfId="0" applyFont="1" applyFill="1" applyBorder="1"/>
    <xf numFmtId="0" fontId="34" fillId="21" borderId="79" xfId="0" applyFont="1" applyFill="1" applyBorder="1" applyAlignment="1">
      <alignment horizontal="left"/>
    </xf>
    <xf numFmtId="14" fontId="23" fillId="0" borderId="13" xfId="0" applyNumberFormat="1" applyFont="1" applyBorder="1" applyAlignment="1">
      <alignment horizontal="left" vertical="top"/>
    </xf>
    <xf numFmtId="0" fontId="9" fillId="21" borderId="118" xfId="0" applyFont="1" applyFill="1" applyBorder="1"/>
    <xf numFmtId="0" fontId="9" fillId="15" borderId="40" xfId="0" applyFont="1" applyFill="1" applyBorder="1"/>
    <xf numFmtId="0" fontId="9" fillId="9" borderId="0" xfId="0" applyFont="1" applyFill="1"/>
    <xf numFmtId="0" fontId="9" fillId="9" borderId="0" xfId="0" applyFont="1" applyFill="1" applyAlignment="1">
      <alignment horizontal="center"/>
    </xf>
    <xf numFmtId="0" fontId="9" fillId="9" borderId="56" xfId="0" applyFont="1" applyFill="1" applyBorder="1"/>
    <xf numFmtId="14" fontId="23" fillId="9" borderId="41" xfId="0" applyNumberFormat="1" applyFont="1" applyFill="1" applyBorder="1" applyAlignment="1">
      <alignment horizontal="left" vertical="center"/>
    </xf>
    <xf numFmtId="14" fontId="19" fillId="9" borderId="41" xfId="0" applyNumberFormat="1" applyFont="1" applyFill="1" applyBorder="1" applyAlignment="1">
      <alignment horizontal="left" vertical="center"/>
    </xf>
    <xf numFmtId="14" fontId="19" fillId="0" borderId="119" xfId="0" applyNumberFormat="1" applyFont="1" applyBorder="1" applyAlignment="1">
      <alignment horizontal="center" vertical="center"/>
    </xf>
    <xf numFmtId="14" fontId="19" fillId="0" borderId="70" xfId="0" applyNumberFormat="1" applyFont="1" applyBorder="1" applyAlignment="1">
      <alignment horizontal="center" vertical="center"/>
    </xf>
    <xf numFmtId="0" fontId="9" fillId="0" borderId="65" xfId="0" applyFont="1" applyBorder="1" applyAlignment="1">
      <alignment horizontal="center" vertical="center"/>
    </xf>
    <xf numFmtId="0" fontId="26" fillId="7" borderId="40" xfId="0" applyFont="1" applyFill="1" applyBorder="1" applyAlignment="1">
      <alignment horizontal="center" vertical="center"/>
    </xf>
    <xf numFmtId="0" fontId="26" fillId="15" borderId="40" xfId="0" applyFont="1" applyFill="1" applyBorder="1"/>
    <xf numFmtId="0" fontId="26" fillId="7" borderId="40" xfId="0" applyFont="1" applyFill="1" applyBorder="1"/>
    <xf numFmtId="0" fontId="24" fillId="24" borderId="26" xfId="0" applyFont="1" applyFill="1" applyBorder="1"/>
    <xf numFmtId="0" fontId="23" fillId="15" borderId="40" xfId="0" applyFont="1" applyFill="1" applyBorder="1" applyAlignment="1">
      <alignment horizontal="center" vertical="center"/>
    </xf>
    <xf numFmtId="0" fontId="23" fillId="15" borderId="40" xfId="0" applyFont="1" applyFill="1" applyBorder="1" applyAlignment="1">
      <alignment horizontal="left" vertical="center"/>
    </xf>
    <xf numFmtId="0" fontId="22" fillId="0" borderId="13" xfId="0" applyFont="1" applyBorder="1" applyAlignment="1">
      <alignment horizontal="center" vertical="center"/>
    </xf>
    <xf numFmtId="0" fontId="23" fillId="15" borderId="41" xfId="0" applyFont="1" applyFill="1" applyBorder="1" applyAlignment="1">
      <alignment horizontal="left" vertical="center"/>
    </xf>
    <xf numFmtId="0" fontId="23" fillId="15" borderId="59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top"/>
    </xf>
    <xf numFmtId="0" fontId="23" fillId="7" borderId="40" xfId="0" applyFont="1" applyFill="1" applyBorder="1" applyAlignment="1">
      <alignment horizontal="center" vertical="center"/>
    </xf>
    <xf numFmtId="0" fontId="23" fillId="7" borderId="40" xfId="0" applyFont="1" applyFill="1" applyBorder="1" applyAlignment="1">
      <alignment vertical="center"/>
    </xf>
    <xf numFmtId="0" fontId="22" fillId="15" borderId="40" xfId="0" applyFont="1" applyFill="1" applyBorder="1" applyAlignment="1">
      <alignment horizontal="center" vertical="center"/>
    </xf>
    <xf numFmtId="0" fontId="34" fillId="15" borderId="56" xfId="0" applyFont="1" applyFill="1" applyBorder="1" applyAlignment="1">
      <alignment horizontal="left"/>
    </xf>
    <xf numFmtId="0" fontId="34" fillId="15" borderId="40" xfId="0" applyFont="1" applyFill="1" applyBorder="1" applyAlignment="1">
      <alignment horizontal="left"/>
    </xf>
    <xf numFmtId="0" fontId="23" fillId="7" borderId="15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center"/>
    </xf>
    <xf numFmtId="0" fontId="26" fillId="7" borderId="40" xfId="0" applyFont="1" applyFill="1" applyBorder="1" applyAlignment="1">
      <alignment horizontal="left"/>
    </xf>
    <xf numFmtId="0" fontId="23" fillId="0" borderId="13" xfId="0" applyFont="1" applyBorder="1" applyAlignment="1">
      <alignment horizontal="center" vertical="center"/>
    </xf>
    <xf numFmtId="0" fontId="34" fillId="21" borderId="79" xfId="0" applyFont="1" applyFill="1" applyBorder="1"/>
    <xf numFmtId="0" fontId="34" fillId="21" borderId="57" xfId="0" applyFont="1" applyFill="1" applyBorder="1"/>
    <xf numFmtId="0" fontId="34" fillId="15" borderId="79" xfId="0" applyFont="1" applyFill="1" applyBorder="1"/>
    <xf numFmtId="0" fontId="34" fillId="15" borderId="56" xfId="0" applyFont="1" applyFill="1" applyBorder="1"/>
    <xf numFmtId="0" fontId="23" fillId="15" borderId="62" xfId="0" applyFont="1" applyFill="1" applyBorder="1" applyAlignment="1">
      <alignment horizontal="left" vertical="center"/>
    </xf>
    <xf numFmtId="0" fontId="23" fillId="7" borderId="41" xfId="0" applyFont="1" applyFill="1" applyBorder="1" applyAlignment="1">
      <alignment horizontal="left" vertical="center"/>
    </xf>
    <xf numFmtId="0" fontId="23" fillId="7" borderId="59" xfId="0" applyFont="1" applyFill="1" applyBorder="1" applyAlignment="1">
      <alignment horizontal="left" vertical="center"/>
    </xf>
    <xf numFmtId="0" fontId="23" fillId="7" borderId="62" xfId="0" applyFont="1" applyFill="1" applyBorder="1" applyAlignment="1">
      <alignment horizontal="left" vertical="center"/>
    </xf>
    <xf numFmtId="0" fontId="26" fillId="7" borderId="62" xfId="0" applyFont="1" applyFill="1" applyBorder="1"/>
    <xf numFmtId="0" fontId="34" fillId="21" borderId="57" xfId="0" applyFont="1" applyFill="1" applyBorder="1" applyAlignment="1">
      <alignment horizontal="left"/>
    </xf>
    <xf numFmtId="0" fontId="34" fillId="0" borderId="57" xfId="0" applyFont="1" applyBorder="1" applyAlignment="1">
      <alignment horizontal="left"/>
    </xf>
    <xf numFmtId="0" fontId="34" fillId="15" borderId="79" xfId="0" applyFont="1" applyFill="1" applyBorder="1" applyAlignment="1">
      <alignment horizontal="left"/>
    </xf>
    <xf numFmtId="0" fontId="26" fillId="7" borderId="62" xfId="0" applyFont="1" applyFill="1" applyBorder="1" applyAlignment="1">
      <alignment horizontal="left"/>
    </xf>
    <xf numFmtId="0" fontId="26" fillId="15" borderId="40" xfId="0" applyFont="1" applyFill="1" applyBorder="1" applyAlignment="1">
      <alignment horizontal="left"/>
    </xf>
    <xf numFmtId="0" fontId="34" fillId="9" borderId="79" xfId="0" applyFont="1" applyFill="1" applyBorder="1"/>
    <xf numFmtId="0" fontId="23" fillId="9" borderId="62" xfId="0" applyFont="1" applyFill="1" applyBorder="1" applyAlignment="1">
      <alignment horizontal="left" vertical="center"/>
    </xf>
    <xf numFmtId="0" fontId="26" fillId="9" borderId="62" xfId="0" applyFont="1" applyFill="1" applyBorder="1"/>
    <xf numFmtId="14" fontId="23" fillId="20" borderId="63" xfId="0" applyNumberFormat="1" applyFont="1" applyFill="1" applyBorder="1" applyAlignment="1">
      <alignment horizontal="center" vertical="center"/>
    </xf>
    <xf numFmtId="14" fontId="23" fillId="20" borderId="69" xfId="0" applyNumberFormat="1" applyFont="1" applyFill="1" applyBorder="1" applyAlignment="1">
      <alignment horizontal="center" vertical="center"/>
    </xf>
    <xf numFmtId="0" fontId="19" fillId="0" borderId="62" xfId="0" applyFont="1" applyBorder="1" applyAlignment="1">
      <alignment horizontal="center" vertical="center"/>
    </xf>
    <xf numFmtId="0" fontId="49" fillId="0" borderId="65" xfId="0" applyFont="1" applyBorder="1" applyAlignment="1">
      <alignment horizontal="center" vertical="center"/>
    </xf>
    <xf numFmtId="0" fontId="34" fillId="0" borderId="79" xfId="0" applyFont="1" applyBorder="1" applyAlignment="1">
      <alignment horizontal="left"/>
    </xf>
    <xf numFmtId="0" fontId="34" fillId="9" borderId="79" xfId="0" applyFont="1" applyFill="1" applyBorder="1" applyAlignment="1">
      <alignment horizontal="left"/>
    </xf>
    <xf numFmtId="0" fontId="26" fillId="9" borderId="62" xfId="0" applyFont="1" applyFill="1" applyBorder="1" applyAlignment="1">
      <alignment horizontal="left"/>
    </xf>
    <xf numFmtId="165" fontId="23" fillId="0" borderId="12" xfId="0" applyNumberFormat="1" applyFont="1" applyBorder="1" applyAlignment="1">
      <alignment horizontal="center" vertical="center"/>
    </xf>
    <xf numFmtId="0" fontId="19" fillId="0" borderId="107" xfId="0" applyFont="1" applyBorder="1" applyAlignment="1">
      <alignment horizontal="center" vertical="center"/>
    </xf>
    <xf numFmtId="0" fontId="19" fillId="20" borderId="97" xfId="0" applyFont="1" applyFill="1" applyBorder="1" applyAlignment="1">
      <alignment horizontal="center" vertical="center"/>
    </xf>
    <xf numFmtId="0" fontId="23" fillId="20" borderId="74" xfId="0" applyFont="1" applyFill="1" applyBorder="1" applyAlignment="1">
      <alignment horizontal="center" vertical="center"/>
    </xf>
    <xf numFmtId="0" fontId="23" fillId="20" borderId="75" xfId="0" applyFont="1" applyFill="1" applyBorder="1" applyAlignment="1">
      <alignment horizontal="center" vertical="center"/>
    </xf>
    <xf numFmtId="0" fontId="23" fillId="20" borderId="115" xfId="0" applyFont="1" applyFill="1" applyBorder="1" applyAlignment="1">
      <alignment horizontal="center" vertical="center"/>
    </xf>
    <xf numFmtId="0" fontId="23" fillId="20" borderId="69" xfId="0" applyFont="1" applyFill="1" applyBorder="1" applyAlignment="1">
      <alignment horizontal="center" vertical="center"/>
    </xf>
    <xf numFmtId="0" fontId="23" fillId="20" borderId="63" xfId="0" applyFont="1" applyFill="1" applyBorder="1" applyAlignment="1">
      <alignment horizontal="center" vertical="center"/>
    </xf>
    <xf numFmtId="0" fontId="23" fillId="20" borderId="108" xfId="0" applyFont="1" applyFill="1" applyBorder="1" applyAlignment="1">
      <alignment horizontal="center" vertical="center"/>
    </xf>
    <xf numFmtId="0" fontId="23" fillId="20" borderId="106" xfId="0" applyFont="1" applyFill="1" applyBorder="1" applyAlignment="1">
      <alignment horizontal="center" vertical="center"/>
    </xf>
    <xf numFmtId="0" fontId="19" fillId="20" borderId="67" xfId="0" applyFont="1" applyFill="1" applyBorder="1" applyAlignment="1">
      <alignment horizontal="center" vertical="center"/>
    </xf>
    <xf numFmtId="0" fontId="19" fillId="0" borderId="117" xfId="0" applyFont="1" applyBorder="1" applyAlignment="1">
      <alignment horizontal="center" vertical="center"/>
    </xf>
    <xf numFmtId="0" fontId="19" fillId="0" borderId="69" xfId="0" applyFont="1" applyBorder="1" applyAlignment="1">
      <alignment horizontal="center" vertical="center"/>
    </xf>
    <xf numFmtId="0" fontId="19" fillId="0" borderId="120" xfId="0" applyFont="1" applyBorder="1" applyAlignment="1">
      <alignment horizontal="center" vertical="center"/>
    </xf>
    <xf numFmtId="0" fontId="34" fillId="32" borderId="79" xfId="0" applyFont="1" applyFill="1" applyBorder="1" applyAlignment="1">
      <alignment horizontal="left"/>
    </xf>
    <xf numFmtId="0" fontId="34" fillId="32" borderId="57" xfId="0" applyFont="1" applyFill="1" applyBorder="1" applyAlignment="1">
      <alignment horizontal="left"/>
    </xf>
    <xf numFmtId="0" fontId="23" fillId="32" borderId="13" xfId="0" applyFont="1" applyFill="1" applyBorder="1" applyAlignment="1">
      <alignment horizontal="left" vertical="center"/>
    </xf>
    <xf numFmtId="0" fontId="19" fillId="32" borderId="0" xfId="0" applyFont="1" applyFill="1"/>
    <xf numFmtId="0" fontId="0" fillId="0" borderId="0" xfId="0" applyAlignment="1">
      <alignment horizontal="center"/>
    </xf>
    <xf numFmtId="0" fontId="0" fillId="33" borderId="0" xfId="0" applyFill="1"/>
    <xf numFmtId="0" fontId="0" fillId="31" borderId="0" xfId="0" applyFill="1"/>
    <xf numFmtId="0" fontId="0" fillId="34" borderId="0" xfId="0" applyFill="1"/>
    <xf numFmtId="0" fontId="19" fillId="20" borderId="95" xfId="0" applyFont="1" applyFill="1" applyBorder="1" applyAlignment="1">
      <alignment horizontal="center" vertical="center"/>
    </xf>
    <xf numFmtId="0" fontId="9" fillId="0" borderId="62" xfId="0" applyFont="1" applyBorder="1" applyAlignment="1">
      <alignment horizontal="center" vertical="center"/>
    </xf>
    <xf numFmtId="0" fontId="22" fillId="0" borderId="72" xfId="0" applyFont="1" applyBorder="1" applyAlignment="1">
      <alignment horizontal="center" vertical="center"/>
    </xf>
    <xf numFmtId="0" fontId="22" fillId="0" borderId="63" xfId="0" applyFont="1" applyBorder="1" applyAlignment="1">
      <alignment horizontal="center" vertical="center"/>
    </xf>
    <xf numFmtId="0" fontId="22" fillId="0" borderId="64" xfId="0" applyFont="1" applyBorder="1" applyAlignment="1">
      <alignment horizontal="center" vertical="center"/>
    </xf>
    <xf numFmtId="0" fontId="23" fillId="33" borderId="13" xfId="0" applyFont="1" applyFill="1" applyBorder="1" applyAlignment="1">
      <alignment horizontal="left" vertical="center"/>
    </xf>
    <xf numFmtId="0" fontId="34" fillId="33" borderId="57" xfId="0" applyFont="1" applyFill="1" applyBorder="1" applyAlignment="1">
      <alignment horizontal="left"/>
    </xf>
    <xf numFmtId="0" fontId="34" fillId="21" borderId="121" xfId="0" applyFont="1" applyFill="1" applyBorder="1" applyAlignment="1">
      <alignment horizontal="left"/>
    </xf>
    <xf numFmtId="0" fontId="34" fillId="21" borderId="58" xfId="0" applyFont="1" applyFill="1" applyBorder="1" applyAlignment="1">
      <alignment horizontal="left"/>
    </xf>
    <xf numFmtId="0" fontId="34" fillId="32" borderId="121" xfId="0" applyFont="1" applyFill="1" applyBorder="1" applyAlignment="1">
      <alignment horizontal="left"/>
    </xf>
    <xf numFmtId="0" fontId="23" fillId="32" borderId="24" xfId="0" applyFont="1" applyFill="1" applyBorder="1" applyAlignment="1">
      <alignment horizontal="left" vertical="center"/>
    </xf>
    <xf numFmtId="0" fontId="34" fillId="21" borderId="122" xfId="0" applyFont="1" applyFill="1" applyBorder="1" applyAlignment="1">
      <alignment horizontal="left"/>
    </xf>
    <xf numFmtId="0" fontId="34" fillId="32" borderId="51" xfId="0" applyFont="1" applyFill="1" applyBorder="1" applyAlignment="1">
      <alignment horizontal="left"/>
    </xf>
    <xf numFmtId="0" fontId="9" fillId="35" borderId="40" xfId="0" applyFont="1" applyFill="1" applyBorder="1"/>
    <xf numFmtId="0" fontId="19" fillId="35" borderId="0" xfId="0" applyFont="1" applyFill="1"/>
    <xf numFmtId="0" fontId="19" fillId="0" borderId="115" xfId="0" applyFont="1" applyBorder="1" applyAlignment="1">
      <alignment horizontal="center" vertical="center"/>
    </xf>
    <xf numFmtId="0" fontId="22" fillId="0" borderId="71" xfId="0" applyFont="1" applyBorder="1" applyAlignment="1">
      <alignment horizontal="center" vertical="center"/>
    </xf>
    <xf numFmtId="0" fontId="23" fillId="20" borderId="78" xfId="0" applyFont="1" applyFill="1" applyBorder="1" applyAlignment="1">
      <alignment horizontal="center" vertical="center"/>
    </xf>
    <xf numFmtId="0" fontId="19" fillId="0" borderId="74" xfId="0" applyFont="1" applyBorder="1" applyAlignment="1">
      <alignment horizontal="center" vertical="center"/>
    </xf>
    <xf numFmtId="0" fontId="26" fillId="7" borderId="41" xfId="0" applyFont="1" applyFill="1" applyBorder="1" applyAlignment="1">
      <alignment horizontal="left"/>
    </xf>
    <xf numFmtId="0" fontId="26" fillId="7" borderId="59" xfId="0" applyFont="1" applyFill="1" applyBorder="1" applyAlignment="1">
      <alignment horizontal="left"/>
    </xf>
    <xf numFmtId="0" fontId="34" fillId="15" borderId="1" xfId="0" applyFont="1" applyFill="1" applyBorder="1" applyAlignment="1">
      <alignment horizontal="left"/>
    </xf>
    <xf numFmtId="0" fontId="9" fillId="0" borderId="63" xfId="0" applyFont="1" applyBorder="1" applyAlignment="1">
      <alignment horizontal="center" vertical="center"/>
    </xf>
    <xf numFmtId="0" fontId="19" fillId="28" borderId="75" xfId="0" applyFont="1" applyFill="1" applyBorder="1" applyAlignment="1">
      <alignment horizontal="center" vertical="center"/>
    </xf>
    <xf numFmtId="0" fontId="19" fillId="0" borderId="76" xfId="0" applyFont="1" applyBorder="1" applyAlignment="1">
      <alignment horizontal="center" vertical="center"/>
    </xf>
    <xf numFmtId="0" fontId="31" fillId="31" borderId="79" xfId="0" applyFont="1" applyFill="1" applyBorder="1" applyAlignment="1">
      <alignment horizontal="left"/>
    </xf>
    <xf numFmtId="0" fontId="52" fillId="31" borderId="13" xfId="0" applyFont="1" applyFill="1" applyBorder="1" applyAlignment="1">
      <alignment horizontal="left" vertical="center"/>
    </xf>
    <xf numFmtId="0" fontId="31" fillId="31" borderId="57" xfId="0" applyFont="1" applyFill="1" applyBorder="1" applyAlignment="1">
      <alignment horizontal="left"/>
    </xf>
    <xf numFmtId="0" fontId="31" fillId="31" borderId="79" xfId="0" applyFont="1" applyFill="1" applyBorder="1"/>
    <xf numFmtId="0" fontId="19" fillId="32" borderId="13" xfId="0" applyFont="1" applyFill="1" applyBorder="1" applyAlignment="1">
      <alignment horizontal="left" vertical="center"/>
    </xf>
    <xf numFmtId="0" fontId="9" fillId="32" borderId="57" xfId="0" applyFont="1" applyFill="1" applyBorder="1"/>
    <xf numFmtId="0" fontId="34" fillId="32" borderId="57" xfId="0" applyFont="1" applyFill="1" applyBorder="1"/>
    <xf numFmtId="0" fontId="9" fillId="33" borderId="79" xfId="0" applyFont="1" applyFill="1" applyBorder="1"/>
    <xf numFmtId="0" fontId="19" fillId="15" borderId="62" xfId="0" applyFont="1" applyFill="1" applyBorder="1" applyAlignment="1">
      <alignment horizontal="left" vertical="center"/>
    </xf>
    <xf numFmtId="0" fontId="19" fillId="7" borderId="41" xfId="0" applyFont="1" applyFill="1" applyBorder="1" applyAlignment="1">
      <alignment horizontal="left" vertical="center"/>
    </xf>
    <xf numFmtId="0" fontId="19" fillId="7" borderId="62" xfId="0" applyFont="1" applyFill="1" applyBorder="1" applyAlignment="1">
      <alignment horizontal="left" vertical="center"/>
    </xf>
    <xf numFmtId="0" fontId="0" fillId="11" borderId="62" xfId="0" applyFill="1" applyBorder="1"/>
    <xf numFmtId="0" fontId="0" fillId="11" borderId="40" xfId="0" applyFill="1" applyBorder="1"/>
    <xf numFmtId="0" fontId="23" fillId="30" borderId="40" xfId="0" applyFont="1" applyFill="1" applyBorder="1" applyAlignment="1">
      <alignment horizontal="left" vertical="top"/>
    </xf>
    <xf numFmtId="0" fontId="31" fillId="9" borderId="79" xfId="0" applyFont="1" applyFill="1" applyBorder="1"/>
    <xf numFmtId="0" fontId="19" fillId="21" borderId="13" xfId="0" applyFont="1" applyFill="1" applyBorder="1" applyAlignment="1">
      <alignment horizontal="left" vertical="center"/>
    </xf>
    <xf numFmtId="0" fontId="19" fillId="0" borderId="13" xfId="0" applyFont="1" applyBorder="1" applyAlignment="1">
      <alignment horizontal="left" vertical="center"/>
    </xf>
    <xf numFmtId="14" fontId="19" fillId="0" borderId="13" xfId="0" applyNumberFormat="1" applyFont="1" applyBorder="1" applyAlignment="1">
      <alignment horizontal="left" vertical="top"/>
    </xf>
    <xf numFmtId="0" fontId="9" fillId="32" borderId="79" xfId="0" applyFont="1" applyFill="1" applyBorder="1"/>
    <xf numFmtId="0" fontId="39" fillId="31" borderId="79" xfId="0" applyFont="1" applyFill="1" applyBorder="1" applyAlignment="1">
      <alignment horizontal="left"/>
    </xf>
    <xf numFmtId="0" fontId="9" fillId="35" borderId="57" xfId="0" applyFont="1" applyFill="1" applyBorder="1"/>
    <xf numFmtId="0" fontId="42" fillId="0" borderId="0" xfId="0" applyFont="1" applyAlignment="1">
      <alignment horizontal="left"/>
    </xf>
    <xf numFmtId="0" fontId="40" fillId="0" borderId="39" xfId="0" applyFont="1" applyBorder="1" applyAlignment="1">
      <alignment horizontal="center" vertical="center"/>
    </xf>
    <xf numFmtId="0" fontId="40" fillId="0" borderId="113" xfId="0" applyFont="1" applyBorder="1" applyAlignment="1">
      <alignment horizontal="center" vertical="center"/>
    </xf>
    <xf numFmtId="0" fontId="40" fillId="0" borderId="3" xfId="0" applyFont="1" applyBorder="1" applyAlignment="1">
      <alignment horizontal="center" vertical="center"/>
    </xf>
    <xf numFmtId="0" fontId="40" fillId="0" borderId="114" xfId="0" applyFont="1" applyBorder="1" applyAlignment="1">
      <alignment horizontal="center" vertical="center"/>
    </xf>
    <xf numFmtId="0" fontId="40" fillId="0" borderId="41" xfId="0" applyFont="1" applyBorder="1" applyAlignment="1">
      <alignment horizontal="center" vertical="center"/>
    </xf>
    <xf numFmtId="0" fontId="40" fillId="0" borderId="62" xfId="0" applyFont="1" applyBorder="1" applyAlignment="1">
      <alignment horizontal="center" vertical="center"/>
    </xf>
    <xf numFmtId="0" fontId="40" fillId="0" borderId="59" xfId="0" applyFont="1" applyBorder="1" applyAlignment="1">
      <alignment horizontal="center" vertical="center"/>
    </xf>
    <xf numFmtId="0" fontId="40" fillId="0" borderId="33" xfId="0" applyFont="1" applyBorder="1" applyAlignment="1">
      <alignment horizontal="center" vertical="center"/>
    </xf>
    <xf numFmtId="0" fontId="40" fillId="0" borderId="32" xfId="0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6" fillId="0" borderId="0" xfId="0" applyFont="1" applyAlignment="1">
      <alignment horizontal="center"/>
    </xf>
    <xf numFmtId="0" fontId="8" fillId="0" borderId="0" xfId="0" applyFont="1" applyAlignment="1">
      <alignment horizontal="center"/>
    </xf>
    <xf numFmtId="0" fontId="21" fillId="0" borderId="0" xfId="0" applyFont="1" applyAlignment="1">
      <alignment horizontal="center"/>
    </xf>
    <xf numFmtId="14" fontId="19" fillId="0" borderId="0" xfId="0" applyNumberFormat="1" applyFont="1" applyAlignment="1">
      <alignment horizontal="center"/>
    </xf>
    <xf numFmtId="0" fontId="19" fillId="0" borderId="0" xfId="0" applyFont="1" applyAlignment="1">
      <alignment horizontal="center"/>
    </xf>
    <xf numFmtId="0" fontId="0" fillId="0" borderId="0" xfId="0" applyAlignment="1">
      <alignment horizontal="left"/>
    </xf>
    <xf numFmtId="0" fontId="44" fillId="28" borderId="3" xfId="0" applyFont="1" applyFill="1" applyBorder="1" applyAlignment="1">
      <alignment horizontal="center" vertical="center"/>
    </xf>
    <xf numFmtId="0" fontId="44" fillId="28" borderId="0" xfId="0" applyFont="1" applyFill="1" applyAlignment="1">
      <alignment horizontal="center" vertical="center"/>
    </xf>
    <xf numFmtId="0" fontId="44" fillId="28" borderId="53" xfId="0" applyFont="1" applyFill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9" fillId="0" borderId="0" xfId="0" applyFont="1" applyAlignment="1">
      <alignment horizontal="center"/>
    </xf>
    <xf numFmtId="0" fontId="5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9" fillId="0" borderId="38" xfId="0" applyFont="1" applyBorder="1" applyAlignment="1">
      <alignment horizontal="center"/>
    </xf>
    <xf numFmtId="0" fontId="9" fillId="0" borderId="39" xfId="0" applyFont="1" applyBorder="1" applyAlignment="1">
      <alignment horizontal="center"/>
    </xf>
    <xf numFmtId="0" fontId="9" fillId="0" borderId="12" xfId="0" applyFont="1" applyBorder="1" applyAlignment="1">
      <alignment horizont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9" fillId="0" borderId="18" xfId="0" applyFont="1" applyBorder="1" applyAlignment="1">
      <alignment horizontal="center"/>
    </xf>
    <xf numFmtId="0" fontId="9" fillId="0" borderId="34" xfId="0" applyFont="1" applyBorder="1" applyAlignment="1">
      <alignment horizontal="center"/>
    </xf>
    <xf numFmtId="0" fontId="9" fillId="0" borderId="31" xfId="0" applyFont="1" applyBorder="1" applyAlignment="1">
      <alignment horizontal="center"/>
    </xf>
    <xf numFmtId="0" fontId="9" fillId="0" borderId="36" xfId="0" applyFont="1" applyBorder="1" applyAlignment="1">
      <alignment horizontal="center"/>
    </xf>
    <xf numFmtId="0" fontId="9" fillId="0" borderId="8" xfId="0" applyFont="1" applyBorder="1" applyAlignment="1">
      <alignment horizontal="center"/>
    </xf>
    <xf numFmtId="0" fontId="9" fillId="0" borderId="9" xfId="0" applyFont="1" applyBorder="1" applyAlignment="1">
      <alignment horizontal="center"/>
    </xf>
    <xf numFmtId="0" fontId="2" fillId="0" borderId="0" xfId="0" applyFont="1" applyAlignment="1">
      <alignment horizontal="center"/>
    </xf>
    <xf numFmtId="0" fontId="1" fillId="0" borderId="0" xfId="0" applyFont="1" applyAlignment="1">
      <alignment horizontal="center"/>
    </xf>
    <xf numFmtId="0" fontId="51" fillId="0" borderId="0" xfId="0" applyFont="1" applyAlignment="1">
      <alignment horizontal="center"/>
    </xf>
    <xf numFmtId="0" fontId="0" fillId="0" borderId="0" xfId="0" applyAlignment="1">
      <alignment horizontal="center"/>
    </xf>
  </cellXfs>
  <cellStyles count="1">
    <cellStyle name="Normal" xfId="0" builtinId="0"/>
  </cellStyles>
  <dxfs count="433"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</dxfs>
  <tableStyles count="0" defaultTableStyle="TableStyleMedium2" defaultPivotStyle="PivotStyleLight16"/>
  <colors>
    <mruColors>
      <color rgb="FFFCCCA7"/>
      <color rgb="FFCDFFBA"/>
      <color rgb="FFCDB6DE"/>
      <color rgb="FFB6DEBE"/>
      <color rgb="FFFFA861"/>
      <color rgb="FFFF5500"/>
      <color rgb="FFABE0DE"/>
      <color rgb="FFF7A1A1"/>
      <color rgb="FFC6A1F7"/>
      <color rgb="FFF4B084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6" Type="http://schemas.openxmlformats.org/officeDocument/2006/relationships/worksheet" Target="worksheets/sheet16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28" Type="http://schemas.openxmlformats.org/officeDocument/2006/relationships/sheetMetadata" Target="metadata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18" Type="http://schemas.openxmlformats.org/officeDocument/2006/relationships/worksheet" Target="worksheets/sheet118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124" Type="http://schemas.openxmlformats.org/officeDocument/2006/relationships/worksheet" Target="worksheets/sheet124.xml"/><Relationship Id="rId129" Type="http://schemas.openxmlformats.org/officeDocument/2006/relationships/calcChain" Target="calcChain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119" Type="http://schemas.openxmlformats.org/officeDocument/2006/relationships/worksheet" Target="worksheets/sheet119.xml"/><Relationship Id="rId44" Type="http://schemas.openxmlformats.org/officeDocument/2006/relationships/worksheet" Target="worksheets/sheet44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worksheet" Target="worksheets/sheet120.xml"/><Relationship Id="rId125" Type="http://schemas.openxmlformats.org/officeDocument/2006/relationships/theme" Target="theme/theme1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styles" Target="styles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27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26" Type="http://schemas.openxmlformats.org/officeDocument/2006/relationships/worksheet" Target="worksheets/sheet26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image" Target="../media/image1.gif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6</xdr:col>
      <xdr:colOff>361950</xdr:colOff>
      <xdr:row>25</xdr:row>
      <xdr:rowOff>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90500"/>
          <a:ext cx="4019550" cy="4572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168</xdr:row>
      <xdr:rowOff>0</xdr:rowOff>
    </xdr:from>
    <xdr:to>
      <xdr:col>7</xdr:col>
      <xdr:colOff>304800</xdr:colOff>
      <xdr:row>191</xdr:row>
      <xdr:rowOff>19050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38459FD-12B5-9167-C778-950266F2E11D}"/>
            </a:ext>
            <a:ext uri="{147F2762-F138-4A5C-976F-8EAC2B608ADB}">
              <a16:predDERef xmlns:a16="http://schemas.microsoft.com/office/drawing/2014/main" pre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2004000"/>
          <a:ext cx="4572000" cy="440055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752475</xdr:colOff>
      <xdr:row>30</xdr:row>
      <xdr:rowOff>9525</xdr:rowOff>
    </xdr:from>
    <xdr:to>
      <xdr:col>7</xdr:col>
      <xdr:colOff>847725</xdr:colOff>
      <xdr:row>36</xdr:row>
      <xdr:rowOff>152400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2769D10-2310-4505-9B40-78543A3A42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905375" y="5886450"/>
          <a:ext cx="3524250" cy="128587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47625</xdr:colOff>
      <xdr:row>10</xdr:row>
      <xdr:rowOff>152400</xdr:rowOff>
    </xdr:from>
    <xdr:to>
      <xdr:col>4</xdr:col>
      <xdr:colOff>1609725</xdr:colOff>
      <xdr:row>18</xdr:row>
      <xdr:rowOff>171450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B853C2C-F1D4-D409-3273-18B45AEF3B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495550" y="2219325"/>
          <a:ext cx="1562100" cy="15621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7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8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7CF74E-2D61-4F20-B071-D3292A409739}">
  <dimension ref="A1:BC37"/>
  <sheetViews>
    <sheetView workbookViewId="0">
      <selection activeCell="U24" sqref="U24"/>
    </sheetView>
  </sheetViews>
  <sheetFormatPr defaultRowHeight="15"/>
  <cols>
    <col min="2" max="2" width="17" bestFit="1" customWidth="1"/>
    <col min="3" max="4" width="9.28515625" bestFit="1" customWidth="1"/>
    <col min="5" max="7" width="11.42578125" bestFit="1" customWidth="1"/>
    <col min="8" max="8" width="9.28515625" bestFit="1" customWidth="1"/>
    <col min="9" max="9" width="10.28515625" bestFit="1" customWidth="1"/>
    <col min="10" max="11" width="11.42578125" bestFit="1" customWidth="1"/>
    <col min="12" max="12" width="9.28515625" bestFit="1" customWidth="1"/>
    <col min="13" max="13" width="10.28515625" bestFit="1" customWidth="1"/>
    <col min="14" max="15" width="11.42578125" bestFit="1" customWidth="1"/>
    <col min="16" max="17" width="9.28515625" bestFit="1" customWidth="1"/>
    <col min="18" max="20" width="11.42578125" bestFit="1" customWidth="1"/>
    <col min="21" max="21" width="9.28515625" bestFit="1" customWidth="1"/>
    <col min="22" max="24" width="11.42578125" bestFit="1" customWidth="1"/>
    <col min="25" max="25" width="9.28515625" bestFit="1" customWidth="1"/>
    <col min="26" max="26" width="10.28515625" bestFit="1" customWidth="1"/>
    <col min="27" max="28" width="11.42578125" bestFit="1" customWidth="1"/>
    <col min="29" max="30" width="9.28515625" bestFit="1" customWidth="1"/>
    <col min="31" max="33" width="11.42578125" bestFit="1" customWidth="1"/>
    <col min="34" max="34" width="9.28515625" bestFit="1" customWidth="1"/>
    <col min="35" max="35" width="10.28515625" bestFit="1" customWidth="1"/>
    <col min="36" max="37" width="11.42578125" bestFit="1" customWidth="1"/>
    <col min="38" max="39" width="9.28515625" bestFit="1" customWidth="1"/>
    <col min="40" max="42" width="11.42578125" bestFit="1" customWidth="1"/>
    <col min="43" max="43" width="10.28515625" bestFit="1" customWidth="1"/>
    <col min="44" max="46" width="11.42578125" bestFit="1" customWidth="1"/>
    <col min="47" max="47" width="10.28515625" bestFit="1" customWidth="1"/>
    <col min="48" max="50" width="11.42578125" bestFit="1" customWidth="1"/>
    <col min="51" max="52" width="10.28515625" bestFit="1" customWidth="1"/>
    <col min="53" max="55" width="11.42578125" bestFit="1" customWidth="1"/>
  </cols>
  <sheetData>
    <row r="1" spans="1:55">
      <c r="A1" s="473"/>
      <c r="B1" s="473"/>
      <c r="C1" s="473"/>
      <c r="D1" s="473"/>
      <c r="E1" s="473"/>
      <c r="F1" s="473"/>
      <c r="G1" s="473"/>
      <c r="H1" s="473"/>
      <c r="I1" s="473"/>
      <c r="J1" s="473"/>
      <c r="K1" s="473"/>
      <c r="L1" s="473"/>
      <c r="M1" s="473"/>
      <c r="N1" s="473"/>
      <c r="O1" s="473"/>
      <c r="P1" s="473"/>
      <c r="Q1" s="473"/>
      <c r="R1" s="473"/>
      <c r="S1" s="473"/>
      <c r="T1" s="473"/>
      <c r="U1" s="473"/>
      <c r="V1" s="473"/>
      <c r="W1" s="473"/>
      <c r="X1" s="473"/>
      <c r="Y1" s="473"/>
      <c r="Z1" s="473"/>
      <c r="AA1" s="473"/>
      <c r="AB1" s="473"/>
      <c r="AC1" s="473"/>
      <c r="AD1" s="473"/>
      <c r="AE1" s="473"/>
      <c r="AF1" s="473"/>
      <c r="AG1" s="473"/>
      <c r="AH1" s="473"/>
      <c r="AI1" s="473"/>
      <c r="AJ1" s="473"/>
      <c r="AK1" s="473"/>
      <c r="AL1" s="473"/>
      <c r="AM1" s="473"/>
      <c r="AN1" s="473"/>
      <c r="AO1" s="473"/>
      <c r="AP1" s="473"/>
      <c r="AQ1" s="473"/>
      <c r="AR1" s="473"/>
      <c r="AS1" s="473"/>
      <c r="AT1" s="473"/>
      <c r="AU1" s="473"/>
      <c r="AV1" s="473"/>
      <c r="AW1" s="473"/>
      <c r="AX1" s="473"/>
      <c r="AY1" s="473"/>
      <c r="AZ1" s="473"/>
      <c r="BA1" s="473"/>
      <c r="BB1" s="473"/>
      <c r="BC1" s="473"/>
    </row>
    <row r="2" spans="1:55" ht="21">
      <c r="A2" s="473"/>
      <c r="B2" s="491"/>
      <c r="C2" s="492" t="s">
        <v>0</v>
      </c>
      <c r="D2" s="491"/>
      <c r="E2" s="491"/>
      <c r="F2" s="491"/>
      <c r="G2" s="710"/>
      <c r="H2" s="710"/>
      <c r="I2" s="710"/>
      <c r="J2" s="710"/>
      <c r="K2" s="710"/>
      <c r="L2" s="473"/>
      <c r="M2" s="473"/>
      <c r="N2" s="473"/>
      <c r="O2" s="473"/>
      <c r="P2" s="473"/>
      <c r="Q2" s="473"/>
      <c r="R2" s="473"/>
      <c r="S2" s="473"/>
      <c r="T2" s="473"/>
      <c r="U2" s="473"/>
      <c r="V2" s="473"/>
      <c r="W2" s="473"/>
      <c r="X2" s="473"/>
      <c r="Y2" s="473"/>
      <c r="Z2" s="473"/>
      <c r="AA2" s="473"/>
      <c r="AB2" s="473"/>
      <c r="AC2" s="473"/>
      <c r="AD2" s="473"/>
      <c r="AE2" s="473"/>
      <c r="AF2" s="473"/>
      <c r="AG2" s="473"/>
      <c r="AH2" s="473"/>
      <c r="AI2" s="473"/>
      <c r="AJ2" s="473"/>
      <c r="AK2" s="473"/>
      <c r="AL2" s="473"/>
      <c r="AM2" s="473"/>
      <c r="AN2" s="473"/>
      <c r="AO2" s="473"/>
      <c r="AP2" s="473"/>
      <c r="AQ2" s="473"/>
      <c r="AR2" s="473"/>
      <c r="AS2" s="473"/>
      <c r="AT2" s="473"/>
      <c r="AU2" s="473"/>
      <c r="AV2" s="473"/>
      <c r="AW2" s="473"/>
      <c r="AX2" s="473"/>
      <c r="AY2" s="473"/>
      <c r="AZ2" s="473"/>
      <c r="BA2" s="473"/>
      <c r="BB2" s="473"/>
      <c r="BC2" s="473"/>
    </row>
    <row r="3" spans="1:55">
      <c r="A3" s="473"/>
      <c r="B3" s="473"/>
      <c r="C3" s="473"/>
      <c r="D3" s="473"/>
      <c r="E3" s="473"/>
      <c r="F3" s="473"/>
      <c r="G3" s="473"/>
      <c r="H3" s="473"/>
      <c r="I3" s="473"/>
      <c r="J3" s="473"/>
      <c r="K3" s="473"/>
      <c r="L3" s="473"/>
      <c r="M3" s="473"/>
      <c r="N3" s="473"/>
      <c r="O3" s="473"/>
      <c r="P3" s="473"/>
      <c r="Q3" s="473"/>
      <c r="R3" s="473"/>
      <c r="S3" s="473"/>
      <c r="T3" s="473"/>
      <c r="U3" s="473"/>
      <c r="V3" s="473"/>
      <c r="W3" s="473"/>
      <c r="X3" s="473"/>
      <c r="Y3" s="473"/>
      <c r="Z3" s="473"/>
      <c r="AA3" s="473"/>
      <c r="AB3" s="473"/>
      <c r="AC3" s="473"/>
      <c r="AD3" s="473"/>
      <c r="AE3" s="473"/>
      <c r="AF3" s="473"/>
      <c r="AG3" s="473"/>
      <c r="AH3" s="473"/>
      <c r="AI3" s="473"/>
      <c r="AJ3" s="473"/>
      <c r="AK3" s="473"/>
      <c r="AL3" s="473"/>
      <c r="AM3" s="473"/>
      <c r="AN3" s="473"/>
      <c r="AO3" s="473"/>
      <c r="AP3" s="473"/>
      <c r="AQ3" s="473"/>
      <c r="AR3" s="473"/>
      <c r="AS3" s="473"/>
      <c r="AT3" s="473"/>
      <c r="AU3" s="473"/>
      <c r="AV3" s="473"/>
      <c r="AW3" s="473"/>
      <c r="AX3" s="473"/>
      <c r="AY3" s="473"/>
      <c r="AZ3" s="473"/>
      <c r="BA3" s="473"/>
      <c r="BB3" s="473"/>
      <c r="BC3" s="473"/>
    </row>
    <row r="4" spans="1:55">
      <c r="A4" s="473"/>
      <c r="B4" s="489" t="s">
        <v>1</v>
      </c>
      <c r="C4" s="715">
        <v>2024</v>
      </c>
      <c r="D4" s="716"/>
      <c r="E4" s="716"/>
      <c r="F4" s="716"/>
      <c r="G4" s="716"/>
      <c r="H4" s="716"/>
      <c r="I4" s="716"/>
      <c r="J4" s="716"/>
      <c r="K4" s="716"/>
      <c r="L4" s="716"/>
      <c r="M4" s="716"/>
      <c r="N4" s="716"/>
      <c r="O4" s="716"/>
      <c r="P4" s="716"/>
      <c r="Q4" s="716"/>
      <c r="R4" s="716"/>
      <c r="S4" s="716"/>
      <c r="T4" s="716"/>
      <c r="U4" s="716"/>
      <c r="V4" s="716"/>
      <c r="W4" s="716"/>
      <c r="X4" s="716"/>
      <c r="Y4" s="716"/>
      <c r="Z4" s="716"/>
      <c r="AA4" s="716"/>
      <c r="AB4" s="716"/>
      <c r="AC4" s="716"/>
      <c r="AD4" s="716"/>
      <c r="AE4" s="716"/>
      <c r="AF4" s="716"/>
      <c r="AG4" s="716"/>
      <c r="AH4" s="716"/>
      <c r="AI4" s="716"/>
      <c r="AJ4" s="716"/>
      <c r="AK4" s="716"/>
      <c r="AL4" s="716"/>
      <c r="AM4" s="716"/>
      <c r="AN4" s="716"/>
      <c r="AO4" s="716"/>
      <c r="AP4" s="716"/>
      <c r="AQ4" s="716"/>
      <c r="AR4" s="716"/>
      <c r="AS4" s="716"/>
      <c r="AT4" s="716"/>
      <c r="AU4" s="716"/>
      <c r="AV4" s="716"/>
      <c r="AW4" s="716"/>
      <c r="AX4" s="716"/>
      <c r="AY4" s="716"/>
      <c r="AZ4" s="716"/>
      <c r="BA4" s="716"/>
      <c r="BB4" s="716"/>
      <c r="BC4" s="717"/>
    </row>
    <row r="5" spans="1:55">
      <c r="A5" s="473"/>
      <c r="B5" s="474" t="s">
        <v>1</v>
      </c>
      <c r="C5" s="718" t="s">
        <v>2</v>
      </c>
      <c r="D5" s="718"/>
      <c r="E5" s="718"/>
      <c r="F5" s="718"/>
      <c r="G5" s="718"/>
      <c r="H5" s="718"/>
      <c r="I5" s="718"/>
      <c r="J5" s="718"/>
      <c r="K5" s="718"/>
      <c r="L5" s="718"/>
      <c r="M5" s="718"/>
      <c r="N5" s="718"/>
      <c r="O5" s="719"/>
      <c r="P5" s="720" t="s">
        <v>3</v>
      </c>
      <c r="Q5" s="720"/>
      <c r="R5" s="720"/>
      <c r="S5" s="720"/>
      <c r="T5" s="720"/>
      <c r="U5" s="720"/>
      <c r="V5" s="720"/>
      <c r="W5" s="720"/>
      <c r="X5" s="720"/>
      <c r="Y5" s="720"/>
      <c r="Z5" s="720"/>
      <c r="AA5" s="720"/>
      <c r="AB5" s="721"/>
      <c r="AC5" s="720" t="s">
        <v>4</v>
      </c>
      <c r="AD5" s="720"/>
      <c r="AE5" s="720"/>
      <c r="AF5" s="720"/>
      <c r="AG5" s="720"/>
      <c r="AH5" s="720"/>
      <c r="AI5" s="720"/>
      <c r="AJ5" s="720"/>
      <c r="AK5" s="720"/>
      <c r="AL5" s="720"/>
      <c r="AM5" s="720"/>
      <c r="AN5" s="720"/>
      <c r="AO5" s="721"/>
      <c r="AP5" s="720" t="s">
        <v>5</v>
      </c>
      <c r="AQ5" s="720"/>
      <c r="AR5" s="720"/>
      <c r="AS5" s="720"/>
      <c r="AT5" s="720"/>
      <c r="AU5" s="720"/>
      <c r="AV5" s="720"/>
      <c r="AW5" s="720"/>
      <c r="AX5" s="720"/>
      <c r="AY5" s="720"/>
      <c r="AZ5" s="720"/>
      <c r="BA5" s="720"/>
      <c r="BB5" s="721"/>
      <c r="BC5" s="485" t="s">
        <v>1</v>
      </c>
    </row>
    <row r="6" spans="1:55">
      <c r="A6" s="473"/>
      <c r="B6" s="475" t="s">
        <v>1</v>
      </c>
      <c r="C6" s="711" t="s">
        <v>6</v>
      </c>
      <c r="D6" s="711"/>
      <c r="E6" s="711"/>
      <c r="F6" s="711"/>
      <c r="G6" s="712"/>
      <c r="H6" s="713" t="s">
        <v>7</v>
      </c>
      <c r="I6" s="713"/>
      <c r="J6" s="713"/>
      <c r="K6" s="714"/>
      <c r="L6" s="713" t="s">
        <v>8</v>
      </c>
      <c r="M6" s="713"/>
      <c r="N6" s="713"/>
      <c r="O6" s="714"/>
      <c r="P6" s="713" t="s">
        <v>9</v>
      </c>
      <c r="Q6" s="713"/>
      <c r="R6" s="713"/>
      <c r="S6" s="713"/>
      <c r="T6" s="714"/>
      <c r="U6" s="713" t="s">
        <v>10</v>
      </c>
      <c r="V6" s="713"/>
      <c r="W6" s="713"/>
      <c r="X6" s="714"/>
      <c r="Y6" s="713" t="s">
        <v>11</v>
      </c>
      <c r="Z6" s="713"/>
      <c r="AA6" s="713"/>
      <c r="AB6" s="714"/>
      <c r="AC6" s="713" t="s">
        <v>12</v>
      </c>
      <c r="AD6" s="713"/>
      <c r="AE6" s="713"/>
      <c r="AF6" s="713"/>
      <c r="AG6" s="714"/>
      <c r="AH6" s="713" t="s">
        <v>13</v>
      </c>
      <c r="AI6" s="713"/>
      <c r="AJ6" s="713"/>
      <c r="AK6" s="714"/>
      <c r="AL6" s="713" t="s">
        <v>14</v>
      </c>
      <c r="AM6" s="713"/>
      <c r="AN6" s="713"/>
      <c r="AO6" s="713"/>
      <c r="AP6" s="714"/>
      <c r="AQ6" s="713" t="s">
        <v>15</v>
      </c>
      <c r="AR6" s="713"/>
      <c r="AS6" s="713"/>
      <c r="AT6" s="714"/>
      <c r="AU6" s="713" t="s">
        <v>16</v>
      </c>
      <c r="AV6" s="713"/>
      <c r="AW6" s="713"/>
      <c r="AX6" s="714"/>
      <c r="AY6" s="711" t="s">
        <v>17</v>
      </c>
      <c r="AZ6" s="711"/>
      <c r="BA6" s="711"/>
      <c r="BB6" s="711"/>
      <c r="BC6" s="490" t="s">
        <v>1</v>
      </c>
    </row>
    <row r="7" spans="1:55">
      <c r="A7" s="473"/>
      <c r="B7" s="474" t="s">
        <v>18</v>
      </c>
      <c r="C7" s="484">
        <v>1</v>
      </c>
      <c r="D7" s="484">
        <v>2</v>
      </c>
      <c r="E7" s="484">
        <v>3</v>
      </c>
      <c r="F7" s="484">
        <v>4</v>
      </c>
      <c r="G7" s="485">
        <v>5</v>
      </c>
      <c r="H7" s="482">
        <v>6</v>
      </c>
      <c r="I7" s="482">
        <v>7</v>
      </c>
      <c r="J7" s="482">
        <v>8</v>
      </c>
      <c r="K7" s="486">
        <v>9</v>
      </c>
      <c r="L7" s="482">
        <v>10</v>
      </c>
      <c r="M7" s="482">
        <v>11</v>
      </c>
      <c r="N7" s="482">
        <v>12</v>
      </c>
      <c r="O7" s="486">
        <v>13</v>
      </c>
      <c r="P7" s="482">
        <v>14</v>
      </c>
      <c r="Q7" s="482">
        <v>15</v>
      </c>
      <c r="R7" s="482">
        <v>16</v>
      </c>
      <c r="S7" s="482">
        <v>17</v>
      </c>
      <c r="T7" s="486">
        <v>18</v>
      </c>
      <c r="U7" s="482">
        <v>19</v>
      </c>
      <c r="V7" s="482">
        <v>20</v>
      </c>
      <c r="W7" s="482">
        <v>21</v>
      </c>
      <c r="X7" s="486">
        <v>22</v>
      </c>
      <c r="Y7" s="482">
        <v>23</v>
      </c>
      <c r="Z7" s="482">
        <v>24</v>
      </c>
      <c r="AA7" s="482">
        <v>25</v>
      </c>
      <c r="AB7" s="486">
        <v>26</v>
      </c>
      <c r="AC7" s="482">
        <v>27</v>
      </c>
      <c r="AD7" s="482">
        <v>28</v>
      </c>
      <c r="AE7" s="482">
        <v>29</v>
      </c>
      <c r="AF7" s="482">
        <v>30</v>
      </c>
      <c r="AG7" s="486">
        <v>31</v>
      </c>
      <c r="AH7" s="482">
        <v>32</v>
      </c>
      <c r="AI7" s="482">
        <v>33</v>
      </c>
      <c r="AJ7" s="482">
        <v>34</v>
      </c>
      <c r="AK7" s="486">
        <v>35</v>
      </c>
      <c r="AL7" s="482">
        <v>36</v>
      </c>
      <c r="AM7" s="482">
        <v>37</v>
      </c>
      <c r="AN7" s="482">
        <v>38</v>
      </c>
      <c r="AO7" s="482">
        <v>39</v>
      </c>
      <c r="AP7" s="486">
        <v>40</v>
      </c>
      <c r="AQ7" s="482">
        <v>41</v>
      </c>
      <c r="AR7" s="482">
        <v>42</v>
      </c>
      <c r="AS7" s="482">
        <v>43</v>
      </c>
      <c r="AT7" s="486">
        <v>44</v>
      </c>
      <c r="AU7" s="482">
        <v>45</v>
      </c>
      <c r="AV7" s="482">
        <v>46</v>
      </c>
      <c r="AW7" s="482">
        <v>47</v>
      </c>
      <c r="AX7" s="486">
        <v>48</v>
      </c>
      <c r="AY7" s="484">
        <v>49</v>
      </c>
      <c r="AZ7" s="484">
        <v>50</v>
      </c>
      <c r="BA7" s="484">
        <v>51</v>
      </c>
      <c r="BB7" s="484">
        <v>52</v>
      </c>
      <c r="BC7" s="485">
        <v>52.1</v>
      </c>
    </row>
    <row r="8" spans="1:55">
      <c r="A8" s="473"/>
      <c r="B8" s="475" t="s">
        <v>19</v>
      </c>
      <c r="C8" s="525">
        <v>45292</v>
      </c>
      <c r="D8" s="525">
        <v>45505</v>
      </c>
      <c r="E8" s="484" t="s">
        <v>20</v>
      </c>
      <c r="F8" s="484" t="s">
        <v>21</v>
      </c>
      <c r="G8" s="485" t="s">
        <v>22</v>
      </c>
      <c r="H8" s="525">
        <v>45414</v>
      </c>
      <c r="I8" s="525">
        <v>45628</v>
      </c>
      <c r="J8" s="484" t="s">
        <v>23</v>
      </c>
      <c r="K8" s="485" t="s">
        <v>24</v>
      </c>
      <c r="L8" s="525">
        <v>45385</v>
      </c>
      <c r="M8" s="525">
        <v>45599</v>
      </c>
      <c r="N8" s="484" t="s">
        <v>25</v>
      </c>
      <c r="O8" s="485" t="s">
        <v>26</v>
      </c>
      <c r="P8" s="487">
        <v>45295</v>
      </c>
      <c r="Q8" s="487">
        <v>45508</v>
      </c>
      <c r="R8" s="488" t="s">
        <v>27</v>
      </c>
      <c r="S8" s="488" t="s">
        <v>28</v>
      </c>
      <c r="T8" s="483" t="s">
        <v>29</v>
      </c>
      <c r="U8" s="487">
        <v>45448</v>
      </c>
      <c r="V8" s="488" t="s">
        <v>30</v>
      </c>
      <c r="W8" s="488" t="s">
        <v>31</v>
      </c>
      <c r="X8" s="483" t="s">
        <v>32</v>
      </c>
      <c r="Y8" s="487">
        <v>45357</v>
      </c>
      <c r="Z8" s="487">
        <v>45571</v>
      </c>
      <c r="AA8" s="488" t="s">
        <v>33</v>
      </c>
      <c r="AB8" s="483" t="s">
        <v>34</v>
      </c>
      <c r="AC8" s="487">
        <v>45298</v>
      </c>
      <c r="AD8" s="487">
        <v>45511</v>
      </c>
      <c r="AE8" s="488" t="s">
        <v>35</v>
      </c>
      <c r="AF8" s="488" t="s">
        <v>36</v>
      </c>
      <c r="AG8" s="483" t="s">
        <v>37</v>
      </c>
      <c r="AH8" s="487">
        <v>45420</v>
      </c>
      <c r="AI8" s="487">
        <v>45634</v>
      </c>
      <c r="AJ8" s="488" t="s">
        <v>38</v>
      </c>
      <c r="AK8" s="483" t="s">
        <v>39</v>
      </c>
      <c r="AL8" s="487">
        <v>45331</v>
      </c>
      <c r="AM8" s="487">
        <v>45544</v>
      </c>
      <c r="AN8" s="488" t="s">
        <v>40</v>
      </c>
      <c r="AO8" s="488" t="s">
        <v>41</v>
      </c>
      <c r="AP8" s="483" t="s">
        <v>42</v>
      </c>
      <c r="AQ8" s="487">
        <v>45483</v>
      </c>
      <c r="AR8" s="488" t="s">
        <v>43</v>
      </c>
      <c r="AS8" s="488" t="s">
        <v>44</v>
      </c>
      <c r="AT8" s="483" t="s">
        <v>45</v>
      </c>
      <c r="AU8" s="487">
        <v>45393</v>
      </c>
      <c r="AV8" s="487">
        <v>45607</v>
      </c>
      <c r="AW8" s="488" t="s">
        <v>46</v>
      </c>
      <c r="AX8" s="483" t="s">
        <v>47</v>
      </c>
      <c r="AY8" s="487">
        <v>45334</v>
      </c>
      <c r="AZ8" s="487">
        <v>45547</v>
      </c>
      <c r="BA8" s="488" t="s">
        <v>48</v>
      </c>
      <c r="BB8" s="488" t="s">
        <v>49</v>
      </c>
      <c r="BC8" s="483" t="s">
        <v>50</v>
      </c>
    </row>
    <row r="9" spans="1:55">
      <c r="A9" s="473"/>
      <c r="B9" s="479" t="s">
        <v>51</v>
      </c>
      <c r="C9" s="516" t="s">
        <v>52</v>
      </c>
      <c r="D9" s="517"/>
      <c r="E9" s="517"/>
      <c r="F9" s="495"/>
      <c r="G9" s="495"/>
      <c r="H9" s="494" t="s">
        <v>1</v>
      </c>
      <c r="I9" s="495"/>
      <c r="J9" s="495"/>
      <c r="K9" s="495"/>
      <c r="L9" s="494" t="s">
        <v>1</v>
      </c>
      <c r="M9" s="495"/>
      <c r="N9" s="495"/>
      <c r="O9" s="518" t="s">
        <v>1</v>
      </c>
      <c r="P9" s="495" t="s">
        <v>1</v>
      </c>
      <c r="Q9" s="495"/>
      <c r="R9" s="509"/>
      <c r="S9" s="509"/>
      <c r="T9" s="510"/>
      <c r="U9" s="508"/>
      <c r="V9" s="508"/>
      <c r="W9" s="501"/>
      <c r="X9" s="502" t="s">
        <v>1</v>
      </c>
      <c r="Y9" s="501" t="s">
        <v>1</v>
      </c>
      <c r="Z9" s="501"/>
      <c r="AA9" s="501"/>
      <c r="AB9" s="502" t="s">
        <v>1</v>
      </c>
      <c r="AC9" s="501" t="s">
        <v>1</v>
      </c>
      <c r="AD9" s="501"/>
      <c r="AE9" s="501"/>
      <c r="AF9" s="501"/>
      <c r="AG9" s="502" t="s">
        <v>1</v>
      </c>
      <c r="AH9" s="501" t="s">
        <v>1</v>
      </c>
      <c r="AI9" s="501"/>
      <c r="AJ9" s="501"/>
      <c r="AK9" s="502" t="s">
        <v>1</v>
      </c>
      <c r="AL9" s="501" t="s">
        <v>1</v>
      </c>
      <c r="AM9" s="503"/>
      <c r="AN9" s="503"/>
      <c r="AO9" s="503"/>
      <c r="AP9" s="504" t="s">
        <v>1</v>
      </c>
      <c r="AQ9" s="505" t="s">
        <v>1</v>
      </c>
      <c r="AR9" s="505"/>
      <c r="AS9" s="505"/>
      <c r="AT9" s="506" t="s">
        <v>1</v>
      </c>
      <c r="AU9" s="505" t="s">
        <v>1</v>
      </c>
      <c r="AV9" s="505"/>
      <c r="AW9" s="505"/>
      <c r="AX9" s="506" t="s">
        <v>1</v>
      </c>
      <c r="AY9" s="505" t="s">
        <v>1</v>
      </c>
      <c r="AZ9" s="505"/>
      <c r="BA9" s="505"/>
      <c r="BB9" s="473"/>
      <c r="BC9" s="477" t="s">
        <v>1</v>
      </c>
    </row>
    <row r="10" spans="1:55">
      <c r="A10" s="473"/>
      <c r="B10" s="523" t="s">
        <v>53</v>
      </c>
      <c r="C10" s="496"/>
      <c r="D10" s="473"/>
      <c r="E10" s="473"/>
      <c r="F10" s="473"/>
      <c r="G10" s="529"/>
      <c r="H10" s="496" t="s">
        <v>1</v>
      </c>
      <c r="I10" s="473"/>
      <c r="J10" s="473"/>
      <c r="K10" s="473"/>
      <c r="L10" s="496" t="s">
        <v>1</v>
      </c>
      <c r="M10" s="473"/>
      <c r="N10" s="473"/>
      <c r="O10" s="497" t="s">
        <v>1</v>
      </c>
      <c r="P10" s="473" t="s">
        <v>1</v>
      </c>
      <c r="Q10" s="473"/>
      <c r="R10" s="473"/>
      <c r="S10" s="473"/>
      <c r="T10" s="497" t="s">
        <v>1</v>
      </c>
      <c r="U10" s="473" t="s">
        <v>1</v>
      </c>
      <c r="V10" s="473"/>
      <c r="W10" s="473"/>
      <c r="X10" s="477" t="s">
        <v>1</v>
      </c>
      <c r="Y10" s="473" t="s">
        <v>1</v>
      </c>
      <c r="Z10" s="473"/>
      <c r="AA10" s="473"/>
      <c r="AB10" s="477" t="s">
        <v>1</v>
      </c>
      <c r="AC10" s="473" t="s">
        <v>1</v>
      </c>
      <c r="AD10" s="473"/>
      <c r="AE10" s="473"/>
      <c r="AF10" s="473"/>
      <c r="AG10" s="477" t="s">
        <v>1</v>
      </c>
      <c r="AH10" s="473" t="s">
        <v>1</v>
      </c>
      <c r="AI10" s="473"/>
      <c r="AJ10" s="473"/>
      <c r="AK10" s="477" t="s">
        <v>1</v>
      </c>
      <c r="AL10" s="473" t="s">
        <v>1</v>
      </c>
      <c r="AM10" s="473"/>
      <c r="AN10" s="473"/>
      <c r="AO10" s="473"/>
      <c r="AP10" s="477" t="s">
        <v>1</v>
      </c>
      <c r="AQ10" s="473" t="s">
        <v>1</v>
      </c>
      <c r="AR10" s="473"/>
      <c r="AS10" s="473"/>
      <c r="AT10" s="477" t="s">
        <v>1</v>
      </c>
      <c r="AU10" s="473" t="s">
        <v>1</v>
      </c>
      <c r="AV10" s="473"/>
      <c r="AW10" s="473"/>
      <c r="AX10" s="477" t="s">
        <v>1</v>
      </c>
      <c r="AY10" s="473" t="s">
        <v>1</v>
      </c>
      <c r="AZ10" s="473"/>
      <c r="BA10" s="473"/>
      <c r="BB10" s="473"/>
      <c r="BC10" s="477" t="s">
        <v>1</v>
      </c>
    </row>
    <row r="11" spans="1:55">
      <c r="A11" s="473"/>
      <c r="B11" s="523" t="s">
        <v>54</v>
      </c>
      <c r="C11" s="496"/>
      <c r="D11" s="473"/>
      <c r="E11" s="473"/>
      <c r="F11" s="473"/>
      <c r="G11" s="473"/>
      <c r="H11" s="496" t="s">
        <v>1</v>
      </c>
      <c r="I11" s="473"/>
      <c r="J11" s="473"/>
      <c r="K11" s="473"/>
      <c r="L11" s="496" t="s">
        <v>1</v>
      </c>
      <c r="M11" s="473"/>
      <c r="N11" s="473"/>
      <c r="O11" s="497" t="s">
        <v>1</v>
      </c>
      <c r="P11" s="473" t="s">
        <v>1</v>
      </c>
      <c r="Q11" s="473"/>
      <c r="R11" s="473"/>
      <c r="S11" s="473"/>
      <c r="T11" s="497" t="s">
        <v>1</v>
      </c>
      <c r="U11" s="473" t="s">
        <v>1</v>
      </c>
      <c r="V11" s="473"/>
      <c r="W11" s="473"/>
      <c r="X11" s="477" t="s">
        <v>1</v>
      </c>
      <c r="Y11" s="473" t="s">
        <v>1</v>
      </c>
      <c r="Z11" s="473"/>
      <c r="AA11" s="473"/>
      <c r="AB11" s="477" t="s">
        <v>1</v>
      </c>
      <c r="AC11" s="473" t="s">
        <v>1</v>
      </c>
      <c r="AD11" s="473"/>
      <c r="AE11" s="473"/>
      <c r="AF11" s="473"/>
      <c r="AG11" s="477" t="s">
        <v>1</v>
      </c>
      <c r="AH11" s="473" t="s">
        <v>1</v>
      </c>
      <c r="AI11" s="473"/>
      <c r="AJ11" s="473"/>
      <c r="AK11" s="477" t="s">
        <v>1</v>
      </c>
      <c r="AL11" s="473" t="s">
        <v>1</v>
      </c>
      <c r="AM11" s="473"/>
      <c r="AN11" s="473"/>
      <c r="AO11" s="473"/>
      <c r="AP11" s="477" t="s">
        <v>1</v>
      </c>
      <c r="AQ11" s="473" t="s">
        <v>1</v>
      </c>
      <c r="AR11" s="473"/>
      <c r="AS11" s="473"/>
      <c r="AT11" s="477" t="s">
        <v>1</v>
      </c>
      <c r="AU11" s="473" t="s">
        <v>1</v>
      </c>
      <c r="AV11" s="473"/>
      <c r="AW11" s="473"/>
      <c r="AX11" s="477" t="s">
        <v>1</v>
      </c>
      <c r="AY11" s="473" t="s">
        <v>1</v>
      </c>
      <c r="AZ11" s="473"/>
      <c r="BA11" s="473"/>
      <c r="BB11" s="473"/>
      <c r="BC11" s="477" t="s">
        <v>1</v>
      </c>
    </row>
    <row r="12" spans="1:55">
      <c r="A12" s="473"/>
      <c r="B12" s="523" t="s">
        <v>55</v>
      </c>
      <c r="C12" s="496"/>
      <c r="D12" s="473"/>
      <c r="E12" s="473"/>
      <c r="F12" s="473"/>
      <c r="G12" s="473"/>
      <c r="H12" s="496" t="s">
        <v>1</v>
      </c>
      <c r="I12" s="473"/>
      <c r="J12" s="473"/>
      <c r="K12" s="473"/>
      <c r="L12" s="496" t="s">
        <v>1</v>
      </c>
      <c r="M12" s="473"/>
      <c r="N12" s="473"/>
      <c r="O12" s="497" t="s">
        <v>1</v>
      </c>
      <c r="P12" s="473" t="s">
        <v>1</v>
      </c>
      <c r="Q12" s="473"/>
      <c r="R12" s="473"/>
      <c r="S12" s="473"/>
      <c r="T12" s="497" t="s">
        <v>1</v>
      </c>
      <c r="U12" s="473" t="s">
        <v>1</v>
      </c>
      <c r="V12" s="473"/>
      <c r="W12" s="473"/>
      <c r="X12" s="477" t="s">
        <v>1</v>
      </c>
      <c r="Y12" s="473" t="s">
        <v>1</v>
      </c>
      <c r="Z12" s="473"/>
      <c r="AA12" s="473"/>
      <c r="AB12" s="477" t="s">
        <v>1</v>
      </c>
      <c r="AC12" s="473" t="s">
        <v>1</v>
      </c>
      <c r="AD12" s="473"/>
      <c r="AE12" s="473"/>
      <c r="AF12" s="473"/>
      <c r="AG12" s="477" t="s">
        <v>1</v>
      </c>
      <c r="AH12" s="473" t="s">
        <v>1</v>
      </c>
      <c r="AI12" s="473"/>
      <c r="AJ12" s="473"/>
      <c r="AK12" s="477" t="s">
        <v>1</v>
      </c>
      <c r="AL12" s="473" t="s">
        <v>1</v>
      </c>
      <c r="AM12" s="473"/>
      <c r="AN12" s="473"/>
      <c r="AO12" s="473"/>
      <c r="AP12" s="477" t="s">
        <v>1</v>
      </c>
      <c r="AQ12" s="473" t="s">
        <v>1</v>
      </c>
      <c r="AR12" s="473"/>
      <c r="AS12" s="473"/>
      <c r="AT12" s="477" t="s">
        <v>1</v>
      </c>
      <c r="AU12" s="473" t="s">
        <v>1</v>
      </c>
      <c r="AV12" s="473"/>
      <c r="AW12" s="473"/>
      <c r="AX12" s="477" t="s">
        <v>1</v>
      </c>
      <c r="AY12" s="473" t="s">
        <v>1</v>
      </c>
      <c r="AZ12" s="473"/>
      <c r="BA12" s="473"/>
      <c r="BB12" s="473"/>
      <c r="BC12" s="477" t="s">
        <v>1</v>
      </c>
    </row>
    <row r="13" spans="1:55">
      <c r="A13" s="473"/>
      <c r="B13" s="524" t="s">
        <v>56</v>
      </c>
      <c r="C13" s="496"/>
      <c r="D13" s="511"/>
      <c r="E13" s="511"/>
      <c r="F13" s="508"/>
      <c r="G13" s="532"/>
      <c r="H13" s="526"/>
      <c r="I13" s="493"/>
      <c r="J13" s="493"/>
      <c r="K13" s="493"/>
      <c r="L13" s="526"/>
      <c r="M13" s="493"/>
      <c r="N13" s="493"/>
      <c r="O13" s="512"/>
      <c r="P13" s="493"/>
      <c r="Q13" s="493"/>
      <c r="R13" s="493"/>
      <c r="S13" s="511"/>
      <c r="T13" s="513"/>
      <c r="U13" s="511"/>
      <c r="V13" s="511"/>
      <c r="W13" s="511"/>
      <c r="X13" s="513"/>
      <c r="Y13" s="493"/>
      <c r="Z13" s="493"/>
      <c r="AA13" s="493"/>
      <c r="AB13" s="512"/>
      <c r="AC13" s="493"/>
      <c r="AD13" s="493"/>
      <c r="AE13" s="493"/>
      <c r="AF13" s="493"/>
      <c r="AG13" s="512"/>
      <c r="AH13" s="493"/>
      <c r="AI13" s="493"/>
      <c r="AJ13" s="493"/>
      <c r="AK13" s="512"/>
      <c r="AL13" s="473" t="s">
        <v>1</v>
      </c>
      <c r="AM13" s="473"/>
      <c r="AN13" s="473"/>
      <c r="AO13" s="473"/>
      <c r="AP13" s="477" t="s">
        <v>1</v>
      </c>
      <c r="AQ13" s="473" t="s">
        <v>1</v>
      </c>
      <c r="AR13" s="473"/>
      <c r="AS13" s="473"/>
      <c r="AT13" s="477" t="s">
        <v>1</v>
      </c>
      <c r="AU13" s="473" t="s">
        <v>1</v>
      </c>
      <c r="AV13" s="473"/>
      <c r="AW13" s="473"/>
      <c r="AX13" s="477" t="s">
        <v>1</v>
      </c>
      <c r="AY13" s="473" t="s">
        <v>1</v>
      </c>
      <c r="AZ13" s="473"/>
      <c r="BA13" s="473"/>
      <c r="BB13" s="473"/>
      <c r="BC13" s="477" t="s">
        <v>1</v>
      </c>
    </row>
    <row r="14" spans="1:55">
      <c r="A14" s="473"/>
      <c r="B14" s="524" t="s">
        <v>57</v>
      </c>
      <c r="C14" s="496"/>
      <c r="D14" s="519"/>
      <c r="E14" s="519"/>
      <c r="F14" s="519"/>
      <c r="G14" s="519"/>
      <c r="H14" s="527"/>
      <c r="I14" s="508"/>
      <c r="J14" s="519"/>
      <c r="K14" s="519"/>
      <c r="L14" s="511"/>
      <c r="M14" s="511"/>
      <c r="N14" s="511"/>
      <c r="O14" s="511"/>
      <c r="P14" s="511"/>
      <c r="Q14" s="511"/>
      <c r="R14" s="511"/>
      <c r="S14" s="511"/>
      <c r="T14" s="497" t="s">
        <v>1</v>
      </c>
      <c r="U14" s="473" t="s">
        <v>1</v>
      </c>
      <c r="V14" s="473"/>
      <c r="W14" s="473"/>
      <c r="X14" s="477" t="s">
        <v>1</v>
      </c>
      <c r="Y14" s="473" t="s">
        <v>1</v>
      </c>
      <c r="Z14" s="473"/>
      <c r="AA14" s="473"/>
      <c r="AB14" s="477" t="s">
        <v>1</v>
      </c>
      <c r="AC14" s="473" t="s">
        <v>1</v>
      </c>
      <c r="AD14" s="473"/>
      <c r="AE14" s="473"/>
      <c r="AF14" s="473"/>
      <c r="AG14" s="477" t="s">
        <v>1</v>
      </c>
      <c r="AH14" s="473" t="s">
        <v>1</v>
      </c>
      <c r="AI14" s="473"/>
      <c r="AJ14" s="473"/>
      <c r="AK14" s="477" t="s">
        <v>1</v>
      </c>
      <c r="AL14" s="473" t="s">
        <v>1</v>
      </c>
      <c r="AM14" s="473"/>
      <c r="AN14" s="473"/>
      <c r="AO14" s="473"/>
      <c r="AP14" s="477" t="s">
        <v>1</v>
      </c>
      <c r="AQ14" s="473" t="s">
        <v>1</v>
      </c>
      <c r="AR14" s="473"/>
      <c r="AS14" s="473"/>
      <c r="AT14" s="477" t="s">
        <v>1</v>
      </c>
      <c r="AU14" s="473" t="s">
        <v>1</v>
      </c>
      <c r="AV14" s="473"/>
      <c r="AW14" s="473"/>
      <c r="AX14" s="477" t="s">
        <v>1</v>
      </c>
      <c r="AY14" s="473" t="s">
        <v>1</v>
      </c>
      <c r="AZ14" s="473"/>
      <c r="BA14" s="473"/>
      <c r="BB14" s="473"/>
      <c r="BC14" s="477" t="s">
        <v>1</v>
      </c>
    </row>
    <row r="15" spans="1:55">
      <c r="A15" s="473"/>
      <c r="B15" s="523" t="s">
        <v>58</v>
      </c>
      <c r="C15" s="496"/>
      <c r="D15" s="473"/>
      <c r="E15" s="473"/>
      <c r="F15" s="473"/>
      <c r="G15" s="473"/>
      <c r="H15" s="496" t="s">
        <v>1</v>
      </c>
      <c r="I15" s="473"/>
      <c r="J15" s="473"/>
      <c r="K15" s="473"/>
      <c r="L15" s="496" t="s">
        <v>1</v>
      </c>
      <c r="M15" s="473"/>
      <c r="N15" s="473"/>
      <c r="O15" s="497" t="s">
        <v>1</v>
      </c>
      <c r="P15" s="473" t="s">
        <v>1</v>
      </c>
      <c r="Q15" s="473"/>
      <c r="R15" s="473"/>
      <c r="S15" s="473"/>
      <c r="T15" s="497" t="s">
        <v>1</v>
      </c>
      <c r="U15" s="473" t="s">
        <v>1</v>
      </c>
      <c r="V15" s="473"/>
      <c r="W15" s="473"/>
      <c r="X15" s="477" t="s">
        <v>1</v>
      </c>
      <c r="Y15" s="532"/>
      <c r="Z15" s="532"/>
      <c r="AA15" s="532"/>
      <c r="AB15" s="602"/>
      <c r="AC15" s="473" t="s">
        <v>1</v>
      </c>
      <c r="AD15" s="473"/>
      <c r="AE15" s="473"/>
      <c r="AF15" s="473"/>
      <c r="AG15" s="477" t="s">
        <v>1</v>
      </c>
      <c r="AH15" s="473" t="s">
        <v>1</v>
      </c>
      <c r="AI15" s="473"/>
      <c r="AJ15" s="473"/>
      <c r="AK15" s="477" t="s">
        <v>1</v>
      </c>
      <c r="AL15" s="473" t="s">
        <v>1</v>
      </c>
      <c r="AM15" s="473"/>
      <c r="AN15" s="473"/>
      <c r="AO15" s="473"/>
      <c r="AP15" s="477" t="s">
        <v>1</v>
      </c>
      <c r="AQ15" s="473" t="s">
        <v>1</v>
      </c>
      <c r="AR15" s="473"/>
      <c r="AS15" s="473"/>
      <c r="AT15" s="477" t="s">
        <v>1</v>
      </c>
      <c r="AU15" s="473" t="s">
        <v>1</v>
      </c>
      <c r="AV15" s="473"/>
      <c r="AW15" s="473"/>
      <c r="AX15" s="477" t="s">
        <v>1</v>
      </c>
      <c r="AY15" s="473" t="s">
        <v>1</v>
      </c>
      <c r="AZ15" s="473"/>
      <c r="BA15" s="473"/>
      <c r="BB15" s="473"/>
      <c r="BC15" s="477" t="s">
        <v>1</v>
      </c>
    </row>
    <row r="16" spans="1:55">
      <c r="A16" s="473"/>
      <c r="B16" s="523" t="s">
        <v>59</v>
      </c>
      <c r="C16" s="496"/>
      <c r="D16" s="473"/>
      <c r="E16" s="473"/>
      <c r="F16" s="473"/>
      <c r="G16" s="473"/>
      <c r="H16" s="496" t="s">
        <v>1</v>
      </c>
      <c r="I16" s="473"/>
      <c r="J16" s="473"/>
      <c r="K16" s="473"/>
      <c r="L16" s="496" t="s">
        <v>1</v>
      </c>
      <c r="M16" s="473"/>
      <c r="N16" s="473"/>
      <c r="O16" s="497" t="s">
        <v>1</v>
      </c>
      <c r="P16" s="473" t="s">
        <v>1</v>
      </c>
      <c r="Q16" s="473"/>
      <c r="R16" s="473"/>
      <c r="S16" s="473"/>
      <c r="T16" s="497" t="s">
        <v>1</v>
      </c>
      <c r="U16" s="473" t="s">
        <v>1</v>
      </c>
      <c r="V16" s="473"/>
      <c r="W16" s="473"/>
      <c r="X16" s="477" t="s">
        <v>1</v>
      </c>
      <c r="Y16" s="473" t="s">
        <v>1</v>
      </c>
      <c r="Z16" s="473"/>
      <c r="AA16" s="473"/>
      <c r="AB16" s="477" t="s">
        <v>1</v>
      </c>
      <c r="AC16" s="473" t="s">
        <v>1</v>
      </c>
      <c r="AD16" s="473"/>
      <c r="AE16" s="473"/>
      <c r="AF16" s="473"/>
      <c r="AG16" s="477" t="s">
        <v>1</v>
      </c>
      <c r="AH16" s="473" t="s">
        <v>1</v>
      </c>
      <c r="AI16" s="473"/>
      <c r="AJ16" s="473"/>
      <c r="AK16" s="477" t="s">
        <v>1</v>
      </c>
      <c r="AL16" s="473" t="s">
        <v>1</v>
      </c>
      <c r="AM16" s="473"/>
      <c r="AN16" s="473"/>
      <c r="AO16" s="473"/>
      <c r="AP16" s="477" t="s">
        <v>1</v>
      </c>
      <c r="AQ16" s="473" t="s">
        <v>1</v>
      </c>
      <c r="AR16" s="473"/>
      <c r="AS16" s="473"/>
      <c r="AT16" s="477" t="s">
        <v>1</v>
      </c>
      <c r="AU16" s="473" t="s">
        <v>1</v>
      </c>
      <c r="AV16" s="473"/>
      <c r="AW16" s="473"/>
      <c r="AX16" s="477" t="s">
        <v>1</v>
      </c>
      <c r="AY16" s="473" t="s">
        <v>1</v>
      </c>
      <c r="AZ16" s="473"/>
      <c r="BA16" s="473"/>
      <c r="BB16" s="473"/>
      <c r="BC16" s="477" t="s">
        <v>1</v>
      </c>
    </row>
    <row r="17" spans="1:55">
      <c r="A17" s="473"/>
      <c r="B17" s="524" t="s">
        <v>60</v>
      </c>
      <c r="C17" s="496"/>
      <c r="D17" s="505"/>
      <c r="E17" s="505"/>
      <c r="F17" s="505"/>
      <c r="G17" s="505"/>
      <c r="H17" s="528" t="s">
        <v>1</v>
      </c>
      <c r="I17" s="505"/>
      <c r="J17" s="505"/>
      <c r="K17" s="505"/>
      <c r="L17" s="496" t="s">
        <v>1</v>
      </c>
      <c r="M17" s="473"/>
      <c r="N17" s="473"/>
      <c r="O17" s="497" t="s">
        <v>1</v>
      </c>
      <c r="P17" s="473" t="s">
        <v>1</v>
      </c>
      <c r="Q17" s="473"/>
      <c r="R17" s="473"/>
      <c r="S17" s="473"/>
      <c r="T17" s="497" t="s">
        <v>1</v>
      </c>
      <c r="U17" s="473" t="s">
        <v>1</v>
      </c>
      <c r="V17" s="473"/>
      <c r="W17" s="473"/>
      <c r="X17" s="477" t="s">
        <v>1</v>
      </c>
      <c r="Y17" s="473" t="s">
        <v>1</v>
      </c>
      <c r="Z17" s="473"/>
      <c r="AA17" s="473"/>
      <c r="AB17" s="477" t="s">
        <v>1</v>
      </c>
      <c r="AC17" s="473" t="s">
        <v>1</v>
      </c>
      <c r="AD17" s="473"/>
      <c r="AE17" s="473"/>
      <c r="AF17" s="473"/>
      <c r="AG17" s="477" t="s">
        <v>1</v>
      </c>
      <c r="AH17" s="473" t="s">
        <v>1</v>
      </c>
      <c r="AI17" s="473"/>
      <c r="AJ17" s="473"/>
      <c r="AK17" s="477" t="s">
        <v>1</v>
      </c>
      <c r="AL17" s="473" t="s">
        <v>1</v>
      </c>
      <c r="AM17" s="473"/>
      <c r="AN17" s="473"/>
      <c r="AO17" s="473"/>
      <c r="AP17" s="477" t="s">
        <v>1</v>
      </c>
      <c r="AQ17" s="473" t="s">
        <v>1</v>
      </c>
      <c r="AR17" s="473"/>
      <c r="AS17" s="473"/>
      <c r="AT17" s="477" t="s">
        <v>1</v>
      </c>
      <c r="AU17" s="473" t="s">
        <v>1</v>
      </c>
      <c r="AV17" s="473"/>
      <c r="AW17" s="473"/>
      <c r="AX17" s="477" t="s">
        <v>1</v>
      </c>
      <c r="AY17" s="473" t="s">
        <v>1</v>
      </c>
      <c r="AZ17" s="473"/>
      <c r="BA17" s="473"/>
      <c r="BB17" s="473"/>
      <c r="BC17" s="477" t="s">
        <v>1</v>
      </c>
    </row>
    <row r="18" spans="1:55">
      <c r="A18" s="473"/>
      <c r="B18" s="523" t="s">
        <v>61</v>
      </c>
      <c r="C18" s="496"/>
      <c r="D18" s="473"/>
      <c r="E18" s="473"/>
      <c r="F18" s="473"/>
      <c r="G18" s="473"/>
      <c r="H18" s="520"/>
      <c r="I18" s="529"/>
      <c r="J18" s="473"/>
      <c r="K18" s="473"/>
      <c r="L18" s="496" t="s">
        <v>1</v>
      </c>
      <c r="M18" s="473"/>
      <c r="N18" s="473"/>
      <c r="O18" s="497" t="s">
        <v>1</v>
      </c>
      <c r="P18" s="473" t="s">
        <v>1</v>
      </c>
      <c r="Q18" s="473"/>
      <c r="R18" s="473"/>
      <c r="S18" s="473"/>
      <c r="T18" s="572" t="s">
        <v>1</v>
      </c>
      <c r="U18" s="511"/>
      <c r="V18" s="511"/>
      <c r="W18" s="511"/>
      <c r="X18" s="511"/>
      <c r="Y18" s="511"/>
      <c r="Z18" s="511"/>
      <c r="AA18" s="473"/>
      <c r="AB18" s="477" t="s">
        <v>1</v>
      </c>
      <c r="AC18" s="473" t="s">
        <v>1</v>
      </c>
      <c r="AD18" s="473"/>
      <c r="AE18" s="473"/>
      <c r="AF18" s="473"/>
      <c r="AG18" s="477" t="s">
        <v>1</v>
      </c>
      <c r="AH18" s="473" t="s">
        <v>1</v>
      </c>
      <c r="AI18" s="473"/>
      <c r="AJ18" s="473"/>
      <c r="AK18" s="477" t="s">
        <v>1</v>
      </c>
      <c r="AL18" s="473" t="s">
        <v>1</v>
      </c>
      <c r="AM18" s="473"/>
      <c r="AN18" s="473"/>
      <c r="AO18" s="473"/>
      <c r="AP18" s="477" t="s">
        <v>1</v>
      </c>
      <c r="AQ18" s="473" t="s">
        <v>1</v>
      </c>
      <c r="AR18" s="473"/>
      <c r="AS18" s="473"/>
      <c r="AT18" s="477" t="s">
        <v>1</v>
      </c>
      <c r="AU18" s="473" t="s">
        <v>1</v>
      </c>
      <c r="AV18" s="473"/>
      <c r="AW18" s="473"/>
      <c r="AX18" s="477" t="s">
        <v>1</v>
      </c>
      <c r="AY18" s="473" t="s">
        <v>1</v>
      </c>
      <c r="AZ18" s="473"/>
      <c r="BA18" s="473"/>
      <c r="BB18" s="473"/>
      <c r="BC18" s="477" t="s">
        <v>1</v>
      </c>
    </row>
    <row r="19" spans="1:55">
      <c r="A19" s="473"/>
      <c r="B19" s="523" t="s">
        <v>62</v>
      </c>
      <c r="C19" s="496"/>
      <c r="D19" s="473"/>
      <c r="E19" s="473"/>
      <c r="F19" s="473"/>
      <c r="G19" s="473"/>
      <c r="H19" s="496" t="s">
        <v>1</v>
      </c>
      <c r="I19" s="473"/>
      <c r="J19" s="473"/>
      <c r="K19" s="473"/>
      <c r="L19" s="529"/>
      <c r="M19" s="473"/>
      <c r="N19" s="473"/>
      <c r="O19" s="497" t="s">
        <v>1</v>
      </c>
      <c r="P19" s="473" t="s">
        <v>1</v>
      </c>
      <c r="Q19" s="473"/>
      <c r="R19" s="473"/>
      <c r="S19" s="473"/>
      <c r="T19" s="497" t="s">
        <v>1</v>
      </c>
      <c r="U19" s="473" t="s">
        <v>1</v>
      </c>
      <c r="V19" s="473"/>
      <c r="W19" s="473"/>
      <c r="X19" s="477" t="s">
        <v>1</v>
      </c>
      <c r="Y19" s="473" t="s">
        <v>1</v>
      </c>
      <c r="Z19" s="473"/>
      <c r="AA19" s="473"/>
      <c r="AB19" s="477" t="s">
        <v>1</v>
      </c>
      <c r="AC19" s="473" t="s">
        <v>1</v>
      </c>
      <c r="AD19" s="473"/>
      <c r="AE19" s="473"/>
      <c r="AF19" s="473"/>
      <c r="AG19" s="477" t="s">
        <v>1</v>
      </c>
      <c r="AH19" s="473" t="s">
        <v>1</v>
      </c>
      <c r="AI19" s="473"/>
      <c r="AJ19" s="473"/>
      <c r="AK19" s="477" t="s">
        <v>1</v>
      </c>
      <c r="AL19" s="473" t="s">
        <v>1</v>
      </c>
      <c r="AM19" s="473"/>
      <c r="AN19" s="473"/>
      <c r="AO19" s="473"/>
      <c r="AP19" s="477" t="s">
        <v>1</v>
      </c>
      <c r="AQ19" s="473" t="s">
        <v>1</v>
      </c>
      <c r="AR19" s="473"/>
      <c r="AS19" s="473"/>
      <c r="AT19" s="477" t="s">
        <v>1</v>
      </c>
      <c r="AU19" s="473" t="s">
        <v>1</v>
      </c>
      <c r="AV19" s="473"/>
      <c r="AW19" s="473"/>
      <c r="AX19" s="477" t="s">
        <v>1</v>
      </c>
      <c r="AY19" s="473" t="s">
        <v>1</v>
      </c>
      <c r="AZ19" s="473"/>
      <c r="BA19" s="473"/>
      <c r="BB19" s="473"/>
      <c r="BC19" s="477" t="s">
        <v>1</v>
      </c>
    </row>
    <row r="20" spans="1:55">
      <c r="A20" s="473"/>
      <c r="B20" s="479" t="s">
        <v>63</v>
      </c>
      <c r="C20" s="520"/>
      <c r="D20" s="514"/>
      <c r="E20" s="514"/>
      <c r="F20" s="514"/>
      <c r="G20" s="514"/>
      <c r="H20" s="527"/>
      <c r="I20" s="508"/>
      <c r="J20" s="511"/>
      <c r="K20" s="511"/>
      <c r="L20" s="511"/>
      <c r="M20" s="511"/>
      <c r="N20" s="511"/>
      <c r="O20" s="511"/>
      <c r="P20" s="473" t="s">
        <v>1</v>
      </c>
      <c r="Q20" s="473"/>
      <c r="R20" s="473"/>
      <c r="S20" s="473"/>
      <c r="T20" s="497" t="s">
        <v>1</v>
      </c>
      <c r="U20" s="473" t="s">
        <v>1</v>
      </c>
      <c r="V20" s="473"/>
      <c r="W20" s="473"/>
      <c r="X20" s="477" t="s">
        <v>1</v>
      </c>
      <c r="Y20" s="473" t="s">
        <v>1</v>
      </c>
      <c r="Z20" s="473"/>
      <c r="AA20" s="473"/>
      <c r="AB20" s="477" t="s">
        <v>1</v>
      </c>
      <c r="AC20" s="473" t="s">
        <v>1</v>
      </c>
      <c r="AD20" s="473"/>
      <c r="AE20" s="473"/>
      <c r="AF20" s="473"/>
      <c r="AG20" s="477" t="s">
        <v>1</v>
      </c>
      <c r="AH20" s="473" t="s">
        <v>1</v>
      </c>
      <c r="AI20" s="473"/>
      <c r="AJ20" s="473"/>
      <c r="AK20" s="477" t="s">
        <v>1</v>
      </c>
      <c r="AL20" s="473" t="s">
        <v>1</v>
      </c>
      <c r="AM20" s="473"/>
      <c r="AN20" s="473"/>
      <c r="AO20" s="473"/>
      <c r="AP20" s="477" t="s">
        <v>1</v>
      </c>
      <c r="AQ20" s="473" t="s">
        <v>1</v>
      </c>
      <c r="AR20" s="473"/>
      <c r="AS20" s="473"/>
      <c r="AT20" s="477" t="s">
        <v>1</v>
      </c>
      <c r="AU20" s="473" t="s">
        <v>1</v>
      </c>
      <c r="AV20" s="473"/>
      <c r="AW20" s="473"/>
      <c r="AX20" s="477" t="s">
        <v>1</v>
      </c>
      <c r="AY20" s="473" t="s">
        <v>1</v>
      </c>
      <c r="AZ20" s="473"/>
      <c r="BA20" s="473"/>
      <c r="BB20" s="473"/>
      <c r="BC20" s="477" t="s">
        <v>1</v>
      </c>
    </row>
    <row r="21" spans="1:55">
      <c r="A21" s="473"/>
      <c r="B21" s="523" t="s">
        <v>64</v>
      </c>
      <c r="C21" s="496"/>
      <c r="D21" s="473"/>
      <c r="E21" s="473"/>
      <c r="F21" s="473"/>
      <c r="G21" s="473"/>
      <c r="H21" s="496" t="s">
        <v>1</v>
      </c>
      <c r="I21" s="473"/>
      <c r="J21" s="473"/>
      <c r="K21" s="473"/>
      <c r="L21" s="496" t="s">
        <v>1</v>
      </c>
      <c r="M21" s="473"/>
      <c r="N21" s="473"/>
      <c r="O21" s="497" t="s">
        <v>1</v>
      </c>
      <c r="P21" s="473" t="s">
        <v>1</v>
      </c>
      <c r="Q21" s="473"/>
      <c r="R21" s="473"/>
      <c r="S21" s="473"/>
      <c r="T21" s="497" t="s">
        <v>1</v>
      </c>
      <c r="U21" s="473" t="s">
        <v>1</v>
      </c>
      <c r="V21" s="473"/>
      <c r="W21" s="473"/>
      <c r="X21" s="477" t="s">
        <v>1</v>
      </c>
      <c r="Y21" s="473" t="s">
        <v>1</v>
      </c>
      <c r="Z21" s="473"/>
      <c r="AA21" s="473"/>
      <c r="AB21" s="477" t="s">
        <v>1</v>
      </c>
      <c r="AC21" s="473" t="s">
        <v>1</v>
      </c>
      <c r="AD21" s="473"/>
      <c r="AE21" s="473"/>
      <c r="AF21" s="473"/>
      <c r="AG21" s="477" t="s">
        <v>1</v>
      </c>
      <c r="AH21" s="473" t="s">
        <v>1</v>
      </c>
      <c r="AI21" s="473"/>
      <c r="AJ21" s="473"/>
      <c r="AK21" s="477" t="s">
        <v>1</v>
      </c>
      <c r="AL21" s="473" t="s">
        <v>1</v>
      </c>
      <c r="AM21" s="473"/>
      <c r="AN21" s="473"/>
      <c r="AO21" s="473"/>
      <c r="AP21" s="477" t="s">
        <v>1</v>
      </c>
      <c r="AQ21" s="473" t="s">
        <v>1</v>
      </c>
      <c r="AR21" s="473"/>
      <c r="AS21" s="473"/>
      <c r="AT21" s="477" t="s">
        <v>1</v>
      </c>
      <c r="AU21" s="473" t="s">
        <v>1</v>
      </c>
      <c r="AV21" s="473"/>
      <c r="AW21" s="473"/>
      <c r="AX21" s="477" t="s">
        <v>1</v>
      </c>
      <c r="AY21" s="473" t="s">
        <v>1</v>
      </c>
      <c r="AZ21" s="473"/>
      <c r="BA21" s="473"/>
      <c r="BB21" s="473"/>
      <c r="BC21" s="477" t="s">
        <v>1</v>
      </c>
    </row>
    <row r="22" spans="1:55">
      <c r="A22" s="473"/>
      <c r="B22" s="523" t="s">
        <v>65</v>
      </c>
      <c r="C22" s="496"/>
      <c r="D22" s="473"/>
      <c r="E22" s="473"/>
      <c r="F22" s="473"/>
      <c r="G22" s="473"/>
      <c r="H22" s="496" t="s">
        <v>1</v>
      </c>
      <c r="I22" s="473"/>
      <c r="J22" s="473"/>
      <c r="K22" s="473"/>
      <c r="L22" s="514"/>
      <c r="M22" s="514"/>
      <c r="N22" s="514"/>
      <c r="O22" s="514"/>
      <c r="P22" s="473" t="s">
        <v>1</v>
      </c>
      <c r="Q22" s="473"/>
      <c r="R22" s="473"/>
      <c r="S22" s="473"/>
      <c r="T22" s="497" t="s">
        <v>1</v>
      </c>
      <c r="U22" s="473" t="s">
        <v>1</v>
      </c>
      <c r="V22" s="473"/>
      <c r="W22" s="473"/>
      <c r="X22" s="477" t="s">
        <v>1</v>
      </c>
      <c r="Y22" s="473" t="s">
        <v>1</v>
      </c>
      <c r="Z22" s="473"/>
      <c r="AA22" s="473"/>
      <c r="AB22" s="477" t="s">
        <v>1</v>
      </c>
      <c r="AC22" s="473" t="s">
        <v>1</v>
      </c>
      <c r="AD22" s="473"/>
      <c r="AE22" s="473"/>
      <c r="AF22" s="473"/>
      <c r="AG22" s="477" t="s">
        <v>1</v>
      </c>
      <c r="AH22" s="473" t="s">
        <v>1</v>
      </c>
      <c r="AI22" s="473"/>
      <c r="AJ22" s="473"/>
      <c r="AK22" s="477" t="s">
        <v>1</v>
      </c>
      <c r="AL22" s="473" t="s">
        <v>1</v>
      </c>
      <c r="AM22" s="473"/>
      <c r="AN22" s="473"/>
      <c r="AO22" s="473"/>
      <c r="AP22" s="477" t="s">
        <v>1</v>
      </c>
      <c r="AQ22" s="473" t="s">
        <v>1</v>
      </c>
      <c r="AR22" s="473"/>
      <c r="AS22" s="473"/>
      <c r="AT22" s="477" t="s">
        <v>1</v>
      </c>
      <c r="AU22" s="473" t="s">
        <v>1</v>
      </c>
      <c r="AV22" s="473"/>
      <c r="AW22" s="473"/>
      <c r="AX22" s="477" t="s">
        <v>1</v>
      </c>
      <c r="AY22" s="473" t="s">
        <v>1</v>
      </c>
      <c r="AZ22" s="473"/>
      <c r="BA22" s="473"/>
      <c r="BB22" s="473"/>
      <c r="BC22" s="477" t="s">
        <v>1</v>
      </c>
    </row>
    <row r="23" spans="1:55">
      <c r="A23" s="473"/>
      <c r="B23" s="523" t="s">
        <v>66</v>
      </c>
      <c r="C23" s="496"/>
      <c r="D23" s="473"/>
      <c r="E23" s="473"/>
      <c r="F23" s="473"/>
      <c r="G23" s="473"/>
      <c r="H23" s="496" t="s">
        <v>1</v>
      </c>
      <c r="I23" s="473"/>
      <c r="J23" s="473"/>
      <c r="K23" s="473"/>
      <c r="L23" s="496" t="s">
        <v>1</v>
      </c>
      <c r="M23" s="473"/>
      <c r="N23" s="473"/>
      <c r="O23" s="497" t="s">
        <v>1</v>
      </c>
      <c r="P23" s="473" t="s">
        <v>1</v>
      </c>
      <c r="Q23" s="473"/>
      <c r="R23" s="473"/>
      <c r="S23" s="473"/>
      <c r="T23" s="497" t="s">
        <v>1</v>
      </c>
      <c r="U23" s="473" t="s">
        <v>1</v>
      </c>
      <c r="V23" s="473"/>
      <c r="W23" s="473"/>
      <c r="X23" s="477" t="s">
        <v>1</v>
      </c>
      <c r="Y23" s="473" t="s">
        <v>1</v>
      </c>
      <c r="Z23" s="473"/>
      <c r="AA23" s="473"/>
      <c r="AB23" s="477" t="s">
        <v>1</v>
      </c>
      <c r="AC23" s="473" t="s">
        <v>1</v>
      </c>
      <c r="AD23" s="473"/>
      <c r="AE23" s="473"/>
      <c r="AF23" s="473"/>
      <c r="AG23" s="477" t="s">
        <v>1</v>
      </c>
      <c r="AH23" s="473" t="s">
        <v>1</v>
      </c>
      <c r="AI23" s="473"/>
      <c r="AJ23" s="473"/>
      <c r="AK23" s="477" t="s">
        <v>1</v>
      </c>
      <c r="AL23" s="473" t="s">
        <v>1</v>
      </c>
      <c r="AM23" s="473"/>
      <c r="AN23" s="473"/>
      <c r="AO23" s="473"/>
      <c r="AP23" s="477" t="s">
        <v>1</v>
      </c>
      <c r="AQ23" s="473" t="s">
        <v>1</v>
      </c>
      <c r="AR23" s="473"/>
      <c r="AS23" s="473"/>
      <c r="AT23" s="477" t="s">
        <v>1</v>
      </c>
      <c r="AU23" s="473" t="s">
        <v>1</v>
      </c>
      <c r="AV23" s="473"/>
      <c r="AW23" s="473"/>
      <c r="AX23" s="477" t="s">
        <v>1</v>
      </c>
      <c r="AY23" s="473" t="s">
        <v>1</v>
      </c>
      <c r="AZ23" s="473"/>
      <c r="BA23" s="473"/>
      <c r="BB23" s="473"/>
      <c r="BC23" s="477" t="s">
        <v>1</v>
      </c>
    </row>
    <row r="24" spans="1:55">
      <c r="A24" s="473"/>
      <c r="B24" s="479" t="s">
        <v>67</v>
      </c>
      <c r="C24" s="522"/>
      <c r="D24" s="511"/>
      <c r="E24" s="511"/>
      <c r="F24" s="511"/>
      <c r="G24" s="511"/>
      <c r="H24" s="530"/>
      <c r="I24" s="514"/>
      <c r="J24" s="514"/>
      <c r="K24" s="514"/>
      <c r="L24" s="514"/>
      <c r="M24" s="514"/>
      <c r="N24" s="514"/>
      <c r="O24" s="514"/>
      <c r="P24" s="514"/>
      <c r="Q24" s="514"/>
      <c r="R24" s="514"/>
      <c r="S24" s="514"/>
      <c r="T24" s="514"/>
      <c r="U24" s="473" t="s">
        <v>1</v>
      </c>
      <c r="V24" s="473"/>
      <c r="W24" s="473"/>
      <c r="X24" s="477" t="s">
        <v>1</v>
      </c>
      <c r="Y24" s="473" t="s">
        <v>1</v>
      </c>
      <c r="Z24" s="473"/>
      <c r="AA24" s="473"/>
      <c r="AB24" s="477" t="s">
        <v>1</v>
      </c>
      <c r="AC24" s="473" t="s">
        <v>1</v>
      </c>
      <c r="AD24" s="473"/>
      <c r="AE24" s="473"/>
      <c r="AF24" s="473"/>
      <c r="AG24" s="477" t="s">
        <v>1</v>
      </c>
      <c r="AH24" s="473" t="s">
        <v>1</v>
      </c>
      <c r="AI24" s="473"/>
      <c r="AJ24" s="473"/>
      <c r="AK24" s="477" t="s">
        <v>1</v>
      </c>
      <c r="AL24" s="473" t="s">
        <v>1</v>
      </c>
      <c r="AM24" s="473"/>
      <c r="AN24" s="473"/>
      <c r="AO24" s="473"/>
      <c r="AP24" s="477" t="s">
        <v>1</v>
      </c>
      <c r="AQ24" s="473" t="s">
        <v>1</v>
      </c>
      <c r="AR24" s="473"/>
      <c r="AS24" s="473"/>
      <c r="AT24" s="477" t="s">
        <v>1</v>
      </c>
      <c r="AU24" s="473" t="s">
        <v>1</v>
      </c>
      <c r="AV24" s="473"/>
      <c r="AW24" s="473"/>
      <c r="AX24" s="477" t="s">
        <v>1</v>
      </c>
      <c r="AY24" s="473" t="s">
        <v>1</v>
      </c>
      <c r="AZ24" s="473"/>
      <c r="BA24" s="473"/>
      <c r="BB24" s="473"/>
      <c r="BC24" s="477" t="s">
        <v>1</v>
      </c>
    </row>
    <row r="25" spans="1:55">
      <c r="A25" s="473"/>
      <c r="B25" s="479" t="s">
        <v>68</v>
      </c>
      <c r="C25" s="522"/>
      <c r="D25" s="511"/>
      <c r="E25" s="511"/>
      <c r="F25" s="511"/>
      <c r="G25" s="508"/>
      <c r="H25" s="531"/>
      <c r="I25" s="508"/>
      <c r="J25" s="508"/>
      <c r="K25" s="508"/>
      <c r="L25" s="531"/>
      <c r="M25" s="514"/>
      <c r="N25" s="514"/>
      <c r="O25" s="521"/>
      <c r="P25" s="514"/>
      <c r="Q25" s="514"/>
      <c r="R25" s="514"/>
      <c r="S25" s="514"/>
      <c r="T25" s="514"/>
      <c r="U25" s="473" t="s">
        <v>1</v>
      </c>
      <c r="V25" s="473"/>
      <c r="W25" s="473"/>
      <c r="X25" s="477" t="s">
        <v>1</v>
      </c>
      <c r="Y25" s="473" t="s">
        <v>1</v>
      </c>
      <c r="Z25" s="473"/>
      <c r="AA25" s="473"/>
      <c r="AB25" s="477" t="s">
        <v>1</v>
      </c>
      <c r="AC25" s="473" t="s">
        <v>1</v>
      </c>
      <c r="AD25" s="473"/>
      <c r="AE25" s="473"/>
      <c r="AF25" s="473"/>
      <c r="AG25" s="477" t="s">
        <v>1</v>
      </c>
      <c r="AH25" s="473" t="s">
        <v>1</v>
      </c>
      <c r="AI25" s="473"/>
      <c r="AJ25" s="473"/>
      <c r="AK25" s="477" t="s">
        <v>1</v>
      </c>
      <c r="AL25" s="473" t="s">
        <v>1</v>
      </c>
      <c r="AM25" s="473"/>
      <c r="AN25" s="473"/>
      <c r="AO25" s="473"/>
      <c r="AP25" s="477" t="s">
        <v>1</v>
      </c>
      <c r="AQ25" s="473" t="s">
        <v>1</v>
      </c>
      <c r="AR25" s="473"/>
      <c r="AS25" s="473"/>
      <c r="AT25" s="477" t="s">
        <v>1</v>
      </c>
      <c r="AU25" s="473" t="s">
        <v>1</v>
      </c>
      <c r="AV25" s="473"/>
      <c r="AW25" s="473"/>
      <c r="AX25" s="477" t="s">
        <v>1</v>
      </c>
      <c r="AY25" s="473" t="s">
        <v>1</v>
      </c>
      <c r="AZ25" s="473"/>
      <c r="BA25" s="473"/>
      <c r="BB25" s="473"/>
      <c r="BC25" s="477" t="s">
        <v>1</v>
      </c>
    </row>
    <row r="26" spans="1:55">
      <c r="A26" s="473"/>
      <c r="B26" s="523" t="s">
        <v>69</v>
      </c>
      <c r="C26" s="496"/>
      <c r="D26" s="473"/>
      <c r="E26" s="473"/>
      <c r="F26" s="473"/>
      <c r="G26" s="473"/>
      <c r="H26" s="496" t="s">
        <v>1</v>
      </c>
      <c r="I26" s="473"/>
      <c r="J26" s="473"/>
      <c r="K26" s="473"/>
      <c r="L26" s="496" t="s">
        <v>1</v>
      </c>
      <c r="M26" s="473"/>
      <c r="N26" s="473"/>
      <c r="O26" s="497" t="s">
        <v>1</v>
      </c>
      <c r="P26" s="473" t="s">
        <v>1</v>
      </c>
      <c r="Q26" s="473"/>
      <c r="R26" s="473"/>
      <c r="S26" s="473"/>
      <c r="T26" s="497" t="s">
        <v>1</v>
      </c>
      <c r="U26" s="473" t="s">
        <v>1</v>
      </c>
      <c r="V26" s="473"/>
      <c r="W26" s="473"/>
      <c r="X26" s="477" t="s">
        <v>1</v>
      </c>
      <c r="Y26" s="473" t="s">
        <v>1</v>
      </c>
      <c r="Z26" s="473"/>
      <c r="AA26" s="473"/>
      <c r="AB26" s="477" t="s">
        <v>1</v>
      </c>
      <c r="AC26" s="473" t="s">
        <v>1</v>
      </c>
      <c r="AD26" s="473"/>
      <c r="AE26" s="473"/>
      <c r="AF26" s="473"/>
      <c r="AG26" s="477" t="s">
        <v>1</v>
      </c>
      <c r="AH26" s="473" t="s">
        <v>1</v>
      </c>
      <c r="AI26" s="473"/>
      <c r="AJ26" s="473"/>
      <c r="AK26" s="477" t="s">
        <v>1</v>
      </c>
      <c r="AL26" s="473" t="s">
        <v>1</v>
      </c>
      <c r="AM26" s="473"/>
      <c r="AN26" s="473"/>
      <c r="AO26" s="473"/>
      <c r="AP26" s="477" t="s">
        <v>1</v>
      </c>
      <c r="AQ26" s="473" t="s">
        <v>1</v>
      </c>
      <c r="AR26" s="473"/>
      <c r="AS26" s="473"/>
      <c r="AT26" s="477" t="s">
        <v>1</v>
      </c>
      <c r="AU26" s="473" t="s">
        <v>1</v>
      </c>
      <c r="AV26" s="473"/>
      <c r="AW26" s="473"/>
      <c r="AX26" s="477" t="s">
        <v>1</v>
      </c>
      <c r="AY26" s="473" t="s">
        <v>1</v>
      </c>
      <c r="AZ26" s="473"/>
      <c r="BA26" s="473"/>
      <c r="BB26" s="473"/>
      <c r="BC26" s="477" t="s">
        <v>1</v>
      </c>
    </row>
    <row r="27" spans="1:55">
      <c r="A27" s="473"/>
      <c r="B27" s="479" t="s">
        <v>70</v>
      </c>
      <c r="C27" s="496"/>
      <c r="D27" s="473"/>
      <c r="E27" s="473"/>
      <c r="F27" s="473"/>
      <c r="G27" s="473"/>
      <c r="H27" s="496" t="s">
        <v>1</v>
      </c>
      <c r="I27" s="473"/>
      <c r="J27" s="473"/>
      <c r="K27" s="473"/>
      <c r="L27" s="496" t="s">
        <v>1</v>
      </c>
      <c r="M27" s="505"/>
      <c r="N27" s="505"/>
      <c r="O27" s="554" t="s">
        <v>1</v>
      </c>
      <c r="P27" s="505" t="s">
        <v>1</v>
      </c>
      <c r="Q27" s="507"/>
      <c r="R27" s="505"/>
      <c r="S27" s="507"/>
      <c r="T27" s="556" t="s">
        <v>1</v>
      </c>
      <c r="U27" s="507" t="s">
        <v>1</v>
      </c>
      <c r="V27" s="557"/>
      <c r="W27" s="557"/>
      <c r="X27" s="558" t="s">
        <v>1</v>
      </c>
      <c r="Y27" s="557" t="s">
        <v>1</v>
      </c>
      <c r="Z27" s="557"/>
      <c r="AA27" s="557"/>
      <c r="AB27" s="564" t="s">
        <v>1</v>
      </c>
      <c r="AC27" s="563" t="s">
        <v>1</v>
      </c>
      <c r="AD27" s="563"/>
      <c r="AE27" s="563"/>
      <c r="AF27" s="563"/>
      <c r="AG27" s="564" t="s">
        <v>1</v>
      </c>
      <c r="AH27" s="563" t="s">
        <v>1</v>
      </c>
      <c r="AI27" s="563"/>
      <c r="AJ27" s="563"/>
      <c r="AK27" s="564" t="s">
        <v>1</v>
      </c>
      <c r="AL27" s="563" t="s">
        <v>1</v>
      </c>
      <c r="AM27" s="563"/>
      <c r="AN27" s="563"/>
      <c r="AO27" s="563"/>
      <c r="AP27" s="477" t="s">
        <v>1</v>
      </c>
      <c r="AQ27" s="473" t="s">
        <v>1</v>
      </c>
      <c r="AR27" s="473"/>
      <c r="AS27" s="473"/>
      <c r="AT27" s="477" t="s">
        <v>1</v>
      </c>
      <c r="AU27" s="473" t="s">
        <v>1</v>
      </c>
      <c r="AV27" s="473"/>
      <c r="AW27" s="473"/>
      <c r="AX27" s="477" t="s">
        <v>1</v>
      </c>
      <c r="AY27" s="473" t="s">
        <v>1</v>
      </c>
      <c r="AZ27" s="473"/>
      <c r="BA27" s="473"/>
      <c r="BB27" s="473"/>
      <c r="BC27" s="477" t="s">
        <v>1</v>
      </c>
    </row>
    <row r="28" spans="1:55">
      <c r="A28" s="473"/>
      <c r="B28" s="479" t="s">
        <v>1</v>
      </c>
      <c r="C28" s="496"/>
      <c r="D28" s="473"/>
      <c r="E28" s="473"/>
      <c r="F28" s="473"/>
      <c r="G28" s="473"/>
      <c r="H28" s="496" t="s">
        <v>1</v>
      </c>
      <c r="I28" s="473"/>
      <c r="J28" s="473"/>
      <c r="K28" s="473"/>
      <c r="L28" s="496" t="s">
        <v>1</v>
      </c>
      <c r="M28" s="473"/>
      <c r="N28" s="473"/>
      <c r="O28" s="497" t="s">
        <v>1</v>
      </c>
      <c r="P28" s="473" t="s">
        <v>1</v>
      </c>
      <c r="Q28" s="473"/>
      <c r="R28" s="473"/>
      <c r="S28" s="473"/>
      <c r="T28" s="497" t="s">
        <v>1</v>
      </c>
      <c r="U28" s="473" t="s">
        <v>1</v>
      </c>
      <c r="V28" s="473"/>
      <c r="W28" s="473"/>
      <c r="X28" s="477" t="s">
        <v>1</v>
      </c>
      <c r="Y28" s="473" t="s">
        <v>1</v>
      </c>
      <c r="Z28" s="473"/>
      <c r="AA28" s="473"/>
      <c r="AB28" s="477" t="s">
        <v>1</v>
      </c>
      <c r="AC28" s="473" t="s">
        <v>1</v>
      </c>
      <c r="AD28" s="473"/>
      <c r="AE28" s="473"/>
      <c r="AF28" s="473"/>
      <c r="AG28" s="477" t="s">
        <v>1</v>
      </c>
      <c r="AH28" s="473" t="s">
        <v>1</v>
      </c>
      <c r="AI28" s="473"/>
      <c r="AJ28" s="473"/>
      <c r="AK28" s="477" t="s">
        <v>1</v>
      </c>
      <c r="AL28" s="473" t="s">
        <v>1</v>
      </c>
      <c r="AM28" s="473"/>
      <c r="AN28" s="473"/>
      <c r="AO28" s="473"/>
      <c r="AP28" s="477" t="s">
        <v>1</v>
      </c>
      <c r="AQ28" s="473" t="s">
        <v>1</v>
      </c>
      <c r="AR28" s="473"/>
      <c r="AS28" s="473"/>
      <c r="AT28" s="477" t="s">
        <v>1</v>
      </c>
      <c r="AU28" s="473" t="s">
        <v>1</v>
      </c>
      <c r="AV28" s="473"/>
      <c r="AW28" s="473"/>
      <c r="AX28" s="477" t="s">
        <v>1</v>
      </c>
      <c r="AY28" s="473" t="s">
        <v>1</v>
      </c>
      <c r="AZ28" s="473"/>
      <c r="BA28" s="473"/>
      <c r="BB28" s="473"/>
      <c r="BC28" s="477" t="s">
        <v>1</v>
      </c>
    </row>
    <row r="29" spans="1:55">
      <c r="A29" s="473"/>
      <c r="B29" s="479" t="s">
        <v>1</v>
      </c>
      <c r="C29" s="496"/>
      <c r="D29" s="473"/>
      <c r="E29" s="473"/>
      <c r="F29" s="473"/>
      <c r="G29" s="473"/>
      <c r="H29" s="496" t="s">
        <v>1</v>
      </c>
      <c r="I29" s="473"/>
      <c r="J29" s="473"/>
      <c r="K29" s="473"/>
      <c r="L29" s="496" t="s">
        <v>1</v>
      </c>
      <c r="M29" s="473"/>
      <c r="N29" s="473"/>
      <c r="O29" s="497" t="s">
        <v>1</v>
      </c>
      <c r="P29" s="473" t="s">
        <v>1</v>
      </c>
      <c r="Q29" s="473"/>
      <c r="R29" s="473"/>
      <c r="S29" s="473"/>
      <c r="T29" s="497" t="s">
        <v>1</v>
      </c>
      <c r="U29" s="473" t="s">
        <v>1</v>
      </c>
      <c r="V29" s="473"/>
      <c r="W29" s="473"/>
      <c r="X29" s="477" t="s">
        <v>1</v>
      </c>
      <c r="Y29" s="473" t="s">
        <v>1</v>
      </c>
      <c r="Z29" s="473"/>
      <c r="AA29" s="473"/>
      <c r="AB29" s="477" t="s">
        <v>1</v>
      </c>
      <c r="AC29" s="473" t="s">
        <v>1</v>
      </c>
      <c r="AD29" s="473"/>
      <c r="AE29" s="473"/>
      <c r="AF29" s="473"/>
      <c r="AG29" s="477" t="s">
        <v>1</v>
      </c>
      <c r="AH29" s="473" t="s">
        <v>1</v>
      </c>
      <c r="AI29" s="473"/>
      <c r="AJ29" s="473"/>
      <c r="AK29" s="477" t="s">
        <v>1</v>
      </c>
      <c r="AL29" s="473" t="s">
        <v>1</v>
      </c>
      <c r="AM29" s="473"/>
      <c r="AN29" s="473"/>
      <c r="AO29" s="473"/>
      <c r="AP29" s="477" t="s">
        <v>1</v>
      </c>
      <c r="AQ29" s="473" t="s">
        <v>1</v>
      </c>
      <c r="AR29" s="473"/>
      <c r="AS29" s="473"/>
      <c r="AT29" s="477" t="s">
        <v>1</v>
      </c>
      <c r="AU29" s="473" t="s">
        <v>1</v>
      </c>
      <c r="AV29" s="473"/>
      <c r="AW29" s="473"/>
      <c r="AX29" s="477" t="s">
        <v>1</v>
      </c>
      <c r="AY29" s="473" t="s">
        <v>1</v>
      </c>
      <c r="AZ29" s="473"/>
      <c r="BA29" s="473"/>
      <c r="BB29" s="473"/>
      <c r="BC29" s="477" t="s">
        <v>1</v>
      </c>
    </row>
    <row r="30" spans="1:55">
      <c r="A30" s="473"/>
      <c r="B30" s="480" t="s">
        <v>1</v>
      </c>
      <c r="C30" s="498" t="s">
        <v>1</v>
      </c>
      <c r="D30" s="499" t="s">
        <v>1</v>
      </c>
      <c r="E30" s="499" t="s">
        <v>1</v>
      </c>
      <c r="F30" s="499" t="s">
        <v>1</v>
      </c>
      <c r="G30" s="499" t="s">
        <v>1</v>
      </c>
      <c r="H30" s="498" t="s">
        <v>1</v>
      </c>
      <c r="I30" s="499" t="s">
        <v>1</v>
      </c>
      <c r="J30" s="499" t="s">
        <v>1</v>
      </c>
      <c r="K30" s="499" t="s">
        <v>1</v>
      </c>
      <c r="L30" s="498" t="s">
        <v>1</v>
      </c>
      <c r="M30" s="499" t="s">
        <v>1</v>
      </c>
      <c r="N30" s="499" t="s">
        <v>1</v>
      </c>
      <c r="O30" s="500" t="s">
        <v>1</v>
      </c>
      <c r="P30" s="499" t="s">
        <v>1</v>
      </c>
      <c r="Q30" s="499" t="s">
        <v>1</v>
      </c>
      <c r="R30" s="499" t="s">
        <v>1</v>
      </c>
      <c r="S30" s="499" t="s">
        <v>1</v>
      </c>
      <c r="T30" s="500" t="s">
        <v>1</v>
      </c>
      <c r="U30" s="478" t="s">
        <v>1</v>
      </c>
      <c r="V30" s="478" t="s">
        <v>1</v>
      </c>
      <c r="W30" s="478" t="s">
        <v>1</v>
      </c>
      <c r="X30" s="476" t="s">
        <v>1</v>
      </c>
      <c r="Y30" s="478" t="s">
        <v>1</v>
      </c>
      <c r="Z30" s="478" t="s">
        <v>1</v>
      </c>
      <c r="AA30" s="478" t="s">
        <v>1</v>
      </c>
      <c r="AB30" s="476" t="s">
        <v>1</v>
      </c>
      <c r="AC30" s="478" t="s">
        <v>1</v>
      </c>
      <c r="AD30" s="478" t="s">
        <v>1</v>
      </c>
      <c r="AE30" s="478" t="s">
        <v>1</v>
      </c>
      <c r="AF30" s="478" t="s">
        <v>1</v>
      </c>
      <c r="AG30" s="476" t="s">
        <v>1</v>
      </c>
      <c r="AH30" s="478" t="s">
        <v>1</v>
      </c>
      <c r="AI30" s="478" t="s">
        <v>1</v>
      </c>
      <c r="AJ30" s="478" t="s">
        <v>1</v>
      </c>
      <c r="AK30" s="476" t="s">
        <v>1</v>
      </c>
      <c r="AL30" s="478" t="s">
        <v>1</v>
      </c>
      <c r="AM30" s="478" t="s">
        <v>1</v>
      </c>
      <c r="AN30" s="478" t="s">
        <v>1</v>
      </c>
      <c r="AO30" s="478" t="s">
        <v>1</v>
      </c>
      <c r="AP30" s="476" t="s">
        <v>1</v>
      </c>
      <c r="AQ30" s="478" t="s">
        <v>1</v>
      </c>
      <c r="AR30" s="478" t="s">
        <v>1</v>
      </c>
      <c r="AS30" s="478" t="s">
        <v>1</v>
      </c>
      <c r="AT30" s="476" t="s">
        <v>1</v>
      </c>
      <c r="AU30" s="478" t="s">
        <v>1</v>
      </c>
      <c r="AV30" s="478" t="s">
        <v>1</v>
      </c>
      <c r="AW30" s="478" t="s">
        <v>1</v>
      </c>
      <c r="AX30" s="476" t="s">
        <v>1</v>
      </c>
      <c r="AY30" s="478" t="s">
        <v>1</v>
      </c>
      <c r="AZ30" s="478" t="s">
        <v>1</v>
      </c>
      <c r="BA30" s="478" t="s">
        <v>1</v>
      </c>
      <c r="BB30" s="478" t="s">
        <v>1</v>
      </c>
      <c r="BC30" s="476" t="s">
        <v>1</v>
      </c>
    </row>
    <row r="31" spans="1:55">
      <c r="A31" s="473"/>
      <c r="B31" s="473"/>
      <c r="C31" s="473"/>
      <c r="D31" s="473"/>
      <c r="E31" s="473"/>
      <c r="F31" s="473"/>
      <c r="G31" s="473"/>
      <c r="H31" s="473"/>
      <c r="I31" s="473"/>
      <c r="J31" s="473"/>
      <c r="K31" s="473"/>
      <c r="L31" s="473"/>
      <c r="M31" s="473"/>
      <c r="N31" s="473"/>
      <c r="O31" s="473"/>
      <c r="P31" s="473"/>
      <c r="Q31" s="473"/>
      <c r="R31" s="473"/>
      <c r="S31" s="473"/>
      <c r="T31" s="473"/>
      <c r="U31" s="473"/>
      <c r="V31" s="473"/>
      <c r="W31" s="473"/>
      <c r="X31" s="473"/>
      <c r="Y31" s="473"/>
      <c r="Z31" s="473"/>
      <c r="AA31" s="473"/>
      <c r="AB31" s="473"/>
      <c r="AC31" s="473"/>
      <c r="AD31" s="473"/>
      <c r="AE31" s="473"/>
      <c r="AF31" s="473"/>
      <c r="AG31" s="473"/>
      <c r="AH31" s="473"/>
      <c r="AI31" s="473"/>
      <c r="AJ31" s="473"/>
      <c r="AK31" s="473"/>
      <c r="AL31" s="473"/>
      <c r="AM31" s="473"/>
      <c r="AN31" s="473"/>
      <c r="AO31" s="473"/>
      <c r="AP31" s="473"/>
      <c r="AQ31" s="473"/>
      <c r="AR31" s="473"/>
      <c r="AS31" s="473"/>
      <c r="AT31" s="473"/>
      <c r="AU31" s="473"/>
      <c r="AV31" s="473"/>
      <c r="AW31" s="473"/>
      <c r="AX31" s="473"/>
      <c r="AY31" s="473"/>
      <c r="AZ31" s="473"/>
      <c r="BA31" s="473"/>
      <c r="BB31" s="473"/>
      <c r="BC31" s="473"/>
    </row>
    <row r="32" spans="1:55">
      <c r="A32" s="473"/>
      <c r="B32" s="473"/>
      <c r="C32" s="473"/>
      <c r="D32" s="473"/>
      <c r="E32" s="473"/>
      <c r="F32" s="473"/>
      <c r="G32" s="473"/>
      <c r="H32" s="473"/>
      <c r="I32" s="473"/>
      <c r="J32" s="473"/>
      <c r="K32" s="473"/>
      <c r="L32" s="473"/>
      <c r="M32" s="473"/>
      <c r="N32" s="473"/>
      <c r="O32" s="473"/>
      <c r="P32" s="473"/>
      <c r="Q32" s="473"/>
      <c r="R32" s="473"/>
      <c r="S32" s="473"/>
      <c r="T32" s="473"/>
      <c r="U32" s="473"/>
      <c r="V32" s="473"/>
      <c r="W32" s="473"/>
      <c r="X32" s="473"/>
      <c r="Y32" s="473"/>
      <c r="Z32" s="473"/>
      <c r="AA32" s="473"/>
      <c r="AB32" s="473"/>
      <c r="AC32" s="473"/>
      <c r="AD32" s="473"/>
      <c r="AE32" s="473"/>
      <c r="AF32" s="473"/>
      <c r="AG32" s="473"/>
      <c r="AH32" s="473"/>
      <c r="AI32" s="473"/>
      <c r="AJ32" s="473"/>
      <c r="AK32" s="473"/>
      <c r="AL32" s="473"/>
      <c r="AM32" s="473"/>
      <c r="AN32" s="473"/>
      <c r="AO32" s="473"/>
      <c r="AP32" s="473"/>
      <c r="AQ32" s="473"/>
      <c r="AR32" s="473"/>
      <c r="AS32" s="473"/>
      <c r="AT32" s="473"/>
      <c r="AU32" s="473"/>
      <c r="AV32" s="473"/>
      <c r="AW32" s="473"/>
      <c r="AX32" s="473"/>
      <c r="AY32" s="473"/>
      <c r="AZ32" s="473"/>
      <c r="BA32" s="473"/>
      <c r="BB32" s="473"/>
      <c r="BC32" s="473"/>
    </row>
    <row r="33" spans="1:55">
      <c r="A33" s="473"/>
      <c r="B33" s="481" t="s">
        <v>71</v>
      </c>
      <c r="C33" s="473"/>
      <c r="D33" s="473"/>
      <c r="E33" s="473"/>
      <c r="F33" s="473"/>
      <c r="G33" s="473"/>
      <c r="H33" s="473"/>
      <c r="I33" s="473"/>
      <c r="J33" s="473"/>
      <c r="K33" s="473"/>
      <c r="L33" s="473"/>
      <c r="M33" s="473"/>
      <c r="N33" s="473"/>
      <c r="O33" s="473"/>
      <c r="P33" s="473"/>
      <c r="Q33" s="473"/>
      <c r="R33" s="473"/>
      <c r="S33" s="473"/>
      <c r="T33" s="473"/>
      <c r="U33" s="473"/>
      <c r="V33" s="473"/>
      <c r="W33" s="473"/>
      <c r="X33" s="473"/>
      <c r="Y33" s="473"/>
      <c r="Z33" s="473"/>
      <c r="AA33" s="473"/>
      <c r="AB33" s="473"/>
      <c r="AC33" s="473"/>
      <c r="AD33" s="473"/>
      <c r="AE33" s="473"/>
      <c r="AF33" s="473"/>
      <c r="AG33" s="473"/>
      <c r="AH33" s="473"/>
      <c r="AI33" s="473"/>
      <c r="AJ33" s="473"/>
      <c r="AK33" s="473"/>
      <c r="AL33" s="473"/>
      <c r="AM33" s="473"/>
      <c r="AN33" s="473"/>
      <c r="AO33" s="473"/>
      <c r="AP33" s="473"/>
      <c r="AQ33" s="473"/>
      <c r="AR33" s="473"/>
      <c r="AS33" s="473"/>
      <c r="AT33" s="473"/>
      <c r="AU33" s="473"/>
      <c r="AV33" s="473"/>
      <c r="AW33" s="473"/>
      <c r="AX33" s="473"/>
      <c r="AY33" s="473"/>
      <c r="AZ33" s="473"/>
      <c r="BA33" s="473"/>
      <c r="BB33" s="473"/>
      <c r="BC33" s="473"/>
    </row>
    <row r="34" spans="1:55">
      <c r="A34" s="473"/>
      <c r="B34" s="507" t="s">
        <v>72</v>
      </c>
      <c r="C34" s="473"/>
      <c r="D34" s="473"/>
      <c r="E34" s="473"/>
      <c r="F34" s="473"/>
      <c r="G34" s="473"/>
      <c r="H34" s="473"/>
      <c r="I34" s="473"/>
      <c r="J34" s="473"/>
      <c r="K34" s="473"/>
      <c r="L34" s="473"/>
      <c r="M34" s="473"/>
      <c r="N34" s="473"/>
      <c r="O34" s="473"/>
      <c r="P34" s="473"/>
      <c r="Q34" s="473"/>
      <c r="R34" s="473"/>
      <c r="S34" s="473"/>
      <c r="T34" s="473"/>
      <c r="U34" s="473"/>
      <c r="V34" s="473"/>
      <c r="W34" s="473"/>
      <c r="X34" s="473"/>
      <c r="Y34" s="473"/>
      <c r="Z34" s="473"/>
      <c r="AA34" s="473"/>
      <c r="AB34" s="473"/>
      <c r="AC34" s="473"/>
      <c r="AD34" s="473"/>
      <c r="AE34" s="473"/>
      <c r="AF34" s="473"/>
      <c r="AG34" s="473"/>
      <c r="AH34" s="473"/>
      <c r="AI34" s="473"/>
      <c r="AJ34" s="473"/>
      <c r="AK34" s="473"/>
      <c r="AL34" s="473"/>
      <c r="AM34" s="473"/>
      <c r="AN34" s="473"/>
      <c r="AO34" s="473"/>
      <c r="AP34" s="473"/>
      <c r="AQ34" s="473"/>
      <c r="AR34" s="473"/>
      <c r="AS34" s="473"/>
      <c r="AT34" s="473"/>
      <c r="AU34" s="473"/>
      <c r="AV34" s="473"/>
      <c r="AW34" s="473"/>
      <c r="AX34" s="473"/>
      <c r="AY34" s="473"/>
      <c r="AZ34" s="473"/>
      <c r="BA34" s="473"/>
      <c r="BB34" s="473"/>
      <c r="BC34" s="473"/>
    </row>
    <row r="35" spans="1:55">
      <c r="A35" s="473"/>
      <c r="B35" s="501" t="s">
        <v>73</v>
      </c>
      <c r="C35" s="473"/>
      <c r="D35" s="473"/>
      <c r="E35" s="473"/>
      <c r="F35" s="473"/>
      <c r="G35" s="473"/>
      <c r="H35" s="473"/>
      <c r="I35" s="473"/>
      <c r="J35" s="473"/>
      <c r="K35" s="473"/>
      <c r="L35" s="473"/>
      <c r="M35" s="473"/>
      <c r="N35" s="473"/>
      <c r="O35" s="473"/>
      <c r="P35" s="473"/>
      <c r="Q35" s="473"/>
      <c r="R35" s="473"/>
      <c r="S35" s="473"/>
      <c r="T35" s="473"/>
      <c r="U35" s="473"/>
      <c r="V35" s="473"/>
      <c r="W35" s="473"/>
      <c r="X35" s="473"/>
      <c r="Y35" s="473"/>
      <c r="Z35" s="473"/>
      <c r="AA35" s="473"/>
      <c r="AB35" s="473"/>
      <c r="AC35" s="473"/>
      <c r="AD35" s="473"/>
      <c r="AE35" s="473"/>
      <c r="AF35" s="473"/>
      <c r="AG35" s="473"/>
      <c r="AH35" s="473"/>
      <c r="AI35" s="473"/>
      <c r="AJ35" s="473"/>
      <c r="AK35" s="473"/>
      <c r="AL35" s="473"/>
      <c r="AM35" s="473"/>
      <c r="AN35" s="473"/>
      <c r="AO35" s="473"/>
      <c r="AP35" s="473"/>
      <c r="AQ35" s="473"/>
      <c r="AR35" s="473"/>
      <c r="AS35" s="473"/>
      <c r="AT35" s="473"/>
      <c r="AU35" s="473"/>
      <c r="AV35" s="473"/>
      <c r="AW35" s="473"/>
      <c r="AX35" s="473"/>
      <c r="AY35" s="473"/>
      <c r="AZ35" s="473"/>
      <c r="BA35" s="473"/>
      <c r="BB35" s="473"/>
      <c r="BC35" s="473"/>
    </row>
    <row r="36" spans="1:55">
      <c r="A36" s="473"/>
      <c r="B36" s="503" t="s">
        <v>74</v>
      </c>
      <c r="C36" s="473"/>
      <c r="D36" s="473"/>
      <c r="E36" s="473"/>
      <c r="F36" s="473"/>
      <c r="G36" s="473"/>
      <c r="H36" s="473"/>
      <c r="I36" s="473"/>
      <c r="J36" s="473"/>
      <c r="K36" s="473"/>
      <c r="L36" s="473"/>
      <c r="M36" s="473"/>
      <c r="N36" s="473"/>
      <c r="O36" s="473"/>
      <c r="P36" s="473"/>
      <c r="Q36" s="473"/>
      <c r="R36" s="473"/>
      <c r="S36" s="473"/>
      <c r="T36" s="473"/>
      <c r="U36" s="473"/>
      <c r="V36" s="473"/>
      <c r="W36" s="473"/>
      <c r="X36" s="473"/>
      <c r="Y36" s="473"/>
      <c r="Z36" s="473"/>
      <c r="AA36" s="473"/>
      <c r="AB36" s="473"/>
      <c r="AC36" s="473"/>
      <c r="AD36" s="473"/>
      <c r="AE36" s="473"/>
      <c r="AF36" s="473"/>
      <c r="AG36" s="473"/>
      <c r="AH36" s="473"/>
      <c r="AI36" s="473"/>
      <c r="AJ36" s="473"/>
      <c r="AK36" s="473"/>
      <c r="AL36" s="473"/>
      <c r="AM36" s="473"/>
      <c r="AN36" s="473"/>
      <c r="AO36" s="473"/>
      <c r="AP36" s="473"/>
      <c r="AQ36" s="473"/>
      <c r="AR36" s="473"/>
      <c r="AS36" s="473"/>
      <c r="AT36" s="473"/>
      <c r="AU36" s="473"/>
      <c r="AV36" s="473"/>
      <c r="AW36" s="473"/>
      <c r="AX36" s="473"/>
      <c r="AY36" s="473"/>
      <c r="AZ36" s="473"/>
      <c r="BA36" s="473"/>
      <c r="BB36" s="473"/>
      <c r="BC36" s="473"/>
    </row>
    <row r="37" spans="1:55">
      <c r="A37" s="473"/>
      <c r="B37" s="473"/>
      <c r="C37" s="473"/>
      <c r="D37" s="473"/>
      <c r="E37" s="473"/>
      <c r="F37" s="473"/>
      <c r="G37" s="473"/>
      <c r="H37" s="473"/>
      <c r="I37" s="473"/>
      <c r="J37" s="473"/>
      <c r="K37" s="473"/>
      <c r="L37" s="473"/>
      <c r="M37" s="473"/>
      <c r="N37" s="473"/>
      <c r="O37" s="473"/>
      <c r="P37" s="473"/>
      <c r="Q37" s="473"/>
      <c r="R37" s="473"/>
      <c r="S37" s="473"/>
      <c r="T37" s="473"/>
      <c r="U37" s="473"/>
      <c r="V37" s="473"/>
      <c r="W37" s="473"/>
      <c r="X37" s="473"/>
      <c r="Y37" s="473"/>
      <c r="Z37" s="473"/>
      <c r="AA37" s="473"/>
      <c r="AB37" s="473"/>
      <c r="AC37" s="473"/>
      <c r="AD37" s="473"/>
      <c r="AE37" s="473"/>
      <c r="AF37" s="473"/>
      <c r="AG37" s="473"/>
      <c r="AH37" s="473"/>
      <c r="AI37" s="473"/>
      <c r="AJ37" s="473"/>
      <c r="AK37" s="473"/>
      <c r="AL37" s="473"/>
      <c r="AM37" s="473"/>
      <c r="AN37" s="473"/>
      <c r="AO37" s="473"/>
      <c r="AP37" s="473"/>
      <c r="AQ37" s="473"/>
      <c r="AR37" s="473"/>
      <c r="AS37" s="473"/>
      <c r="AT37" s="473"/>
      <c r="AU37" s="473"/>
      <c r="AV37" s="473"/>
      <c r="AW37" s="473"/>
      <c r="AX37" s="473"/>
      <c r="AY37" s="473"/>
      <c r="AZ37" s="473"/>
      <c r="BA37" s="473"/>
      <c r="BB37" s="473"/>
      <c r="BC37" s="473"/>
    </row>
  </sheetData>
  <mergeCells count="18">
    <mergeCell ref="U6:X6"/>
    <mergeCell ref="C4:BC4"/>
    <mergeCell ref="C5:O5"/>
    <mergeCell ref="P5:AB5"/>
    <mergeCell ref="AC5:AO5"/>
    <mergeCell ref="AP5:BB5"/>
    <mergeCell ref="AY6:BB6"/>
    <mergeCell ref="Y6:AB6"/>
    <mergeCell ref="AC6:AG6"/>
    <mergeCell ref="AH6:AK6"/>
    <mergeCell ref="AL6:AP6"/>
    <mergeCell ref="AQ6:AT6"/>
    <mergeCell ref="AU6:AX6"/>
    <mergeCell ref="G2:K2"/>
    <mergeCell ref="C6:G6"/>
    <mergeCell ref="H6:K6"/>
    <mergeCell ref="L6:O6"/>
    <mergeCell ref="P6:T6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97C07A-CE99-4090-B168-7318C875E87B}">
  <dimension ref="A1:C28"/>
  <sheetViews>
    <sheetView workbookViewId="0">
      <selection activeCell="A28" sqref="A28"/>
    </sheetView>
  </sheetViews>
  <sheetFormatPr defaultColWidth="9" defaultRowHeight="15"/>
  <cols>
    <col min="1" max="16384" width="9" style="24"/>
  </cols>
  <sheetData>
    <row r="1" spans="1:3">
      <c r="A1" s="722" t="s">
        <v>75</v>
      </c>
      <c r="B1" s="722"/>
      <c r="C1" s="24" t="s">
        <v>76</v>
      </c>
    </row>
    <row r="28" spans="1:1">
      <c r="A28" s="568"/>
    </row>
  </sheetData>
  <mergeCells count="1">
    <mergeCell ref="A1:B1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B48FD9-36AC-4A9D-9D15-AE9E60817AF4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79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45334</v>
      </c>
      <c r="F5" s="223">
        <v>45363</v>
      </c>
      <c r="G5" s="223">
        <v>45394</v>
      </c>
      <c r="H5" s="223">
        <v>45424</v>
      </c>
      <c r="I5" s="223">
        <v>45455</v>
      </c>
      <c r="J5" s="223">
        <v>45485</v>
      </c>
      <c r="K5" s="223">
        <v>45516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32" priority="1">
      <formula>AND(ISNUMBER(N6), N6&gt;=5, NOT(ISBLANK(O6)))</formula>
    </cfRule>
    <cfRule type="expression" dxfId="431" priority="2">
      <formula>AND(ISNUMBER(N6), N6&gt;=5)</formula>
    </cfRule>
    <cfRule type="expression" dxfId="430" priority="3">
      <formula>AND(ISNUMBER(N6), N6&lt;5, NOT(ISBLANK(O6)))</formula>
    </cfRule>
    <cfRule type="expression" dxfId="429" priority="4">
      <formula>AND(ISNUMBER(N6), N6&lt;5, ISBLANK(O6))</formula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841DB8-ECD2-4E32-BEEC-035E6474ABA1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143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45547</v>
      </c>
      <c r="F5" s="223">
        <v>45577</v>
      </c>
      <c r="G5" s="223">
        <v>45608</v>
      </c>
      <c r="H5" s="223">
        <v>45638</v>
      </c>
      <c r="I5" s="223" t="s">
        <v>144</v>
      </c>
      <c r="J5" s="223" t="s">
        <v>145</v>
      </c>
      <c r="K5" s="223" t="s">
        <v>146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28" priority="1">
      <formula>AND(ISNUMBER(N6), N6&gt;=5, NOT(ISBLANK(O6)))</formula>
    </cfRule>
    <cfRule type="expression" dxfId="427" priority="2">
      <formula>AND(ISNUMBER(N6), N6&gt;=5)</formula>
    </cfRule>
    <cfRule type="expression" dxfId="426" priority="3">
      <formula>AND(ISNUMBER(N6), N6&lt;5, NOT(ISBLANK(O6)))</formula>
    </cfRule>
    <cfRule type="expression" dxfId="425" priority="4">
      <formula>AND(ISNUMBER(N6), N6&lt;5, ISBLANK(O6))</formula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2D6775-CF36-4CBF-9E80-61E3C5B03E4E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147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48</v>
      </c>
      <c r="F5" s="223" t="s">
        <v>148</v>
      </c>
      <c r="G5" s="223" t="s">
        <v>149</v>
      </c>
      <c r="H5" s="223" t="s">
        <v>150</v>
      </c>
      <c r="I5" s="223" t="s">
        <v>151</v>
      </c>
      <c r="J5" s="223" t="s">
        <v>152</v>
      </c>
      <c r="K5" s="223" t="s">
        <v>153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24" priority="1">
      <formula>AND(ISNUMBER(N6), N6&gt;=5, NOT(ISBLANK(O6)))</formula>
    </cfRule>
    <cfRule type="expression" dxfId="423" priority="2">
      <formula>AND(ISNUMBER(N6), N6&gt;=5)</formula>
    </cfRule>
    <cfRule type="expression" dxfId="422" priority="3">
      <formula>AND(ISNUMBER(N6), N6&lt;5, NOT(ISBLANK(O6)))</formula>
    </cfRule>
    <cfRule type="expression" dxfId="421" priority="4">
      <formula>AND(ISNUMBER(N6), N6&lt;5, ISBLANK(O6))</formula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3378A3-3334-43A9-91EB-C418D7980A37}">
  <sheetPr>
    <tabColor rgb="FF8FBA8A"/>
  </sheetPr>
  <dimension ref="B1:T62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154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49</v>
      </c>
      <c r="F5" s="223" t="s">
        <v>155</v>
      </c>
      <c r="G5" s="223" t="s">
        <v>156</v>
      </c>
      <c r="H5" s="223" t="s">
        <v>157</v>
      </c>
      <c r="I5" s="223" t="s">
        <v>158</v>
      </c>
      <c r="J5" s="223" t="s">
        <v>159</v>
      </c>
      <c r="K5" s="223" t="s">
        <v>160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  <row r="62" spans="2:15">
      <c r="D62" t="s">
        <v>161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20" priority="1">
      <formula>AND(ISNUMBER(N6), N6&gt;=5, NOT(ISBLANK(O6)))</formula>
    </cfRule>
    <cfRule type="expression" dxfId="419" priority="2">
      <formula>AND(ISNUMBER(N6), N6&gt;=5)</formula>
    </cfRule>
    <cfRule type="expression" dxfId="418" priority="3">
      <formula>AND(ISNUMBER(N6), N6&lt;5, NOT(ISBLANK(O6)))</formula>
    </cfRule>
    <cfRule type="expression" dxfId="417" priority="4">
      <formula>AND(ISNUMBER(N6), N6&lt;5, ISBLANK(O6))</formula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EAD84D-77FB-4FBF-8D2D-09E431735C81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162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47</v>
      </c>
      <c r="F5" s="223" t="s">
        <v>163</v>
      </c>
      <c r="G5" s="223" t="s">
        <v>164</v>
      </c>
      <c r="H5" s="223" t="s">
        <v>165</v>
      </c>
      <c r="I5" s="223" t="s">
        <v>166</v>
      </c>
      <c r="J5" s="223" t="s">
        <v>167</v>
      </c>
      <c r="K5" s="223">
        <v>45303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 ht="15.6" customHeight="1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16" priority="1">
      <formula>AND(ISNUMBER(N6), N6&gt;=5, NOT(ISBLANK(O6)))</formula>
    </cfRule>
    <cfRule type="expression" dxfId="415" priority="2">
      <formula>AND(ISNUMBER(N6), N6&gt;=5)</formula>
    </cfRule>
    <cfRule type="expression" dxfId="414" priority="3">
      <formula>AND(ISNUMBER(N6), N6&lt;5, NOT(ISBLANK(O6)))</formula>
    </cfRule>
    <cfRule type="expression" dxfId="413" priority="4">
      <formula>AND(ISNUMBER(N6), N6&lt;5, ISBLANK(O6))</formula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3C311-39B8-4D92-B691-00E53088097C}">
  <sheetPr>
    <tabColor theme="4" tint="0.39997558519241921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168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45393</v>
      </c>
      <c r="F5" s="223">
        <v>45423</v>
      </c>
      <c r="G5" s="223">
        <v>45454</v>
      </c>
      <c r="H5" s="223">
        <v>45484</v>
      </c>
      <c r="I5" s="223">
        <v>45515</v>
      </c>
      <c r="J5" s="223">
        <v>45546</v>
      </c>
      <c r="K5" s="223">
        <v>45576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12" priority="1">
      <formula>AND(ISNUMBER(N6), N6&gt;=5, NOT(ISBLANK(O6)))</formula>
    </cfRule>
    <cfRule type="expression" dxfId="411" priority="2">
      <formula>AND(ISNUMBER(N6), N6&gt;=5)</formula>
    </cfRule>
    <cfRule type="expression" dxfId="410" priority="3">
      <formula>AND(ISNUMBER(N6), N6&lt;5, NOT(ISBLANK(O6)))</formula>
    </cfRule>
    <cfRule type="expression" dxfId="409" priority="4">
      <formula>AND(ISNUMBER(N6), N6&lt;5, ISBLANK(O6))</formula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74B289-174C-476D-8E54-C61CE3AF3334}">
  <sheetPr>
    <tabColor rgb="FFBD9395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169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45607</v>
      </c>
      <c r="F5" s="223">
        <v>45637</v>
      </c>
      <c r="G5" s="223" t="s">
        <v>170</v>
      </c>
      <c r="H5" s="223" t="s">
        <v>171</v>
      </c>
      <c r="I5" s="223" t="s">
        <v>172</v>
      </c>
      <c r="J5" s="223" t="s">
        <v>173</v>
      </c>
      <c r="K5" s="223" t="s">
        <v>174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08" priority="1">
      <formula>AND(ISNUMBER(N6), N6&gt;=5, NOT(ISBLANK(O6)))</formula>
    </cfRule>
    <cfRule type="expression" dxfId="407" priority="2">
      <formula>AND(ISNUMBER(N6), N6&gt;=5)</formula>
    </cfRule>
    <cfRule type="expression" dxfId="406" priority="3">
      <formula>AND(ISNUMBER(N6), N6&lt;5, NOT(ISBLANK(O6)))</formula>
    </cfRule>
    <cfRule type="expression" dxfId="405" priority="4">
      <formula>AND(ISNUMBER(N6), N6&lt;5, ISBLANK(O6))</formula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1CAEA8-071E-4BF2-8723-DF2495C95EB8}">
  <sheetPr>
    <tabColor theme="4" tint="0.39997558519241921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175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46</v>
      </c>
      <c r="F5" s="223" t="s">
        <v>176</v>
      </c>
      <c r="G5" s="223" t="s">
        <v>177</v>
      </c>
      <c r="H5" s="223" t="s">
        <v>178</v>
      </c>
      <c r="I5" s="223" t="s">
        <v>179</v>
      </c>
      <c r="J5" s="223" t="s">
        <v>180</v>
      </c>
      <c r="K5" s="223" t="s">
        <v>181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04" priority="1">
      <formula>AND(ISNUMBER(N6), N6&gt;=5, NOT(ISBLANK(O6)))</formula>
    </cfRule>
    <cfRule type="expression" dxfId="403" priority="2">
      <formula>AND(ISNUMBER(N6), N6&gt;=5)</formula>
    </cfRule>
    <cfRule type="expression" dxfId="402" priority="3">
      <formula>AND(ISNUMBER(N6), N6&lt;5, NOT(ISBLANK(O6)))</formula>
    </cfRule>
    <cfRule type="expression" dxfId="401" priority="4">
      <formula>AND(ISNUMBER(N6), N6&lt;5, ISBLANK(O6))</formula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D6C6A4-8F66-4E0A-B86B-5B7FDFA8A8DD}">
  <sheetPr>
    <tabColor theme="4" tint="0.39997558519241921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162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47</v>
      </c>
      <c r="F5" s="223" t="s">
        <v>163</v>
      </c>
      <c r="G5" s="223" t="s">
        <v>164</v>
      </c>
      <c r="H5" s="223" t="s">
        <v>165</v>
      </c>
      <c r="I5" s="223" t="s">
        <v>166</v>
      </c>
      <c r="J5" s="223" t="s">
        <v>167</v>
      </c>
      <c r="K5" s="223">
        <v>45303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00" priority="1">
      <formula>AND(ISNUMBER(N6), N6&gt;=5, NOT(ISBLANK(O6)))</formula>
    </cfRule>
    <cfRule type="expression" dxfId="399" priority="2">
      <formula>AND(ISNUMBER(N6), N6&gt;=5)</formula>
    </cfRule>
    <cfRule type="expression" dxfId="398" priority="3">
      <formula>AND(ISNUMBER(N6), N6&lt;5, NOT(ISBLANK(O6)))</formula>
    </cfRule>
    <cfRule type="expression" dxfId="397" priority="4">
      <formula>AND(ISNUMBER(N6), N6&lt;5, ISBLANK(O6))</formula>
    </cfRule>
  </conditionalFormatting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B86C70-F9A4-40F6-B4AC-EDB2A8B75EED}">
  <sheetPr>
    <tabColor rgb="FFBD9395"/>
  </sheetPr>
  <dimension ref="B1:T61"/>
  <sheetViews>
    <sheetView zoomScale="115" zoomScaleNormal="115" workbookViewId="0">
      <selection activeCell="F16" sqref="F16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182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/>
      <c r="F5" s="223">
        <v>45301</v>
      </c>
      <c r="G5" s="223">
        <v>45332</v>
      </c>
      <c r="H5" s="223">
        <v>45361</v>
      </c>
      <c r="I5" s="223">
        <v>45392</v>
      </c>
      <c r="J5" s="223">
        <v>45422</v>
      </c>
      <c r="K5" s="223">
        <v>45453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 ht="15.6" customHeight="1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96" priority="1">
      <formula>AND(ISNUMBER(N6), N6&gt;=5, NOT(ISBLANK(O6)))</formula>
    </cfRule>
    <cfRule type="expression" dxfId="395" priority="2">
      <formula>AND(ISNUMBER(N6), N6&gt;=5)</formula>
    </cfRule>
    <cfRule type="expression" dxfId="394" priority="3">
      <formula>AND(ISNUMBER(N6), N6&lt;5, NOT(ISBLANK(O6)))</formula>
    </cfRule>
    <cfRule type="expression" dxfId="393" priority="4">
      <formula>AND(ISNUMBER(N6), N6&lt;5, ISBLANK(O6))</formula>
    </cfRule>
  </conditionalFormatting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0FDE93-8A5D-4919-AC1B-CDA73F2A03FB}">
  <sheetPr>
    <tabColor rgb="FFBD9395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183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45483</v>
      </c>
      <c r="F5" s="223">
        <v>45514</v>
      </c>
      <c r="G5" s="223">
        <v>45545</v>
      </c>
      <c r="H5" s="223">
        <v>45575</v>
      </c>
      <c r="I5" s="223">
        <v>45606</v>
      </c>
      <c r="J5" s="223">
        <v>45636</v>
      </c>
      <c r="K5" s="223" t="s">
        <v>184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92" priority="1">
      <formula>AND(ISNUMBER(N6), N6&gt;=5, NOT(ISBLANK(O6)))</formula>
    </cfRule>
    <cfRule type="expression" dxfId="391" priority="2">
      <formula>AND(ISNUMBER(N6), N6&gt;=5)</formula>
    </cfRule>
    <cfRule type="expression" dxfId="390" priority="3">
      <formula>AND(ISNUMBER(N6), N6&lt;5, NOT(ISBLANK(O6)))</formula>
    </cfRule>
    <cfRule type="expression" dxfId="389" priority="4">
      <formula>AND(ISNUMBER(N6), N6&lt;5, ISBLANK(O6))</formula>
    </cfRule>
  </conditionalFormatting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745FD4-9C4C-4FC1-BEDC-8E7E388A3A4B}">
  <sheetPr>
    <tabColor rgb="FFBD9395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185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43</v>
      </c>
      <c r="F5" s="223" t="s">
        <v>186</v>
      </c>
      <c r="G5" s="223" t="s">
        <v>187</v>
      </c>
      <c r="H5" s="223" t="s">
        <v>188</v>
      </c>
      <c r="I5" s="223" t="s">
        <v>189</v>
      </c>
      <c r="J5" s="223" t="s">
        <v>190</v>
      </c>
      <c r="K5" s="223" t="s">
        <v>191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88" priority="1">
      <formula>AND(ISNUMBER(N6), N6&gt;=5, NOT(ISBLANK(O6)))</formula>
    </cfRule>
    <cfRule type="expression" dxfId="387" priority="2">
      <formula>AND(ISNUMBER(N6), N6&gt;=5)</formula>
    </cfRule>
    <cfRule type="expression" dxfId="386" priority="3">
      <formula>AND(ISNUMBER(N6), N6&lt;5, NOT(ISBLANK(O6)))</formula>
    </cfRule>
    <cfRule type="expression" dxfId="385" priority="4">
      <formula>AND(ISNUMBER(N6), N6&lt;5, ISBLANK(O6))</formula>
    </cfRule>
  </conditionalFormatting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CD2200-276A-418E-80F7-F76AD2FBA38B}">
  <sheetPr>
    <tabColor rgb="FFBD9395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192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44</v>
      </c>
      <c r="F5" s="223" t="s">
        <v>193</v>
      </c>
      <c r="G5" s="223" t="s">
        <v>194</v>
      </c>
      <c r="H5" s="223" t="s">
        <v>195</v>
      </c>
      <c r="I5" s="223" t="s">
        <v>196</v>
      </c>
      <c r="J5" s="223" t="s">
        <v>197</v>
      </c>
      <c r="K5" s="223" t="s">
        <v>198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84" priority="1">
      <formula>AND(ISNUMBER(N6), N6&gt;=5, NOT(ISBLANK(O6)))</formula>
    </cfRule>
    <cfRule type="expression" dxfId="383" priority="2">
      <formula>AND(ISNUMBER(N6), N6&gt;=5)</formula>
    </cfRule>
    <cfRule type="expression" dxfId="382" priority="3">
      <formula>AND(ISNUMBER(N6), N6&lt;5, NOT(ISBLANK(O6)))</formula>
    </cfRule>
    <cfRule type="expression" dxfId="381" priority="4">
      <formula>AND(ISNUMBER(N6), N6&lt;5, ISBLANK(O6))</formula>
    </cfRule>
  </conditionalFormatting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FECFAA-174E-4505-BFB4-CDC10E57DC16}">
  <sheetPr>
    <tabColor rgb="FFBD9395"/>
  </sheetPr>
  <dimension ref="B1:T61"/>
  <sheetViews>
    <sheetView zoomScale="115" zoomScaleNormal="115" workbookViewId="0">
      <selection activeCell="I14" sqref="I14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199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45</v>
      </c>
      <c r="F5" s="223" t="s">
        <v>200</v>
      </c>
      <c r="G5" s="223" t="s">
        <v>201</v>
      </c>
      <c r="H5" s="223" t="s">
        <v>202</v>
      </c>
      <c r="I5" s="223">
        <v>45302</v>
      </c>
      <c r="J5" s="223">
        <v>45333</v>
      </c>
      <c r="K5" s="223">
        <v>45362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80" priority="1">
      <formula>AND(ISNUMBER(N6), N6&gt;=5, NOT(ISBLANK(O6)))</formula>
    </cfRule>
    <cfRule type="expression" dxfId="379" priority="2">
      <formula>AND(ISNUMBER(N6), N6&gt;=5)</formula>
    </cfRule>
    <cfRule type="expression" dxfId="378" priority="3">
      <formula>AND(ISNUMBER(N6), N6&lt;5, NOT(ISBLANK(O6)))</formula>
    </cfRule>
    <cfRule type="expression" dxfId="377" priority="4">
      <formula>AND(ISNUMBER(N6), N6&lt;5, ISBLANK(O6))</formula>
    </cfRule>
  </conditionalFormatting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4858E5-8827-4496-ABCF-92314883B197}">
  <sheetPr>
    <tabColor rgb="FFE8E158"/>
  </sheetPr>
  <dimension ref="B1:T61"/>
  <sheetViews>
    <sheetView zoomScale="115" zoomScaleNormal="115" workbookViewId="0">
      <selection activeCell="E6" sqref="E6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203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/>
      <c r="F5" s="223"/>
      <c r="G5" s="223"/>
      <c r="H5" s="223"/>
      <c r="I5" s="223"/>
      <c r="J5" s="223"/>
      <c r="K5" s="223">
        <v>45300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 ht="15.6" customHeight="1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76" priority="1">
      <formula>AND(ISNUMBER(N6), N6&gt;=5, NOT(ISBLANK(O6)))</formula>
    </cfRule>
    <cfRule type="expression" dxfId="375" priority="2">
      <formula>AND(ISNUMBER(N6), N6&gt;=5)</formula>
    </cfRule>
    <cfRule type="expression" dxfId="374" priority="3">
      <formula>AND(ISNUMBER(N6), N6&lt;5, NOT(ISBLANK(O6)))</formula>
    </cfRule>
    <cfRule type="expression" dxfId="373" priority="4">
      <formula>AND(ISNUMBER(N6), N6&lt;5, ISBLANK(O6))</formula>
    </cfRule>
  </conditionalFormatting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95A345-B692-460F-9839-7FA528A46B59}">
  <sheetPr>
    <tabColor rgb="FFE8E158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204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45331</v>
      </c>
      <c r="F5" s="223">
        <v>45360</v>
      </c>
      <c r="G5" s="223">
        <v>45391</v>
      </c>
      <c r="H5" s="223">
        <v>45421</v>
      </c>
      <c r="I5" s="223">
        <v>45452</v>
      </c>
      <c r="J5" s="223">
        <v>45482</v>
      </c>
      <c r="K5" s="223">
        <v>45513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72" priority="1">
      <formula>AND(ISNUMBER(N6), N6&gt;=5, NOT(ISBLANK(O6)))</formula>
    </cfRule>
    <cfRule type="expression" dxfId="371" priority="2">
      <formula>AND(ISNUMBER(N6), N6&gt;=5)</formula>
    </cfRule>
    <cfRule type="expression" dxfId="370" priority="3">
      <formula>AND(ISNUMBER(N6), N6&lt;5, NOT(ISBLANK(O6)))</formula>
    </cfRule>
    <cfRule type="expression" dxfId="369" priority="4">
      <formula>AND(ISNUMBER(N6), N6&lt;5, ISBLANK(O6))</formula>
    </cfRule>
  </conditionalFormatting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0B7546-BB3E-4111-8130-8110FDE0903F}">
  <sheetPr>
    <tabColor rgb="FFE8E158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205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45544</v>
      </c>
      <c r="F5" s="223">
        <v>45574</v>
      </c>
      <c r="G5" s="223">
        <v>45605</v>
      </c>
      <c r="H5" s="223">
        <v>45635</v>
      </c>
      <c r="I5" s="223" t="s">
        <v>206</v>
      </c>
      <c r="J5" s="223" t="s">
        <v>207</v>
      </c>
      <c r="K5" s="223" t="s">
        <v>208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68" priority="1">
      <formula>AND(ISNUMBER(N6), N6&gt;=5, NOT(ISBLANK(O6)))</formula>
    </cfRule>
    <cfRule type="expression" dxfId="367" priority="2">
      <formula>AND(ISNUMBER(N6), N6&gt;=5)</formula>
    </cfRule>
    <cfRule type="expression" dxfId="366" priority="3">
      <formula>AND(ISNUMBER(N6), N6&lt;5, NOT(ISBLANK(O6)))</formula>
    </cfRule>
    <cfRule type="expression" dxfId="365" priority="4">
      <formula>AND(ISNUMBER(N6), N6&lt;5, ISBLANK(O6))</formula>
    </cfRule>
  </conditionalFormatting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0620A5-8C17-448E-B9A9-8840BB610870}">
  <sheetPr>
    <tabColor rgb="FFE8E158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209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210</v>
      </c>
      <c r="F5" s="223" t="s">
        <v>211</v>
      </c>
      <c r="G5" s="223" t="s">
        <v>212</v>
      </c>
      <c r="H5" s="223" t="s">
        <v>213</v>
      </c>
      <c r="I5" s="223" t="s">
        <v>214</v>
      </c>
      <c r="J5" s="223" t="s">
        <v>215</v>
      </c>
      <c r="K5" s="223" t="s">
        <v>216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64" priority="1">
      <formula>AND(ISNUMBER(N6), N6&gt;=5, NOT(ISBLANK(O6)))</formula>
    </cfRule>
    <cfRule type="expression" dxfId="363" priority="2">
      <formula>AND(ISNUMBER(N6), N6&gt;=5)</formula>
    </cfRule>
    <cfRule type="expression" dxfId="362" priority="3">
      <formula>AND(ISNUMBER(N6), N6&lt;5, NOT(ISBLANK(O6)))</formula>
    </cfRule>
    <cfRule type="expression" dxfId="361" priority="4">
      <formula>AND(ISNUMBER(N6), N6&lt;5, ISBLANK(O6))</formula>
    </cfRule>
  </conditionalFormatting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6B3A12-FBFD-4007-9823-84311F023D4A}">
  <sheetPr>
    <tabColor rgb="FFE8E158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217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218</v>
      </c>
      <c r="F5" s="223" t="s">
        <v>219</v>
      </c>
      <c r="G5" s="223" t="s">
        <v>220</v>
      </c>
      <c r="H5" s="223" t="s">
        <v>221</v>
      </c>
      <c r="I5" s="223" t="s">
        <v>222</v>
      </c>
      <c r="J5" s="223" t="s">
        <v>223</v>
      </c>
      <c r="K5" s="223" t="s">
        <v>224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60" priority="1">
      <formula>AND(ISNUMBER(N6), N6&gt;=5, NOT(ISBLANK(O6)))</formula>
    </cfRule>
    <cfRule type="expression" dxfId="359" priority="2">
      <formula>AND(ISNUMBER(N6), N6&gt;=5)</formula>
    </cfRule>
    <cfRule type="expression" dxfId="358" priority="3">
      <formula>AND(ISNUMBER(N6), N6&lt;5, NOT(ISBLANK(O6)))</formula>
    </cfRule>
    <cfRule type="expression" dxfId="357" priority="4">
      <formula>AND(ISNUMBER(N6), N6&lt;5, ISBLANK(O6))</formula>
    </cfRule>
  </conditionalFormatting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F37BA4-F5D3-496F-9227-72E49A3AD7F0}">
  <sheetPr>
    <tabColor rgb="FFE8E158"/>
  </sheetPr>
  <dimension ref="B1:T61"/>
  <sheetViews>
    <sheetView zoomScale="115" zoomScaleNormal="115" workbookViewId="0">
      <selection activeCell="K5" sqref="K5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182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225</v>
      </c>
      <c r="F5" s="223"/>
      <c r="G5" s="223"/>
      <c r="H5" s="223"/>
      <c r="I5" s="223"/>
      <c r="J5" s="223"/>
      <c r="K5" s="223"/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56" priority="1">
      <formula>AND(ISNUMBER(N6), N6&gt;=5, NOT(ISBLANK(O6)))</formula>
    </cfRule>
    <cfRule type="expression" dxfId="355" priority="2">
      <formula>AND(ISNUMBER(N6), N6&gt;=5)</formula>
    </cfRule>
    <cfRule type="expression" dxfId="354" priority="3">
      <formula>AND(ISNUMBER(N6), N6&lt;5, NOT(ISBLANK(O6)))</formula>
    </cfRule>
    <cfRule type="expression" dxfId="353" priority="4">
      <formula>AND(ISNUMBER(N6), N6&lt;5, ISBLANK(O6))</formula>
    </cfRule>
  </conditionalFormatting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F631BF-6E3B-4706-A0B5-FD20B8857C0B}">
  <sheetPr>
    <tabColor rgb="FFAAA1FF"/>
  </sheetPr>
  <dimension ref="B1:T61"/>
  <sheetViews>
    <sheetView zoomScale="115" zoomScaleNormal="115" workbookViewId="0">
      <selection activeCell="H6" sqref="H6:I6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226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/>
      <c r="F5" s="223"/>
      <c r="G5" s="223"/>
      <c r="H5" s="223">
        <v>45299</v>
      </c>
      <c r="I5" s="223">
        <v>45330</v>
      </c>
      <c r="J5" s="223">
        <v>45359</v>
      </c>
      <c r="K5" s="223">
        <v>45390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 t="s">
        <v>227</v>
      </c>
      <c r="I6" s="282" t="s">
        <v>227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 ht="15.6" customHeight="1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52" priority="1">
      <formula>AND(ISNUMBER(N6), N6&gt;=5, NOT(ISBLANK(O6)))</formula>
    </cfRule>
    <cfRule type="expression" dxfId="351" priority="2">
      <formula>AND(ISNUMBER(N6), N6&gt;=5)</formula>
    </cfRule>
    <cfRule type="expression" dxfId="350" priority="3">
      <formula>AND(ISNUMBER(N6), N6&lt;5, NOT(ISBLANK(O6)))</formula>
    </cfRule>
    <cfRule type="expression" dxfId="349" priority="4">
      <formula>AND(ISNUMBER(N6), N6&lt;5, ISBLANK(O6))</formula>
    </cfRule>
  </conditionalFormatting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60197E-5465-4E2A-B704-4EBD3754ECB6}">
  <sheetPr>
    <tabColor rgb="FFAAA1FF"/>
  </sheetPr>
  <dimension ref="B1:T61"/>
  <sheetViews>
    <sheetView zoomScale="115" zoomScaleNormal="115" workbookViewId="0">
      <selection activeCell="F14" sqref="F14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228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45420</v>
      </c>
      <c r="F5" s="223">
        <v>45451</v>
      </c>
      <c r="G5" s="223">
        <v>45481</v>
      </c>
      <c r="H5" s="223">
        <v>45512</v>
      </c>
      <c r="I5" s="223">
        <v>45543</v>
      </c>
      <c r="J5" s="223">
        <v>45573</v>
      </c>
      <c r="K5" s="223">
        <v>45604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229</v>
      </c>
      <c r="F6" s="282" t="s">
        <v>229</v>
      </c>
      <c r="G6" s="282" t="s">
        <v>229</v>
      </c>
      <c r="H6" s="282" t="s">
        <v>229</v>
      </c>
      <c r="I6" s="282" t="s">
        <v>229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48" priority="1">
      <formula>AND(ISNUMBER(N6), N6&gt;=5, NOT(ISBLANK(O6)))</formula>
    </cfRule>
    <cfRule type="expression" dxfId="347" priority="2">
      <formula>AND(ISNUMBER(N6), N6&gt;=5)</formula>
    </cfRule>
    <cfRule type="expression" dxfId="346" priority="3">
      <formula>AND(ISNUMBER(N6), N6&lt;5, NOT(ISBLANK(O6)))</formula>
    </cfRule>
    <cfRule type="expression" dxfId="345" priority="4">
      <formula>AND(ISNUMBER(N6), N6&lt;5, ISBLANK(O6))</formula>
    </cfRule>
  </conditionalFormatting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8969A9-3C97-4860-8CF0-880A533D66EC}">
  <sheetPr>
    <tabColor rgb="FFAAA1FF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230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45634</v>
      </c>
      <c r="F5" s="223" t="s">
        <v>231</v>
      </c>
      <c r="G5" s="223" t="s">
        <v>232</v>
      </c>
      <c r="H5" s="223" t="s">
        <v>233</v>
      </c>
      <c r="I5" s="223" t="s">
        <v>234</v>
      </c>
      <c r="J5" s="223" t="s">
        <v>235</v>
      </c>
      <c r="K5" s="223" t="s">
        <v>236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237</v>
      </c>
      <c r="F6" s="282" t="s">
        <v>237</v>
      </c>
      <c r="G6" s="282" t="s">
        <v>237</v>
      </c>
      <c r="H6" s="282" t="s">
        <v>237</v>
      </c>
      <c r="I6" s="282" t="s">
        <v>237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44" priority="1">
      <formula>AND(ISNUMBER(N6), N6&gt;=5, NOT(ISBLANK(O6)))</formula>
    </cfRule>
    <cfRule type="expression" dxfId="343" priority="2">
      <formula>AND(ISNUMBER(N6), N6&gt;=5)</formula>
    </cfRule>
    <cfRule type="expression" dxfId="342" priority="3">
      <formula>AND(ISNUMBER(N6), N6&lt;5, NOT(ISBLANK(O6)))</formula>
    </cfRule>
    <cfRule type="expression" dxfId="341" priority="4">
      <formula>AND(ISNUMBER(N6), N6&lt;5, ISBLANK(O6))</formula>
    </cfRule>
  </conditionalFormatting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453E78-006E-46E1-8F42-1D8B64834540}">
  <sheetPr>
    <tabColor rgb="FFAAA1FF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238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239</v>
      </c>
      <c r="F5" s="223" t="s">
        <v>240</v>
      </c>
      <c r="G5" s="223" t="s">
        <v>241</v>
      </c>
      <c r="H5" s="223" t="s">
        <v>242</v>
      </c>
      <c r="I5" s="223" t="s">
        <v>243</v>
      </c>
      <c r="J5" s="223" t="s">
        <v>244</v>
      </c>
      <c r="K5" s="223" t="s">
        <v>245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246</v>
      </c>
      <c r="F6" s="282" t="s">
        <v>246</v>
      </c>
      <c r="G6" s="282" t="s">
        <v>246</v>
      </c>
      <c r="H6" s="282" t="s">
        <v>246</v>
      </c>
      <c r="I6" s="282" t="s">
        <v>246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40" priority="1">
      <formula>AND(ISNUMBER(N6), N6&gt;=5, NOT(ISBLANK(O6)))</formula>
    </cfRule>
    <cfRule type="expression" dxfId="339" priority="2">
      <formula>AND(ISNUMBER(N6), N6&gt;=5)</formula>
    </cfRule>
    <cfRule type="expression" dxfId="338" priority="3">
      <formula>AND(ISNUMBER(N6), N6&lt;5, NOT(ISBLANK(O6)))</formula>
    </cfRule>
    <cfRule type="expression" dxfId="337" priority="4">
      <formula>AND(ISNUMBER(N6), N6&lt;5, ISBLANK(O6))</formula>
    </cfRule>
  </conditionalFormatting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AF11A3-FCFB-4EE5-A97A-B85FBDAA86A0}">
  <sheetPr>
    <tabColor rgb="FFAAA1FF"/>
  </sheetPr>
  <dimension ref="B1:T61"/>
  <sheetViews>
    <sheetView zoomScale="115" zoomScaleNormal="115" workbookViewId="0">
      <selection activeCell="H31" sqref="H31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203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247</v>
      </c>
      <c r="F5" s="223" t="s">
        <v>248</v>
      </c>
      <c r="G5" s="223" t="s">
        <v>249</v>
      </c>
      <c r="H5" s="223" t="s">
        <v>250</v>
      </c>
      <c r="I5" s="223" t="s">
        <v>251</v>
      </c>
      <c r="J5" s="223" t="s">
        <v>252</v>
      </c>
      <c r="K5" s="223">
        <v>45300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253</v>
      </c>
      <c r="F6" s="282" t="s">
        <v>253</v>
      </c>
      <c r="G6" s="282" t="s">
        <v>253</v>
      </c>
      <c r="H6" s="282" t="s">
        <v>253</v>
      </c>
      <c r="I6" s="282" t="s">
        <v>253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36" priority="1">
      <formula>AND(ISNUMBER(N6), N6&gt;=5, NOT(ISBLANK(O6)))</formula>
    </cfRule>
    <cfRule type="expression" dxfId="335" priority="2">
      <formula>AND(ISNUMBER(N6), N6&gt;=5)</formula>
    </cfRule>
    <cfRule type="expression" dxfId="334" priority="3">
      <formula>AND(ISNUMBER(N6), N6&lt;5, NOT(ISBLANK(O6)))</formula>
    </cfRule>
    <cfRule type="expression" dxfId="333" priority="4">
      <formula>AND(ISNUMBER(N6), N6&lt;5, ISBLANK(O6))</formula>
    </cfRule>
  </conditionalFormatting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727502-CCF3-481B-8DFD-157996FA9433}">
  <sheetPr>
    <tabColor rgb="FFABE0DE"/>
  </sheetPr>
  <dimension ref="B1:T56"/>
  <sheetViews>
    <sheetView topLeftCell="D6" zoomScale="115" zoomScaleNormal="115" workbookViewId="0">
      <selection activeCell="G27" sqref="G2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48.85546875" bestFit="1" customWidth="1"/>
    <col min="9" max="9" width="31" bestFit="1" customWidth="1"/>
    <col min="10" max="11" width="25.7109375" customWidth="1"/>
    <col min="12" max="12" width="29" customWidth="1"/>
    <col min="13" max="14" width="20.7109375" customWidth="1"/>
    <col min="15" max="15" width="47.140625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254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255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577">
        <v>45411</v>
      </c>
      <c r="F5" s="577">
        <v>45412</v>
      </c>
      <c r="G5" s="577">
        <v>45413</v>
      </c>
      <c r="H5" s="577">
        <v>45414</v>
      </c>
      <c r="I5" s="577">
        <v>45415</v>
      </c>
      <c r="J5" s="577">
        <v>45416</v>
      </c>
      <c r="K5" s="577">
        <v>45417</v>
      </c>
      <c r="L5" s="592" t="s">
        <v>256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257</v>
      </c>
      <c r="F6" s="282" t="s">
        <v>257</v>
      </c>
      <c r="G6" s="282" t="s">
        <v>257</v>
      </c>
      <c r="H6" s="282" t="s">
        <v>257</v>
      </c>
      <c r="I6" s="282" t="s">
        <v>257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2</v>
      </c>
      <c r="O6" s="547"/>
      <c r="P6" s="239"/>
      <c r="Q6" s="239"/>
      <c r="R6" s="173"/>
      <c r="S6" s="173"/>
      <c r="T6" s="173"/>
    </row>
    <row r="7" spans="2:20">
      <c r="B7" s="578" t="s">
        <v>84</v>
      </c>
      <c r="C7" s="217" t="s">
        <v>85</v>
      </c>
      <c r="D7" s="579" t="s">
        <v>86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11.5</v>
      </c>
      <c r="O7" s="547"/>
      <c r="P7" s="199"/>
      <c r="Q7" s="199"/>
      <c r="R7" s="63"/>
      <c r="S7" s="63"/>
      <c r="T7" s="63"/>
    </row>
    <row r="8" spans="2:20">
      <c r="B8" s="578" t="s">
        <v>86</v>
      </c>
      <c r="C8" s="217" t="s">
        <v>85</v>
      </c>
      <c r="D8" s="579" t="s">
        <v>87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1.5</v>
      </c>
      <c r="O8" s="547" t="s">
        <v>88</v>
      </c>
      <c r="P8" s="199"/>
      <c r="Q8" s="240"/>
      <c r="R8" s="63"/>
      <c r="S8" s="63"/>
      <c r="T8" s="63"/>
    </row>
    <row r="9" spans="2:20">
      <c r="B9" s="578" t="s">
        <v>87</v>
      </c>
      <c r="C9" s="217" t="s">
        <v>85</v>
      </c>
      <c r="D9" s="579" t="s">
        <v>89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4</v>
      </c>
      <c r="O9" s="547" t="s">
        <v>88</v>
      </c>
      <c r="P9" s="199"/>
      <c r="Q9" s="199"/>
      <c r="R9" s="63"/>
      <c r="S9" s="63"/>
      <c r="T9" s="63"/>
    </row>
    <row r="10" spans="2:20">
      <c r="B10" s="578" t="s">
        <v>89</v>
      </c>
      <c r="C10" s="217" t="s">
        <v>85</v>
      </c>
      <c r="D10" s="579" t="s">
        <v>90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/>
      <c r="G11" s="560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5.5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/>
      <c r="F12" s="515"/>
      <c r="G12" s="560"/>
      <c r="H12" s="515" t="s">
        <v>258</v>
      </c>
      <c r="I12" s="515" t="s">
        <v>258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259</v>
      </c>
      <c r="N12" s="326" cm="1">
        <f t="array" ref="N12">SUM(COUNTIFS(E7:K44, {"*Venus*","*Vaness*","*Vanness*"}))/2</f>
        <v>10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/>
      <c r="F13" s="515"/>
      <c r="G13" s="560"/>
      <c r="H13" s="515" t="s">
        <v>258</v>
      </c>
      <c r="I13" s="515" t="s">
        <v>258</v>
      </c>
      <c r="J13" s="458" t="s">
        <v>259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2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/>
      <c r="F14" s="515"/>
      <c r="G14" s="560"/>
      <c r="H14" s="515" t="s">
        <v>54</v>
      </c>
      <c r="I14" s="515" t="s">
        <v>54</v>
      </c>
      <c r="J14" s="458" t="s">
        <v>259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/>
      <c r="F15" s="515"/>
      <c r="G15" s="560"/>
      <c r="H15" s="515" t="s">
        <v>54</v>
      </c>
      <c r="I15" s="515" t="s">
        <v>54</v>
      </c>
      <c r="J15" s="458" t="s">
        <v>259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11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/>
      <c r="F16" s="452"/>
      <c r="G16" s="560"/>
      <c r="H16" s="561" t="s">
        <v>260</v>
      </c>
      <c r="I16" s="515" t="s">
        <v>54</v>
      </c>
      <c r="J16" s="458" t="s">
        <v>259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/>
      <c r="F17" s="515"/>
      <c r="G17" s="560"/>
      <c r="H17" s="561" t="s">
        <v>260</v>
      </c>
      <c r="I17" s="515" t="s">
        <v>54</v>
      </c>
      <c r="J17" s="458" t="s">
        <v>259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6.5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/>
      <c r="F18" s="515"/>
      <c r="G18" s="308"/>
      <c r="H18" s="561" t="s">
        <v>260</v>
      </c>
      <c r="I18" s="515" t="s">
        <v>54</v>
      </c>
      <c r="J18" s="458" t="s">
        <v>259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/>
      <c r="F19" s="515"/>
      <c r="G19" s="308"/>
      <c r="H19" s="561" t="s">
        <v>260</v>
      </c>
      <c r="I19" s="452" t="s">
        <v>54</v>
      </c>
      <c r="J19" s="458" t="s">
        <v>259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12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/>
      <c r="F20" s="515"/>
      <c r="G20" s="308"/>
      <c r="H20" s="561" t="s">
        <v>260</v>
      </c>
      <c r="I20" s="452" t="s">
        <v>54</v>
      </c>
      <c r="J20" s="458" t="s">
        <v>259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/>
      <c r="F21" s="515"/>
      <c r="G21" s="308"/>
      <c r="H21" s="561" t="s">
        <v>261</v>
      </c>
      <c r="I21" s="452" t="s">
        <v>262</v>
      </c>
      <c r="J21" s="458" t="s">
        <v>259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11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/>
      <c r="F22" s="515"/>
      <c r="G22" s="308"/>
      <c r="H22" s="561" t="s">
        <v>261</v>
      </c>
      <c r="I22" s="452" t="s">
        <v>262</v>
      </c>
      <c r="J22" s="458" t="s">
        <v>259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/>
      <c r="F23" s="515"/>
      <c r="G23" s="308"/>
      <c r="H23" s="561" t="s">
        <v>263</v>
      </c>
      <c r="I23" s="452" t="s">
        <v>264</v>
      </c>
      <c r="J23" s="458" t="s">
        <v>259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8.5</v>
      </c>
      <c r="O23" s="547"/>
      <c r="P23" s="199"/>
      <c r="Q23" s="199"/>
      <c r="R23" s="63"/>
      <c r="S23" s="63"/>
      <c r="T23" s="63"/>
    </row>
    <row r="24" spans="2:20" ht="15" customHeight="1" thickBot="1">
      <c r="B24" s="578" t="s">
        <v>107</v>
      </c>
      <c r="C24" s="217" t="s">
        <v>85</v>
      </c>
      <c r="D24" s="579" t="s">
        <v>109</v>
      </c>
      <c r="E24" s="515"/>
      <c r="F24" s="515"/>
      <c r="G24" s="308"/>
      <c r="H24" s="561" t="s">
        <v>265</v>
      </c>
      <c r="I24" s="452" t="s">
        <v>264</v>
      </c>
      <c r="J24" s="458" t="s">
        <v>259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6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/>
      <c r="F25" s="515"/>
      <c r="G25" s="308"/>
      <c r="H25" s="561" t="s">
        <v>265</v>
      </c>
      <c r="I25" s="575" t="s">
        <v>266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/>
      <c r="F26" s="515"/>
      <c r="G26" s="308"/>
      <c r="H26" s="561" t="s">
        <v>265</v>
      </c>
      <c r="I26" s="575" t="s">
        <v>266</v>
      </c>
      <c r="J26" s="458" t="s">
        <v>259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/>
      <c r="F27" s="452"/>
      <c r="G27" s="308"/>
      <c r="H27" s="561" t="s">
        <v>267</v>
      </c>
      <c r="I27" s="575" t="s">
        <v>266</v>
      </c>
      <c r="J27" s="458" t="s">
        <v>259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/>
      <c r="F28" s="452"/>
      <c r="G28" s="308"/>
      <c r="H28" s="561" t="s">
        <v>267</v>
      </c>
      <c r="I28" s="575" t="s">
        <v>266</v>
      </c>
      <c r="J28" s="458" t="s">
        <v>259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/>
      <c r="F29" s="452"/>
      <c r="G29" s="308"/>
      <c r="H29" s="561" t="s">
        <v>268</v>
      </c>
      <c r="I29" s="575" t="s">
        <v>269</v>
      </c>
      <c r="J29" s="458" t="s">
        <v>259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/>
      <c r="F30" s="452"/>
      <c r="G30" s="308"/>
      <c r="H30" s="561" t="s">
        <v>268</v>
      </c>
      <c r="I30" s="575" t="s">
        <v>269</v>
      </c>
      <c r="J30" s="458" t="s">
        <v>259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/>
      <c r="F31" s="452"/>
      <c r="G31" s="308"/>
      <c r="H31" s="561" t="s">
        <v>268</v>
      </c>
      <c r="I31" s="575" t="s">
        <v>269</v>
      </c>
      <c r="J31" s="458" t="s">
        <v>259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/>
      <c r="F32" s="452"/>
      <c r="G32" s="308"/>
      <c r="H32" s="561" t="s">
        <v>270</v>
      </c>
      <c r="I32" s="575" t="s">
        <v>269</v>
      </c>
      <c r="J32" s="458" t="s">
        <v>259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/>
      <c r="F33" s="452"/>
      <c r="G33" s="308"/>
      <c r="H33" s="561" t="s">
        <v>270</v>
      </c>
      <c r="I33" s="575" t="s">
        <v>108</v>
      </c>
      <c r="J33" s="458" t="s">
        <v>259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93"/>
      <c r="H34" s="538" t="s">
        <v>271</v>
      </c>
      <c r="I34" s="537" t="s">
        <v>272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34"/>
      <c r="F35" s="353"/>
      <c r="G35" s="594"/>
      <c r="H35" s="538" t="s">
        <v>271</v>
      </c>
      <c r="I35" s="537" t="s">
        <v>272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594"/>
      <c r="H36" s="538" t="s">
        <v>271</v>
      </c>
      <c r="I36" s="537" t="s">
        <v>272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121</v>
      </c>
      <c r="C37" s="217" t="s">
        <v>85</v>
      </c>
      <c r="D37" s="579" t="s">
        <v>122</v>
      </c>
      <c r="E37" s="534"/>
      <c r="F37" s="353"/>
      <c r="G37" s="595"/>
      <c r="H37" s="538" t="s">
        <v>273</v>
      </c>
      <c r="I37" s="537" t="s">
        <v>272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122</v>
      </c>
      <c r="C38" s="217" t="s">
        <v>85</v>
      </c>
      <c r="D38" s="579" t="s">
        <v>123</v>
      </c>
      <c r="E38" s="535"/>
      <c r="F38" s="274"/>
      <c r="G38" s="595"/>
      <c r="H38" s="538" t="s">
        <v>273</v>
      </c>
      <c r="I38" s="537" t="s">
        <v>272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123</v>
      </c>
      <c r="C39" s="217" t="s">
        <v>85</v>
      </c>
      <c r="D39" s="579" t="s">
        <v>124</v>
      </c>
      <c r="E39" s="535"/>
      <c r="F39" s="274"/>
      <c r="G39" s="595"/>
      <c r="H39" s="538" t="s">
        <v>271</v>
      </c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/>
      <c r="F40" s="274"/>
      <c r="G40" s="595"/>
      <c r="H40" s="590" t="s">
        <v>271</v>
      </c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595"/>
      <c r="H41" s="274" t="s">
        <v>274</v>
      </c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309"/>
      <c r="H42" s="283" t="s">
        <v>274</v>
      </c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128</v>
      </c>
      <c r="C44" s="269" t="s">
        <v>85</v>
      </c>
      <c r="D44" s="581" t="s">
        <v>129</v>
      </c>
      <c r="E44" s="536"/>
      <c r="F44" s="276"/>
      <c r="G44" s="322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275</v>
      </c>
      <c r="D46" s="255" t="s">
        <v>276</v>
      </c>
      <c r="I46" s="199"/>
      <c r="M46" s="61"/>
      <c r="N46" s="62"/>
      <c r="O46" s="61"/>
    </row>
    <row r="47" spans="2:20" ht="15.6" customHeight="1">
      <c r="B47" s="570" t="s">
        <v>52</v>
      </c>
      <c r="C47" t="s">
        <v>275</v>
      </c>
      <c r="D47" t="s">
        <v>277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130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278</v>
      </c>
    </row>
    <row r="56" spans="2:15">
      <c r="B56" s="387" t="s">
        <v>136</v>
      </c>
    </row>
  </sheetData>
  <sheetProtection algorithmName="SHA-512" hashValue="WbRzvG8vb1seL20zeB5MfWAiNDexgZXA9C4EQtjTVpbuiLZ6PZx2q8UUwQgsdD35DBxE4n9rcmIjqSKVu7NGUQ==" saltValue="tsxRmrZE4TES4NUPVa5ycQ==" spinCount="100000" sheet="1" objects="1" scenarios="1"/>
  <mergeCells count="3">
    <mergeCell ref="B1:K1"/>
    <mergeCell ref="B2:K2"/>
    <mergeCell ref="B3:K3"/>
  </mergeCells>
  <conditionalFormatting sqref="M6:M24">
    <cfRule type="expression" dxfId="332" priority="1">
      <formula>MAX(FREQUENCY(IF(ISNUMBER(SEARCH(M6, $K$7:$K$44)), ROW($K$7:$K$44)), IF(ISNUMBER(SEARCH(M6, $K$7:$K$44))=FALSE, ROW($K$7:$K$44)))) &gt; 12</formula>
    </cfRule>
    <cfRule type="expression" dxfId="331" priority="2">
      <formula>MAX(FREQUENCY(IF(ISNUMBER(SEARCH(M6, $E$7:$E$44)), ROW($E$7:$E$44)), IF(ISNUMBER(SEARCH(M6, $E$7:$E$44))=FALSE, ROW($E$7:$E$44)))) &gt; 12</formula>
    </cfRule>
    <cfRule type="expression" dxfId="330" priority="3">
      <formula>MAX(FREQUENCY(IF(ISNUMBER(SEARCH(M6, $F$7:$F$44)), ROW($F$7:$F$44)), IF(ISNUMBER(SEARCH(M6, $F$7:$F$44))=FALSE, ROW($F$7:$F$44)))) &gt; 12</formula>
    </cfRule>
    <cfRule type="expression" dxfId="329" priority="4">
      <formula>MAX(FREQUENCY(IF(ISNUMBER(SEARCH(M6, $G$7:$G$44)), ROW($G$7:$G$44)), IF(ISNUMBER(SEARCH(M6, $G$7:$G$44))=FALSE, ROW($G$7:$G$44)))) &gt; 12</formula>
    </cfRule>
    <cfRule type="expression" dxfId="328" priority="5">
      <formula>MAX(FREQUENCY(IF(ISNUMBER(SEARCH(M6, $H$7:$H$44)), ROW($H$7:$H$44)), IF(ISNUMBER(SEARCH(M6, $H$7:$H$44))=FALSE, ROW($H$7:$H$44)))) &gt; 12</formula>
    </cfRule>
    <cfRule type="expression" dxfId="327" priority="6">
      <formula>MAX(FREQUENCY(IF(ISNUMBER(SEARCH(M6, $I$7:$I$44)), ROW($I$7:$I$44)), IF(ISNUMBER(SEARCH(M6, $I$7:$I$44))=FALSE, ROW($I$7:$I$44)))) &gt; 12</formula>
    </cfRule>
    <cfRule type="expression" dxfId="326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325" priority="15">
      <formula>AND(ISNUMBER(N6), N6&gt;=5, NOT(ISBLANK(O6)))</formula>
    </cfRule>
    <cfRule type="expression" dxfId="324" priority="16">
      <formula>AND(ISNUMBER(N6), N6&gt;=5)</formula>
    </cfRule>
    <cfRule type="expression" dxfId="323" priority="17">
      <formula>AND(ISNUMBER(N6), N6&lt;5, NOT(ISBLANK(O6)))</formula>
    </cfRule>
    <cfRule type="expression" dxfId="322" priority="18">
      <formula>AND(ISNUMBER(N6), N6&lt;5, ISBLANK(O6))</formula>
    </cfRule>
  </conditionalFormatting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D899BE-6962-457B-AE0E-05A8E9083FA0}">
  <sheetPr>
    <tabColor rgb="FFABE0DE"/>
  </sheetPr>
  <dimension ref="B1:T61"/>
  <sheetViews>
    <sheetView topLeftCell="D5" zoomScale="115" zoomScaleNormal="115" workbookViewId="0">
      <selection activeCell="H22" sqref="H22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35.140625" customWidth="1"/>
    <col min="7" max="11" width="25.7109375" customWidth="1"/>
    <col min="12" max="12" width="29.8554687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279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255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45418</v>
      </c>
      <c r="F5" s="577">
        <v>45419</v>
      </c>
      <c r="G5" s="577">
        <v>45420</v>
      </c>
      <c r="H5" s="577">
        <v>45421</v>
      </c>
      <c r="I5" s="577">
        <v>45422</v>
      </c>
      <c r="J5" s="577">
        <v>45423</v>
      </c>
      <c r="K5" s="577">
        <v>45424</v>
      </c>
      <c r="L5" s="592" t="s">
        <v>256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137</v>
      </c>
      <c r="F6" s="282" t="s">
        <v>137</v>
      </c>
      <c r="G6" s="282" t="s">
        <v>137</v>
      </c>
      <c r="H6" s="282" t="s">
        <v>137</v>
      </c>
      <c r="I6" s="282" t="s">
        <v>137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23.5</v>
      </c>
      <c r="O7" s="547"/>
      <c r="P7" s="199"/>
      <c r="Q7" s="199"/>
      <c r="R7" s="63"/>
      <c r="S7" s="63"/>
      <c r="T7" s="63"/>
    </row>
    <row r="8" spans="2:20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4.5</v>
      </c>
      <c r="O8" s="547" t="s">
        <v>88</v>
      </c>
      <c r="P8" s="199"/>
      <c r="Q8" s="240"/>
      <c r="R8" s="63"/>
      <c r="S8" s="63"/>
      <c r="T8" s="63"/>
    </row>
    <row r="9" spans="2:20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14</v>
      </c>
      <c r="O9" s="547" t="s">
        <v>88</v>
      </c>
      <c r="P9" s="199"/>
      <c r="Q9" s="199"/>
      <c r="R9" s="63"/>
      <c r="S9" s="63"/>
      <c r="T9" s="63"/>
    </row>
    <row r="10" spans="2:20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1.5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561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2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 t="s">
        <v>280</v>
      </c>
      <c r="F12" s="515" t="s">
        <v>280</v>
      </c>
      <c r="G12" s="515" t="s">
        <v>280</v>
      </c>
      <c r="H12" s="515" t="s">
        <v>280</v>
      </c>
      <c r="I12" s="515" t="s">
        <v>280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259</v>
      </c>
      <c r="N12" s="326" cm="1">
        <f t="array" ref="N12">SUM(COUNTIFS(E7:K44, {"*Venus*","*Vaness*","*Vanness*"}))/2</f>
        <v>9.5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 t="s">
        <v>280</v>
      </c>
      <c r="F13" s="515" t="s">
        <v>280</v>
      </c>
      <c r="G13" s="515" t="s">
        <v>280</v>
      </c>
      <c r="H13" s="515" t="s">
        <v>280</v>
      </c>
      <c r="I13" s="515" t="s">
        <v>280</v>
      </c>
      <c r="J13" s="458" t="s">
        <v>259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 t="s">
        <v>280</v>
      </c>
      <c r="F14" s="515" t="s">
        <v>281</v>
      </c>
      <c r="G14" s="515" t="s">
        <v>57</v>
      </c>
      <c r="H14" s="515" t="s">
        <v>54</v>
      </c>
      <c r="I14" s="452" t="s">
        <v>57</v>
      </c>
      <c r="J14" s="458" t="s">
        <v>259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3.5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 t="s">
        <v>280</v>
      </c>
      <c r="F15" s="515" t="s">
        <v>282</v>
      </c>
      <c r="G15" s="515" t="s">
        <v>54</v>
      </c>
      <c r="H15" s="515" t="s">
        <v>54</v>
      </c>
      <c r="I15" s="452" t="s">
        <v>57</v>
      </c>
      <c r="J15" s="458" t="s">
        <v>259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3.5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 t="s">
        <v>280</v>
      </c>
      <c r="F16" s="515" t="s">
        <v>282</v>
      </c>
      <c r="G16" s="515" t="s">
        <v>283</v>
      </c>
      <c r="H16" s="515" t="s">
        <v>54</v>
      </c>
      <c r="I16" s="452" t="s">
        <v>57</v>
      </c>
      <c r="J16" s="458" t="s">
        <v>259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 t="s">
        <v>280</v>
      </c>
      <c r="F17" s="515" t="s">
        <v>282</v>
      </c>
      <c r="G17" s="515" t="s">
        <v>283</v>
      </c>
      <c r="H17" s="515" t="s">
        <v>54</v>
      </c>
      <c r="I17" s="452" t="s">
        <v>284</v>
      </c>
      <c r="J17" s="458" t="s">
        <v>259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12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 t="s">
        <v>54</v>
      </c>
      <c r="F18" s="515" t="s">
        <v>285</v>
      </c>
      <c r="G18" s="515" t="s">
        <v>283</v>
      </c>
      <c r="H18" s="561" t="s">
        <v>286</v>
      </c>
      <c r="I18" s="452" t="s">
        <v>284</v>
      </c>
      <c r="J18" s="458" t="s">
        <v>259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26.5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 t="s">
        <v>54</v>
      </c>
      <c r="F19" s="515" t="s">
        <v>285</v>
      </c>
      <c r="G19" s="515" t="s">
        <v>283</v>
      </c>
      <c r="H19" s="561" t="s">
        <v>287</v>
      </c>
      <c r="I19" s="452" t="s">
        <v>288</v>
      </c>
      <c r="J19" s="458" t="s">
        <v>259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5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 t="s">
        <v>289</v>
      </c>
      <c r="F20" s="515" t="s">
        <v>290</v>
      </c>
      <c r="G20" s="515" t="s">
        <v>283</v>
      </c>
      <c r="H20" s="561" t="s">
        <v>287</v>
      </c>
      <c r="I20" s="452" t="s">
        <v>288</v>
      </c>
      <c r="J20" s="458" t="s">
        <v>259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5.5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 t="s">
        <v>289</v>
      </c>
      <c r="F21" s="515" t="s">
        <v>285</v>
      </c>
      <c r="G21" s="515" t="s">
        <v>54</v>
      </c>
      <c r="H21" s="561" t="s">
        <v>291</v>
      </c>
      <c r="I21" s="452" t="s">
        <v>292</v>
      </c>
      <c r="J21" s="458" t="s">
        <v>259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 t="s">
        <v>289</v>
      </c>
      <c r="F22" s="515" t="s">
        <v>293</v>
      </c>
      <c r="G22" s="515" t="s">
        <v>54</v>
      </c>
      <c r="H22" s="561" t="s">
        <v>291</v>
      </c>
      <c r="I22" s="452" t="s">
        <v>294</v>
      </c>
      <c r="J22" s="458" t="s">
        <v>259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295</v>
      </c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 t="s">
        <v>66</v>
      </c>
      <c r="F23" s="515" t="s">
        <v>296</v>
      </c>
      <c r="G23" s="515" t="s">
        <v>54</v>
      </c>
      <c r="H23" s="561" t="s">
        <v>291</v>
      </c>
      <c r="I23" s="452" t="s">
        <v>294</v>
      </c>
      <c r="J23" s="458" t="s">
        <v>259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6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107</v>
      </c>
      <c r="C24" s="217" t="s">
        <v>85</v>
      </c>
      <c r="D24" s="579" t="s">
        <v>109</v>
      </c>
      <c r="E24" s="515" t="s">
        <v>289</v>
      </c>
      <c r="F24" s="515" t="s">
        <v>296</v>
      </c>
      <c r="G24" s="515" t="s">
        <v>54</v>
      </c>
      <c r="H24" s="561" t="s">
        <v>297</v>
      </c>
      <c r="I24" s="452" t="s">
        <v>294</v>
      </c>
      <c r="J24" s="458" t="s">
        <v>259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 t="s">
        <v>298</v>
      </c>
      <c r="F25" s="515" t="s">
        <v>299</v>
      </c>
      <c r="G25" s="515" t="s">
        <v>300</v>
      </c>
      <c r="H25" s="561" t="s">
        <v>301</v>
      </c>
      <c r="I25" s="452" t="s">
        <v>294</v>
      </c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300</v>
      </c>
      <c r="N25" s="334">
        <f>COUNTIF(E7:K44, "*Foo*")/2</f>
        <v>5.5</v>
      </c>
      <c r="O25" s="550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 t="s">
        <v>298</v>
      </c>
      <c r="F26" s="515" t="s">
        <v>299</v>
      </c>
      <c r="G26" s="452" t="s">
        <v>283</v>
      </c>
      <c r="H26" s="561" t="s">
        <v>302</v>
      </c>
      <c r="I26" s="452" t="s">
        <v>303</v>
      </c>
      <c r="J26" s="458" t="s">
        <v>259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 t="s">
        <v>261</v>
      </c>
      <c r="F27" s="515" t="s">
        <v>304</v>
      </c>
      <c r="G27" s="452" t="s">
        <v>283</v>
      </c>
      <c r="H27" s="561" t="s">
        <v>302</v>
      </c>
      <c r="I27" s="452" t="s">
        <v>303</v>
      </c>
      <c r="J27" s="458" t="s">
        <v>259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 t="s">
        <v>261</v>
      </c>
      <c r="F28" s="515" t="s">
        <v>305</v>
      </c>
      <c r="G28" s="452" t="s">
        <v>54</v>
      </c>
      <c r="H28" s="561" t="s">
        <v>302</v>
      </c>
      <c r="I28" s="306" t="s">
        <v>306</v>
      </c>
      <c r="J28" s="458" t="s">
        <v>259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 t="s">
        <v>261</v>
      </c>
      <c r="F29" s="515" t="s">
        <v>261</v>
      </c>
      <c r="G29" s="452" t="s">
        <v>54</v>
      </c>
      <c r="H29" s="561" t="s">
        <v>307</v>
      </c>
      <c r="I29" s="306" t="s">
        <v>161</v>
      </c>
      <c r="J29" s="458" t="s">
        <v>259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 t="s">
        <v>261</v>
      </c>
      <c r="F30" s="515" t="s">
        <v>261</v>
      </c>
      <c r="G30" s="452" t="s">
        <v>54</v>
      </c>
      <c r="H30" s="561" t="s">
        <v>307</v>
      </c>
      <c r="I30" s="306" t="s">
        <v>161</v>
      </c>
      <c r="J30" s="458" t="s">
        <v>259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 t="s">
        <v>308</v>
      </c>
      <c r="F31" s="515" t="s">
        <v>261</v>
      </c>
      <c r="G31" s="452" t="s">
        <v>54</v>
      </c>
      <c r="H31" s="561" t="s">
        <v>307</v>
      </c>
      <c r="I31" s="306" t="s">
        <v>161</v>
      </c>
      <c r="J31" s="458" t="s">
        <v>259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 t="s">
        <v>308</v>
      </c>
      <c r="F32" s="515" t="s">
        <v>261</v>
      </c>
      <c r="G32" s="452" t="s">
        <v>54</v>
      </c>
      <c r="H32" s="561" t="s">
        <v>307</v>
      </c>
      <c r="I32" s="306" t="s">
        <v>161</v>
      </c>
      <c r="J32" s="458" t="s">
        <v>259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 t="s">
        <v>308</v>
      </c>
      <c r="F33" s="515" t="s">
        <v>261</v>
      </c>
      <c r="G33" s="452" t="s">
        <v>54</v>
      </c>
      <c r="H33" s="561" t="s">
        <v>309</v>
      </c>
      <c r="I33" s="306" t="s">
        <v>161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123</v>
      </c>
      <c r="C39" s="217" t="s">
        <v>85</v>
      </c>
      <c r="D39" s="579" t="s">
        <v>124</v>
      </c>
      <c r="E39" s="535" t="s">
        <v>310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 t="s">
        <v>310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 t="s">
        <v>68</v>
      </c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 t="s">
        <v>68</v>
      </c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275</v>
      </c>
      <c r="D46" s="255" t="s">
        <v>276</v>
      </c>
      <c r="I46" s="199"/>
      <c r="M46" s="61"/>
      <c r="N46" s="62"/>
      <c r="O46" s="61"/>
    </row>
    <row r="47" spans="2:20">
      <c r="B47" s="570" t="s">
        <v>52</v>
      </c>
      <c r="C47" t="s">
        <v>275</v>
      </c>
      <c r="D47" t="s">
        <v>277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130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311</v>
      </c>
    </row>
    <row r="61" spans="2:15">
      <c r="D61" t="s">
        <v>142</v>
      </c>
    </row>
  </sheetData>
  <sheetProtection algorithmName="SHA-512" hashValue="cTUp1kOcnMoBgdRhmO2PguJ7uJ+mjVXGKbSJxCQMRQy++aWy5D2u8XHQ672YZoWeF3QvnFnhc2MttvD/MzSXcA==" saltValue="Z1BGWn0vpZNP/6omvM9K1g==" spinCount="100000" sheet="1" objects="1" scenarios="1"/>
  <mergeCells count="3">
    <mergeCell ref="B1:K1"/>
    <mergeCell ref="B2:K2"/>
    <mergeCell ref="B3:K3"/>
  </mergeCells>
  <conditionalFormatting sqref="M6:M25">
    <cfRule type="expression" dxfId="321" priority="1">
      <formula>MAX(FREQUENCY(IF(ISNUMBER(SEARCH(M6, $K$7:$K$44)), ROW($K$7:$K$44)), IF(ISNUMBER(SEARCH(M6, $K$7:$K$44))=FALSE, ROW($K$7:$K$44)))) &gt; 12</formula>
    </cfRule>
    <cfRule type="expression" dxfId="320" priority="2">
      <formula>MAX(FREQUENCY(IF(ISNUMBER(SEARCH(M6, $E$7:$E$44)), ROW($E$7:$E$44)), IF(ISNUMBER(SEARCH(M6, $E$7:$E$44))=FALSE, ROW($E$7:$E$44)))) &gt; 12</formula>
    </cfRule>
    <cfRule type="expression" dxfId="319" priority="3">
      <formula>MAX(FREQUENCY(IF(ISNUMBER(SEARCH(M6, $F$7:$F$44)), ROW($F$7:$F$44)), IF(ISNUMBER(SEARCH(M6, $F$7:$F$44))=FALSE, ROW($F$7:$F$44)))) &gt; 12</formula>
    </cfRule>
    <cfRule type="expression" dxfId="318" priority="4">
      <formula>MAX(FREQUENCY(IF(ISNUMBER(SEARCH(M6, $G$7:$G$44)), ROW($G$7:$G$44)), IF(ISNUMBER(SEARCH(M6, $G$7:$G$44))=FALSE, ROW($G$7:$G$44)))) &gt; 12</formula>
    </cfRule>
    <cfRule type="expression" dxfId="317" priority="5">
      <formula>MAX(FREQUENCY(IF(ISNUMBER(SEARCH(M6, $H$7:$H$44)), ROW($H$7:$H$44)), IF(ISNUMBER(SEARCH(M6, $H$7:$H$44))=FALSE, ROW($H$7:$H$44)))) &gt; 12</formula>
    </cfRule>
    <cfRule type="expression" dxfId="316" priority="6">
      <formula>MAX(FREQUENCY(IF(ISNUMBER(SEARCH(M6, $I$7:$I$44)), ROW($I$7:$I$44)), IF(ISNUMBER(SEARCH(M6, $I$7:$I$44))=FALSE, ROW($I$7:$I$44)))) &gt; 12</formula>
    </cfRule>
    <cfRule type="expression" dxfId="315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314" priority="21">
      <formula>AND(ISNUMBER(N6), N6&gt;=5, NOT(ISBLANK(O6)))</formula>
    </cfRule>
    <cfRule type="expression" dxfId="313" priority="22">
      <formula>AND(ISNUMBER(N6), N6&gt;=5)</formula>
    </cfRule>
    <cfRule type="expression" dxfId="312" priority="23">
      <formula>AND(ISNUMBER(N6), N6&lt;5, NOT(ISBLANK(O6)))</formula>
    </cfRule>
    <cfRule type="expression" dxfId="311" priority="24">
      <formula>AND(ISNUMBER(N6), N6&lt;5, ISBLANK(O6))</formula>
    </cfRule>
  </conditionalFormatting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0F0FC-126E-465D-8480-38D674EEBB24}">
  <sheetPr>
    <tabColor rgb="FFABE0DE"/>
  </sheetPr>
  <dimension ref="B1:T61"/>
  <sheetViews>
    <sheetView topLeftCell="A5" zoomScale="115" zoomScaleNormal="115" workbookViewId="0">
      <selection activeCell="I18" sqref="I18"/>
    </sheetView>
  </sheetViews>
  <sheetFormatPr defaultRowHeight="15"/>
  <cols>
    <col min="2" max="2" width="10.28515625" customWidth="1"/>
    <col min="3" max="3" width="5.42578125" customWidth="1"/>
    <col min="4" max="4" width="13.28515625" customWidth="1"/>
    <col min="5" max="5" width="50.42578125" customWidth="1"/>
    <col min="6" max="6" width="28.7109375" bestFit="1" customWidth="1"/>
    <col min="7" max="11" width="25.7109375" customWidth="1"/>
    <col min="12" max="12" width="25.5703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312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255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45425</v>
      </c>
      <c r="F5" s="577">
        <v>45426</v>
      </c>
      <c r="G5" s="577">
        <v>45427</v>
      </c>
      <c r="H5" s="577">
        <v>45428</v>
      </c>
      <c r="I5" s="577">
        <v>45429</v>
      </c>
      <c r="J5" s="577">
        <v>45430</v>
      </c>
      <c r="K5" s="577">
        <v>45431</v>
      </c>
      <c r="L5" s="592" t="s">
        <v>256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138</v>
      </c>
      <c r="F6" s="282" t="s">
        <v>138</v>
      </c>
      <c r="G6" s="282" t="s">
        <v>138</v>
      </c>
      <c r="H6" s="282" t="s">
        <v>138</v>
      </c>
      <c r="I6" s="282" t="s">
        <v>138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7.5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585"/>
      <c r="I7" s="452"/>
      <c r="J7" s="583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585"/>
      <c r="I8" s="452"/>
      <c r="J8" s="583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25</v>
      </c>
      <c r="O8" s="547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585"/>
      <c r="I9" s="452"/>
      <c r="J9" s="583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8.5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585"/>
      <c r="I10" s="452"/>
      <c r="J10" s="583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3.5</v>
      </c>
      <c r="O10" s="547" t="s">
        <v>313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585"/>
      <c r="I11" s="452"/>
      <c r="J11" s="583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4.5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 t="s">
        <v>291</v>
      </c>
      <c r="F12" s="515" t="s">
        <v>291</v>
      </c>
      <c r="G12" s="515" t="s">
        <v>291</v>
      </c>
      <c r="H12" s="515" t="s">
        <v>291</v>
      </c>
      <c r="I12" s="515" t="s">
        <v>291</v>
      </c>
      <c r="J12" s="583" t="s">
        <v>56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259</v>
      </c>
      <c r="N12" s="326" cm="1">
        <f t="array" ref="N12">SUM(COUNTIFS(E7:K44, {"*Venus*","*Vaness*","*Vanness*"}))/2</f>
        <v>21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 t="s">
        <v>67</v>
      </c>
      <c r="F13" s="515" t="s">
        <v>291</v>
      </c>
      <c r="G13" s="515" t="s">
        <v>291</v>
      </c>
      <c r="H13" s="515" t="s">
        <v>291</v>
      </c>
      <c r="I13" s="515" t="s">
        <v>291</v>
      </c>
      <c r="J13" s="583" t="s">
        <v>314</v>
      </c>
      <c r="K13" s="459" t="s">
        <v>259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 t="s">
        <v>260</v>
      </c>
      <c r="F14" s="515" t="s">
        <v>67</v>
      </c>
      <c r="G14" s="515" t="s">
        <v>315</v>
      </c>
      <c r="H14" s="585" t="s">
        <v>291</v>
      </c>
      <c r="I14" s="515" t="s">
        <v>291</v>
      </c>
      <c r="J14" s="583" t="s">
        <v>314</v>
      </c>
      <c r="K14" s="583" t="s">
        <v>314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13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 t="s">
        <v>260</v>
      </c>
      <c r="F15" s="515" t="s">
        <v>67</v>
      </c>
      <c r="G15" s="515" t="s">
        <v>315</v>
      </c>
      <c r="H15" s="585" t="s">
        <v>291</v>
      </c>
      <c r="I15" s="515" t="s">
        <v>291</v>
      </c>
      <c r="J15" s="583" t="s">
        <v>314</v>
      </c>
      <c r="K15" s="583" t="s">
        <v>314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 t="s">
        <v>260</v>
      </c>
      <c r="F16" s="452" t="s">
        <v>67</v>
      </c>
      <c r="G16" s="515" t="s">
        <v>315</v>
      </c>
      <c r="H16" s="585" t="s">
        <v>291</v>
      </c>
      <c r="I16" s="452" t="s">
        <v>65</v>
      </c>
      <c r="J16" s="583" t="s">
        <v>314</v>
      </c>
      <c r="K16" s="583" t="s">
        <v>314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 t="s">
        <v>260</v>
      </c>
      <c r="F17" s="515" t="s">
        <v>316</v>
      </c>
      <c r="G17" s="515" t="s">
        <v>315</v>
      </c>
      <c r="H17" s="585" t="s">
        <v>291</v>
      </c>
      <c r="I17" s="452" t="s">
        <v>65</v>
      </c>
      <c r="J17" s="583" t="s">
        <v>314</v>
      </c>
      <c r="K17" s="583" t="s">
        <v>314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23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 t="s">
        <v>54</v>
      </c>
      <c r="F18" s="515" t="s">
        <v>316</v>
      </c>
      <c r="G18" s="515" t="s">
        <v>317</v>
      </c>
      <c r="H18" s="585" t="s">
        <v>161</v>
      </c>
      <c r="I18" s="452" t="s">
        <v>318</v>
      </c>
      <c r="J18" s="583" t="s">
        <v>314</v>
      </c>
      <c r="K18" s="583" t="s">
        <v>314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 t="s">
        <v>319</v>
      </c>
      <c r="F19" s="515" t="s">
        <v>316</v>
      </c>
      <c r="G19" s="515" t="s">
        <v>315</v>
      </c>
      <c r="H19" s="585" t="s">
        <v>161</v>
      </c>
      <c r="I19" s="452" t="s">
        <v>318</v>
      </c>
      <c r="J19" s="583" t="s">
        <v>314</v>
      </c>
      <c r="K19" s="583" t="s">
        <v>314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11.5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 t="s">
        <v>319</v>
      </c>
      <c r="F20" s="515" t="s">
        <v>316</v>
      </c>
      <c r="G20" s="515" t="s">
        <v>315</v>
      </c>
      <c r="H20" s="585" t="s">
        <v>161</v>
      </c>
      <c r="I20" s="452" t="s">
        <v>318</v>
      </c>
      <c r="J20" s="583" t="s">
        <v>314</v>
      </c>
      <c r="K20" s="583" t="s">
        <v>314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15.5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 t="s">
        <v>320</v>
      </c>
      <c r="F21" s="515" t="s">
        <v>321</v>
      </c>
      <c r="G21" s="452" t="s">
        <v>315</v>
      </c>
      <c r="H21" s="585" t="s">
        <v>322</v>
      </c>
      <c r="I21" s="452" t="s">
        <v>323</v>
      </c>
      <c r="J21" s="583" t="s">
        <v>314</v>
      </c>
      <c r="K21" s="583" t="s">
        <v>314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 t="s">
        <v>324</v>
      </c>
      <c r="F22" s="515" t="s">
        <v>325</v>
      </c>
      <c r="G22" s="452" t="s">
        <v>326</v>
      </c>
      <c r="H22" s="585" t="s">
        <v>327</v>
      </c>
      <c r="I22" s="585" t="s">
        <v>328</v>
      </c>
      <c r="J22" s="583" t="s">
        <v>314</v>
      </c>
      <c r="K22" s="583" t="s">
        <v>314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74</v>
      </c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 t="s">
        <v>324</v>
      </c>
      <c r="F23" s="515" t="s">
        <v>329</v>
      </c>
      <c r="G23" s="452" t="s">
        <v>326</v>
      </c>
      <c r="H23" s="585" t="s">
        <v>327</v>
      </c>
      <c r="I23" s="585" t="s">
        <v>328</v>
      </c>
      <c r="J23" s="583" t="s">
        <v>314</v>
      </c>
      <c r="K23" s="583" t="s">
        <v>314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19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 t="s">
        <v>330</v>
      </c>
      <c r="F24" s="515" t="s">
        <v>329</v>
      </c>
      <c r="G24" s="452" t="s">
        <v>331</v>
      </c>
      <c r="H24" s="585" t="s">
        <v>332</v>
      </c>
      <c r="I24" s="585" t="s">
        <v>328</v>
      </c>
      <c r="J24" s="583" t="s">
        <v>259</v>
      </c>
      <c r="K24" s="583" t="s">
        <v>314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 t="s">
        <v>330</v>
      </c>
      <c r="F25" s="515" t="s">
        <v>329</v>
      </c>
      <c r="G25" s="452" t="s">
        <v>331</v>
      </c>
      <c r="H25" s="585" t="s">
        <v>332</v>
      </c>
      <c r="I25" s="585" t="s">
        <v>333</v>
      </c>
      <c r="J25" s="583" t="s">
        <v>56</v>
      </c>
      <c r="K25" s="583" t="s">
        <v>56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300</v>
      </c>
      <c r="N25" s="334">
        <f>COUNTIF(E7:K44, "*Foo*")/2</f>
        <v>7</v>
      </c>
      <c r="O25" s="550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 t="s">
        <v>330</v>
      </c>
      <c r="F26" s="515" t="s">
        <v>334</v>
      </c>
      <c r="G26" s="452" t="s">
        <v>335</v>
      </c>
      <c r="H26" s="585" t="s">
        <v>332</v>
      </c>
      <c r="I26" s="585" t="s">
        <v>336</v>
      </c>
      <c r="J26" s="583" t="s">
        <v>314</v>
      </c>
      <c r="K26" s="583" t="s">
        <v>259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 t="s">
        <v>337</v>
      </c>
      <c r="F27" s="515" t="s">
        <v>338</v>
      </c>
      <c r="G27" s="452" t="s">
        <v>339</v>
      </c>
      <c r="H27" s="585" t="s">
        <v>332</v>
      </c>
      <c r="I27" s="585" t="s">
        <v>340</v>
      </c>
      <c r="J27" s="583" t="s">
        <v>314</v>
      </c>
      <c r="K27" s="583" t="s">
        <v>314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 t="s">
        <v>337</v>
      </c>
      <c r="F28" s="515" t="s">
        <v>338</v>
      </c>
      <c r="G28" s="452" t="s">
        <v>339</v>
      </c>
      <c r="H28" s="585" t="s">
        <v>341</v>
      </c>
      <c r="I28" s="585" t="s">
        <v>340</v>
      </c>
      <c r="J28" s="459" t="s">
        <v>314</v>
      </c>
      <c r="K28" s="583" t="s">
        <v>314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 t="s">
        <v>342</v>
      </c>
      <c r="F29" s="515" t="s">
        <v>338</v>
      </c>
      <c r="G29" s="452" t="s">
        <v>343</v>
      </c>
      <c r="H29" s="585" t="s">
        <v>341</v>
      </c>
      <c r="I29" s="585" t="s">
        <v>344</v>
      </c>
      <c r="J29" s="459" t="s">
        <v>314</v>
      </c>
      <c r="K29" s="459" t="s">
        <v>314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 t="s">
        <v>342</v>
      </c>
      <c r="F30" s="452" t="s">
        <v>68</v>
      </c>
      <c r="G30" s="452" t="s">
        <v>345</v>
      </c>
      <c r="H30" s="585" t="s">
        <v>346</v>
      </c>
      <c r="I30" s="585" t="s">
        <v>344</v>
      </c>
      <c r="J30" s="459" t="s">
        <v>314</v>
      </c>
      <c r="K30" s="459" t="s">
        <v>259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 t="s">
        <v>347</v>
      </c>
      <c r="F31" s="452" t="s">
        <v>348</v>
      </c>
      <c r="G31" s="452" t="s">
        <v>345</v>
      </c>
      <c r="H31" s="585" t="s">
        <v>346</v>
      </c>
      <c r="I31" s="585" t="s">
        <v>344</v>
      </c>
      <c r="J31" s="459" t="s">
        <v>259</v>
      </c>
      <c r="K31" s="459" t="s">
        <v>259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 t="s">
        <v>349</v>
      </c>
      <c r="F32" s="452" t="s">
        <v>348</v>
      </c>
      <c r="G32" s="452" t="s">
        <v>350</v>
      </c>
      <c r="H32" s="585" t="s">
        <v>346</v>
      </c>
      <c r="I32" s="585" t="s">
        <v>344</v>
      </c>
      <c r="J32" s="459" t="s">
        <v>259</v>
      </c>
      <c r="K32" s="459" t="s">
        <v>259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 t="s">
        <v>351</v>
      </c>
      <c r="F33" s="452" t="s">
        <v>348</v>
      </c>
      <c r="G33" s="452" t="s">
        <v>352</v>
      </c>
      <c r="H33" s="585" t="s">
        <v>346</v>
      </c>
      <c r="I33" s="585" t="s">
        <v>344</v>
      </c>
      <c r="J33" s="583" t="s">
        <v>259</v>
      </c>
      <c r="K33" s="459" t="s">
        <v>259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 t="s">
        <v>353</v>
      </c>
      <c r="F34" s="586" t="s">
        <v>354</v>
      </c>
      <c r="G34" s="538" t="s">
        <v>352</v>
      </c>
      <c r="H34" s="538"/>
      <c r="I34" s="537" t="s">
        <v>108</v>
      </c>
      <c r="J34" s="583" t="s">
        <v>259</v>
      </c>
      <c r="K34" s="459" t="s">
        <v>259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44" t="s">
        <v>353</v>
      </c>
      <c r="F35" s="586" t="s">
        <v>354</v>
      </c>
      <c r="G35" s="538" t="s">
        <v>61</v>
      </c>
      <c r="H35" s="538"/>
      <c r="I35" s="537"/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44" t="s">
        <v>353</v>
      </c>
      <c r="F36" s="586" t="s">
        <v>354</v>
      </c>
      <c r="G36" s="350"/>
      <c r="H36" s="538"/>
      <c r="I36" s="537"/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44" t="s">
        <v>355</v>
      </c>
      <c r="F37" s="586" t="s">
        <v>354</v>
      </c>
      <c r="G37" s="337"/>
      <c r="H37" s="538"/>
      <c r="I37" s="273"/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44" t="s">
        <v>355</v>
      </c>
      <c r="F38" s="586" t="s">
        <v>354</v>
      </c>
      <c r="G38" s="337"/>
      <c r="H38" s="559"/>
      <c r="I38" s="273"/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582"/>
      <c r="I40" s="273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553"/>
      <c r="I41" s="273"/>
      <c r="J41" s="58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553"/>
      <c r="I42" s="273"/>
      <c r="J42" s="58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553"/>
      <c r="I43" s="273"/>
      <c r="J43" s="58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275</v>
      </c>
      <c r="D46" s="255" t="s">
        <v>276</v>
      </c>
      <c r="I46" s="199"/>
      <c r="M46" s="61"/>
      <c r="N46" s="62"/>
      <c r="O46" s="61"/>
    </row>
    <row r="47" spans="2:20">
      <c r="B47" s="570" t="s">
        <v>52</v>
      </c>
      <c r="C47" t="s">
        <v>275</v>
      </c>
      <c r="D47" t="s">
        <v>277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130</v>
      </c>
      <c r="M49" s="61"/>
      <c r="N49" s="62"/>
      <c r="O49" s="61"/>
    </row>
    <row r="50" spans="2:15">
      <c r="M50" s="61"/>
      <c r="N50" s="62"/>
      <c r="O50" s="61"/>
    </row>
    <row r="51" spans="2:15">
      <c r="B51" s="574"/>
      <c r="D51" t="s">
        <v>131</v>
      </c>
      <c r="M51" s="61"/>
      <c r="N51" s="62"/>
      <c r="O51" s="61"/>
    </row>
    <row r="52" spans="2:15">
      <c r="B52" s="573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sheetProtection algorithmName="SHA-512" hashValue="Ru97UJztFeiu0glOWyx85Fx/ruk4glcKkN4QDMwNJ4RM6hqCwwcHPTY9GL4QDuRN8sp1LF8B5kvoydwa6AZFWQ==" saltValue="VZllryT7iLX8dueOVk/P4A==" spinCount="100000" sheet="1" objects="1" scenarios="1"/>
  <mergeCells count="3">
    <mergeCell ref="B1:K1"/>
    <mergeCell ref="B2:K2"/>
    <mergeCell ref="B3:K3"/>
  </mergeCells>
  <conditionalFormatting sqref="M6:M25">
    <cfRule type="expression" dxfId="310" priority="1">
      <formula>MAX(FREQUENCY(IF(ISNUMBER(SEARCH(M6, $K$7:$K$44)), ROW($K$7:$K$44)), IF(ISNUMBER(SEARCH(M6, $K$7:$K$44))=FALSE, ROW($K$7:$K$44)))) &gt; 12</formula>
    </cfRule>
    <cfRule type="expression" dxfId="309" priority="2">
      <formula>MAX(FREQUENCY(IF(ISNUMBER(SEARCH(M6, $E$7:$E$44)), ROW($E$7:$E$44)), IF(ISNUMBER(SEARCH(M6, $E$7:$E$44))=FALSE, ROW($E$7:$E$44)))) &gt; 12</formula>
    </cfRule>
    <cfRule type="expression" dxfId="308" priority="3">
      <formula>MAX(FREQUENCY(IF(ISNUMBER(SEARCH(M6, $F$7:$F$44)), ROW($F$7:$F$44)), IF(ISNUMBER(SEARCH(M6, $F$7:$F$44))=FALSE, ROW($F$7:$F$44)))) &gt; 12</formula>
    </cfRule>
    <cfRule type="expression" dxfId="307" priority="4">
      <formula>MAX(FREQUENCY(IF(ISNUMBER(SEARCH(M6, $G$7:$G$44)), ROW($G$7:$G$44)), IF(ISNUMBER(SEARCH(M6, $G$7:$G$44))=FALSE, ROW($G$7:$G$44)))) &gt; 12</formula>
    </cfRule>
    <cfRule type="expression" dxfId="306" priority="5">
      <formula>MAX(FREQUENCY(IF(ISNUMBER(SEARCH(M6, $H$7:$H$44)), ROW($H$7:$H$44)), IF(ISNUMBER(SEARCH(M6, $H$7:$H$44))=FALSE, ROW($H$7:$H$44)))) &gt; 12</formula>
    </cfRule>
    <cfRule type="expression" dxfId="305" priority="6">
      <formula>MAX(FREQUENCY(IF(ISNUMBER(SEARCH(M6, $I$7:$I$44)), ROW($I$7:$I$44)), IF(ISNUMBER(SEARCH(M6, $I$7:$I$44))=FALSE, ROW($I$7:$I$44)))) &gt; 12</formula>
    </cfRule>
    <cfRule type="expression" dxfId="304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303" priority="8">
      <formula>AND(ISNUMBER(N6), N6&gt;=5, NOT(ISBLANK(O6)))</formula>
    </cfRule>
    <cfRule type="expression" dxfId="302" priority="9">
      <formula>AND(ISNUMBER(N6), N6&gt;=5)</formula>
    </cfRule>
    <cfRule type="expression" dxfId="301" priority="10">
      <formula>AND(ISNUMBER(N6), N6&lt;5, NOT(ISBLANK(O6)))</formula>
    </cfRule>
    <cfRule type="expression" dxfId="300" priority="11">
      <formula>AND(ISNUMBER(N6), N6&lt;5, ISBLANK(O6))</formula>
    </cfRule>
  </conditionalFormatting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C09CF5-3354-4B1E-82C2-ECF13E52B4B7}">
  <sheetPr>
    <tabColor rgb="FFF7A1A1"/>
  </sheetPr>
  <dimension ref="B1:T56"/>
  <sheetViews>
    <sheetView zoomScale="115" zoomScaleNormal="115" workbookViewId="0">
      <selection activeCell="F12" sqref="F12:I13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6" width="6.7109375" customWidth="1"/>
    <col min="17" max="17" width="20.7109375" customWidth="1"/>
    <col min="18" max="18" width="29.85546875" customWidth="1"/>
    <col min="19" max="19" width="46.42578125" customWidth="1"/>
    <col min="20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254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356</v>
      </c>
      <c r="R4" s="567" t="s">
        <v>9</v>
      </c>
      <c r="S4" s="63"/>
      <c r="T4" s="63"/>
    </row>
    <row r="5" spans="2:20" ht="15" customHeight="1" thickBot="1">
      <c r="B5" s="220"/>
      <c r="C5" s="221"/>
      <c r="D5" s="222"/>
      <c r="E5" s="577">
        <v>45411</v>
      </c>
      <c r="F5" s="577">
        <v>45412</v>
      </c>
      <c r="G5" s="576"/>
      <c r="H5" s="576"/>
      <c r="I5" s="576"/>
      <c r="J5" s="576"/>
      <c r="K5" s="576"/>
      <c r="L5" s="61"/>
      <c r="M5" s="441" t="s">
        <v>80</v>
      </c>
      <c r="N5" s="442" t="s">
        <v>81</v>
      </c>
      <c r="O5" s="425" t="s">
        <v>82</v>
      </c>
      <c r="P5" s="224"/>
      <c r="Q5" s="441" t="s">
        <v>80</v>
      </c>
      <c r="R5" s="442" t="s">
        <v>81</v>
      </c>
      <c r="S5" s="425" t="s">
        <v>82</v>
      </c>
      <c r="T5" s="224"/>
    </row>
    <row r="6" spans="2:20" ht="15" customHeight="1" thickBot="1">
      <c r="B6" s="263" t="s">
        <v>83</v>
      </c>
      <c r="C6" s="271"/>
      <c r="D6" s="272"/>
      <c r="E6" s="282" t="s">
        <v>257</v>
      </c>
      <c r="F6" s="282" t="s">
        <v>257</v>
      </c>
      <c r="G6" s="282" t="s">
        <v>257</v>
      </c>
      <c r="H6" s="282" t="s">
        <v>257</v>
      </c>
      <c r="I6" s="282" t="s">
        <v>257</v>
      </c>
      <c r="J6" s="456"/>
      <c r="K6" s="457"/>
      <c r="L6" s="61"/>
      <c r="M6" s="546" t="s">
        <v>53</v>
      </c>
      <c r="N6" s="325">
        <f>COUNTIF(E7:K44, "*YB*")/2</f>
        <v>3.5</v>
      </c>
      <c r="O6" s="547"/>
      <c r="P6" s="239"/>
      <c r="Q6" s="546" t="s">
        <v>53</v>
      </c>
      <c r="R6" s="325">
        <f>'1 Apr 2024'!N6+'8 Apr 2024'!N6+'15 Apr 2024'!N6+'22 Apr 2024'!N6+'29 Apr 2024'!N6</f>
        <v>8.5</v>
      </c>
      <c r="S6" s="547"/>
      <c r="T6" s="173"/>
    </row>
    <row r="7" spans="2:20" ht="15.75" thickBot="1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10.5</v>
      </c>
      <c r="O7" s="547"/>
      <c r="P7" s="199"/>
      <c r="Q7" s="414" t="s">
        <v>54</v>
      </c>
      <c r="R7" s="325">
        <f>'1 Apr 2024'!N7+'8 Apr 2024'!N7+'15 Apr 2024'!N7+'22 Apr 2024'!N7+'29 Apr 2024'!N7</f>
        <v>17.5</v>
      </c>
      <c r="S7" s="547"/>
      <c r="T7" s="63"/>
    </row>
    <row r="8" spans="2:20" ht="15.75" thickBot="1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2.5</v>
      </c>
      <c r="O8" s="547" t="s">
        <v>88</v>
      </c>
      <c r="P8" s="199"/>
      <c r="Q8" s="414" t="s">
        <v>56</v>
      </c>
      <c r="R8" s="325">
        <f>'1 Apr 2024'!N8+'8 Apr 2024'!N8+'15 Apr 2024'!N8+'22 Apr 2024'!N8+'29 Apr 2024'!N8</f>
        <v>15</v>
      </c>
      <c r="S8" s="547" t="s">
        <v>88</v>
      </c>
      <c r="T8" s="63"/>
    </row>
    <row r="9" spans="2:20" ht="15.75" thickBot="1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1.5</v>
      </c>
      <c r="O9" s="547" t="s">
        <v>88</v>
      </c>
      <c r="P9" s="199"/>
      <c r="Q9" s="414" t="s">
        <v>57</v>
      </c>
      <c r="R9" s="325">
        <f>'1 Apr 2024'!N9+'8 Apr 2024'!N9+'15 Apr 2024'!N9+'22 Apr 2024'!N9+'29 Apr 2024'!N9</f>
        <v>18</v>
      </c>
      <c r="S9" s="547" t="s">
        <v>88</v>
      </c>
      <c r="T9" s="63"/>
    </row>
    <row r="10" spans="2:20" ht="15.75" thickBot="1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515"/>
      <c r="I10" s="515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414" t="s">
        <v>58</v>
      </c>
      <c r="R10" s="325">
        <f>'1 Apr 2024'!N10+'8 Apr 2024'!N10+'15 Apr 2024'!N10+'22 Apr 2024'!N10+'29 Apr 2024'!N10</f>
        <v>0</v>
      </c>
      <c r="S10" s="547"/>
      <c r="T10" s="63"/>
    </row>
    <row r="11" spans="2:20" ht="15" customHeight="1" thickBot="1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515"/>
      <c r="I11" s="515"/>
      <c r="J11" s="458"/>
      <c r="K11" s="459"/>
      <c r="L11" s="61"/>
      <c r="M11" s="414" t="s">
        <v>59</v>
      </c>
      <c r="N11" s="326">
        <f>COUNTIF(E7:K44, "*Nicholas*")/2</f>
        <v>2</v>
      </c>
      <c r="O11" s="547" t="s">
        <v>88</v>
      </c>
      <c r="P11" s="199"/>
      <c r="Q11" s="414" t="s">
        <v>59</v>
      </c>
      <c r="R11" s="325">
        <f>'1 Apr 2024'!N11+'8 Apr 2024'!N11+'15 Apr 2024'!N11+'22 Apr 2024'!N11+'29 Apr 2024'!N11</f>
        <v>6.5</v>
      </c>
      <c r="S11" s="547" t="s">
        <v>88</v>
      </c>
      <c r="T11" s="63"/>
    </row>
    <row r="12" spans="2:20" ht="15" customHeight="1" thickBot="1">
      <c r="B12" s="578" t="s">
        <v>91</v>
      </c>
      <c r="C12" s="217" t="s">
        <v>85</v>
      </c>
      <c r="D12" s="579" t="s">
        <v>92</v>
      </c>
      <c r="E12" s="515" t="s">
        <v>258</v>
      </c>
      <c r="F12" s="515" t="s">
        <v>258</v>
      </c>
      <c r="G12" s="515"/>
      <c r="H12" s="515"/>
      <c r="I12" s="515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414" t="s">
        <v>60</v>
      </c>
      <c r="R12" s="325">
        <f>'1 Apr 2024'!N12+'8 Apr 2024'!N12+'15 Apr 2024'!N12+'22 Apr 2024'!N12+'29 Apr 2024'!N12</f>
        <v>43.5</v>
      </c>
      <c r="S12" s="548" t="s">
        <v>93</v>
      </c>
      <c r="T12" s="63"/>
    </row>
    <row r="13" spans="2:20" ht="15" customHeight="1" thickBot="1">
      <c r="B13" s="578" t="s">
        <v>92</v>
      </c>
      <c r="C13" s="217" t="s">
        <v>85</v>
      </c>
      <c r="D13" s="579" t="s">
        <v>94</v>
      </c>
      <c r="E13" s="515" t="s">
        <v>258</v>
      </c>
      <c r="F13" s="515" t="s">
        <v>258</v>
      </c>
      <c r="G13" s="515"/>
      <c r="H13" s="515"/>
      <c r="I13" s="515"/>
      <c r="J13" s="458"/>
      <c r="K13" s="459"/>
      <c r="L13" s="61"/>
      <c r="M13" s="414" t="s">
        <v>61</v>
      </c>
      <c r="N13" s="326">
        <f>COUNTIF(E7:K44, "*Tai Wei*")/2</f>
        <v>11.5</v>
      </c>
      <c r="O13" s="547" t="s">
        <v>88</v>
      </c>
      <c r="P13" s="199"/>
      <c r="Q13" s="414" t="s">
        <v>61</v>
      </c>
      <c r="R13" s="325">
        <f>'1 Apr 2024'!N13+'8 Apr 2024'!N13+'15 Apr 2024'!N13+'22 Apr 2024'!N13+'29 Apr 2024'!N13</f>
        <v>47</v>
      </c>
      <c r="S13" s="547" t="s">
        <v>88</v>
      </c>
      <c r="T13" s="63"/>
    </row>
    <row r="14" spans="2:20" ht="15" customHeight="1" thickBot="1">
      <c r="B14" s="578" t="s">
        <v>94</v>
      </c>
      <c r="C14" s="217" t="s">
        <v>85</v>
      </c>
      <c r="D14" s="579" t="s">
        <v>95</v>
      </c>
      <c r="E14" s="515" t="s">
        <v>258</v>
      </c>
      <c r="F14" s="515" t="s">
        <v>54</v>
      </c>
      <c r="G14" s="515"/>
      <c r="H14" s="515"/>
      <c r="I14" s="515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414" t="s">
        <v>62</v>
      </c>
      <c r="R14" s="325">
        <f>'1 Apr 2024'!N14+'8 Apr 2024'!N14+'15 Apr 2024'!N14+'22 Apr 2024'!N14+'29 Apr 2024'!N14</f>
        <v>0</v>
      </c>
      <c r="S14" s="547" t="s">
        <v>88</v>
      </c>
      <c r="T14" s="63"/>
    </row>
    <row r="15" spans="2:20" ht="15" customHeight="1" thickBot="1">
      <c r="B15" s="578" t="s">
        <v>95</v>
      </c>
      <c r="C15" s="217" t="s">
        <v>85</v>
      </c>
      <c r="D15" s="579" t="s">
        <v>96</v>
      </c>
      <c r="E15" s="515" t="s">
        <v>258</v>
      </c>
      <c r="F15" s="515" t="s">
        <v>357</v>
      </c>
      <c r="G15" s="515"/>
      <c r="H15" s="515"/>
      <c r="I15" s="515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414" t="s">
        <v>63</v>
      </c>
      <c r="R15" s="325">
        <f>'1 Apr 2024'!N15+'8 Apr 2024'!N15+'15 Apr 2024'!N15+'22 Apr 2024'!N15+'29 Apr 2024'!N15</f>
        <v>10</v>
      </c>
      <c r="S15" s="547" t="s">
        <v>88</v>
      </c>
      <c r="T15" s="63"/>
    </row>
    <row r="16" spans="2:20" ht="15" customHeight="1" thickBot="1">
      <c r="B16" s="578" t="s">
        <v>96</v>
      </c>
      <c r="C16" s="217" t="s">
        <v>85</v>
      </c>
      <c r="D16" s="579" t="s">
        <v>97</v>
      </c>
      <c r="E16" s="515" t="s">
        <v>258</v>
      </c>
      <c r="F16" s="515" t="s">
        <v>357</v>
      </c>
      <c r="G16" s="515"/>
      <c r="H16" s="515"/>
      <c r="I16" s="515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414" t="s">
        <v>64</v>
      </c>
      <c r="R16" s="325">
        <f>'1 Apr 2024'!N16+'8 Apr 2024'!N16+'15 Apr 2024'!N16+'22 Apr 2024'!N16+'29 Apr 2024'!N16</f>
        <v>0</v>
      </c>
      <c r="S16" s="547" t="s">
        <v>98</v>
      </c>
      <c r="T16" s="63"/>
    </row>
    <row r="17" spans="2:20" ht="15" customHeight="1" thickBot="1">
      <c r="B17" s="578" t="s">
        <v>97</v>
      </c>
      <c r="C17" s="217" t="s">
        <v>85</v>
      </c>
      <c r="D17" s="579" t="s">
        <v>99</v>
      </c>
      <c r="E17" s="515" t="s">
        <v>289</v>
      </c>
      <c r="F17" s="515" t="s">
        <v>357</v>
      </c>
      <c r="G17" s="515"/>
      <c r="H17" s="515"/>
      <c r="I17" s="515"/>
      <c r="J17" s="458"/>
      <c r="K17" s="460"/>
      <c r="L17" s="61"/>
      <c r="M17" s="414" t="s">
        <v>65</v>
      </c>
      <c r="N17" s="326">
        <f>COUNTIF(E7:K44, "*Michael*")/2</f>
        <v>4</v>
      </c>
      <c r="O17" s="547"/>
      <c r="P17" s="199"/>
      <c r="Q17" s="414" t="s">
        <v>65</v>
      </c>
      <c r="R17" s="325">
        <f>'1 Apr 2024'!N17+'8 Apr 2024'!N17+'15 Apr 2024'!N17+'22 Apr 2024'!N17+'29 Apr 2024'!N17</f>
        <v>31</v>
      </c>
      <c r="S17" s="547"/>
      <c r="T17" s="63"/>
    </row>
    <row r="18" spans="2:20" ht="15" customHeight="1" thickBot="1">
      <c r="B18" s="578" t="s">
        <v>99</v>
      </c>
      <c r="C18" s="217" t="s">
        <v>85</v>
      </c>
      <c r="D18" s="579" t="s">
        <v>100</v>
      </c>
      <c r="E18" s="515" t="s">
        <v>289</v>
      </c>
      <c r="F18" s="515" t="s">
        <v>357</v>
      </c>
      <c r="G18" s="515"/>
      <c r="H18" s="515"/>
      <c r="I18" s="515"/>
      <c r="J18" s="458"/>
      <c r="K18" s="460"/>
      <c r="L18" s="61"/>
      <c r="M18" s="414" t="s">
        <v>66</v>
      </c>
      <c r="N18" s="326" cm="1">
        <f t="array" ref="N18">SUM(COUNTIFS(E7:K43, {"*Max*","*Maxwell*"}))/2</f>
        <v>7</v>
      </c>
      <c r="O18" s="547"/>
      <c r="P18" s="199"/>
      <c r="Q18" s="414" t="s">
        <v>66</v>
      </c>
      <c r="R18" s="325">
        <f>'1 Apr 2024'!N18+'8 Apr 2024'!N18+'15 Apr 2024'!N18+'22 Apr 2024'!N18+'29 Apr 2024'!N18</f>
        <v>80</v>
      </c>
      <c r="S18" s="547"/>
      <c r="T18" s="63"/>
    </row>
    <row r="19" spans="2:20" ht="15" customHeight="1" thickBot="1">
      <c r="B19" s="578" t="s">
        <v>100</v>
      </c>
      <c r="C19" s="217" t="s">
        <v>85</v>
      </c>
      <c r="D19" s="579" t="s">
        <v>101</v>
      </c>
      <c r="E19" s="515" t="s">
        <v>298</v>
      </c>
      <c r="F19" s="515" t="s">
        <v>357</v>
      </c>
      <c r="G19" s="515"/>
      <c r="H19" s="515"/>
      <c r="I19" s="515"/>
      <c r="J19" s="458"/>
      <c r="K19" s="460"/>
      <c r="L19" s="61"/>
      <c r="M19" s="545" t="s">
        <v>67</v>
      </c>
      <c r="N19" s="551">
        <f>COUNTIF(E7:K44, "*Jia Leong*")/2</f>
        <v>9</v>
      </c>
      <c r="O19" s="549"/>
      <c r="P19" s="345"/>
      <c r="Q19" s="545" t="s">
        <v>67</v>
      </c>
      <c r="R19" s="325">
        <f>'1 Apr 2024'!N19+'8 Apr 2024'!N19+'15 Apr 2024'!N19+'22 Apr 2024'!N19+'29 Apr 2024'!N19</f>
        <v>64.5</v>
      </c>
      <c r="S19" s="549"/>
      <c r="T19" s="63"/>
    </row>
    <row r="20" spans="2:20" ht="15" customHeight="1" thickBot="1">
      <c r="B20" s="578" t="s">
        <v>101</v>
      </c>
      <c r="C20" s="217" t="s">
        <v>85</v>
      </c>
      <c r="D20" s="579" t="s">
        <v>102</v>
      </c>
      <c r="E20" s="515" t="s">
        <v>298</v>
      </c>
      <c r="F20" s="515" t="s">
        <v>357</v>
      </c>
      <c r="G20" s="515"/>
      <c r="H20" s="515"/>
      <c r="I20" s="515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414" t="s">
        <v>68</v>
      </c>
      <c r="R20" s="325">
        <f>'1 Apr 2024'!N20+'8 Apr 2024'!N20+'15 Apr 2024'!N20+'22 Apr 2024'!N20+'29 Apr 2024'!N20</f>
        <v>30</v>
      </c>
      <c r="S20" s="547"/>
      <c r="T20" s="63"/>
    </row>
    <row r="21" spans="2:20" ht="15" customHeight="1" thickBot="1">
      <c r="B21" s="578" t="s">
        <v>102</v>
      </c>
      <c r="C21" s="217" t="s">
        <v>85</v>
      </c>
      <c r="D21" s="579" t="s">
        <v>103</v>
      </c>
      <c r="E21" s="515" t="s">
        <v>298</v>
      </c>
      <c r="F21" s="515" t="s">
        <v>357</v>
      </c>
      <c r="G21" s="515"/>
      <c r="H21" s="515"/>
      <c r="I21" s="515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414" t="s">
        <v>104</v>
      </c>
      <c r="R21" s="325">
        <f>'1 Apr 2024'!N21+'8 Apr 2024'!N21+'15 Apr 2024'!N21+'22 Apr 2024'!N21+'29 Apr 2024'!N21</f>
        <v>3.5</v>
      </c>
      <c r="S21" s="547" t="s">
        <v>105</v>
      </c>
      <c r="T21" s="63"/>
    </row>
    <row r="22" spans="2:20" ht="15" customHeight="1" thickBot="1">
      <c r="B22" s="578" t="s">
        <v>103</v>
      </c>
      <c r="C22" s="217" t="s">
        <v>85</v>
      </c>
      <c r="D22" s="579" t="s">
        <v>106</v>
      </c>
      <c r="E22" s="515" t="s">
        <v>260</v>
      </c>
      <c r="F22" s="515" t="s">
        <v>358</v>
      </c>
      <c r="G22" s="515"/>
      <c r="H22" s="515"/>
      <c r="I22" s="515"/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295</v>
      </c>
      <c r="P22" s="199"/>
      <c r="Q22" s="414" t="s">
        <v>70</v>
      </c>
      <c r="R22" s="325">
        <f>'1 Apr 2024'!N22+'8 Apr 2024'!N22+'15 Apr 2024'!N22+'22 Apr 2024'!N22+'29 Apr 2024'!N22</f>
        <v>88.5</v>
      </c>
      <c r="S22" s="547"/>
      <c r="T22" s="63"/>
    </row>
    <row r="23" spans="2:20" ht="15" customHeight="1" thickBot="1">
      <c r="B23" s="578" t="s">
        <v>106</v>
      </c>
      <c r="C23" s="217" t="s">
        <v>85</v>
      </c>
      <c r="D23" s="579" t="s">
        <v>107</v>
      </c>
      <c r="E23" s="515" t="s">
        <v>359</v>
      </c>
      <c r="F23" s="515" t="s">
        <v>358</v>
      </c>
      <c r="G23" s="515"/>
      <c r="H23" s="515"/>
      <c r="I23" s="515" t="s">
        <v>67</v>
      </c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414" t="s">
        <v>108</v>
      </c>
      <c r="R23" s="325">
        <f>'1 Apr 2024'!N23+'8 Apr 2024'!N23+'15 Apr 2024'!N23+'22 Apr 2024'!N23+'29 Apr 2024'!N23</f>
        <v>47</v>
      </c>
      <c r="S23" s="547"/>
      <c r="T23" s="63"/>
    </row>
    <row r="24" spans="2:20" ht="15" customHeight="1" thickBot="1">
      <c r="B24" s="578" t="s">
        <v>107</v>
      </c>
      <c r="C24" s="217" t="s">
        <v>85</v>
      </c>
      <c r="D24" s="579" t="s">
        <v>109</v>
      </c>
      <c r="E24" s="515" t="s">
        <v>359</v>
      </c>
      <c r="F24" s="515" t="s">
        <v>360</v>
      </c>
      <c r="G24" s="515"/>
      <c r="H24" s="515"/>
      <c r="I24" s="515" t="s">
        <v>67</v>
      </c>
      <c r="J24" s="458"/>
      <c r="K24" s="460"/>
      <c r="L24" s="61"/>
      <c r="M24" s="416" t="s">
        <v>361</v>
      </c>
      <c r="N24" s="565">
        <f>COUNTIF(E7:K44, "*Wei Jun*")/2</f>
        <v>4.5</v>
      </c>
      <c r="O24" s="550"/>
      <c r="P24" s="199"/>
      <c r="Q24" s="416" t="s">
        <v>361</v>
      </c>
      <c r="R24" s="325">
        <f>'1 Apr 2024'!N24+'8 Apr 2024'!N24+'15 Apr 2024'!N24+'22 Apr 2024'!N24+'29 Apr 2024'!N24</f>
        <v>54</v>
      </c>
      <c r="S24" s="550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 t="s">
        <v>359</v>
      </c>
      <c r="F25" s="515" t="s">
        <v>360</v>
      </c>
      <c r="G25" s="515"/>
      <c r="H25" s="515"/>
      <c r="I25" s="515" t="s">
        <v>67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 t="s">
        <v>359</v>
      </c>
      <c r="F26" s="515" t="s">
        <v>360</v>
      </c>
      <c r="G26" s="515"/>
      <c r="H26" s="515"/>
      <c r="I26" s="515" t="s">
        <v>67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 t="s">
        <v>359</v>
      </c>
      <c r="F27" s="515" t="s">
        <v>360</v>
      </c>
      <c r="G27" s="515"/>
      <c r="H27" s="515"/>
      <c r="I27" s="515" t="s">
        <v>67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 t="s">
        <v>362</v>
      </c>
      <c r="F28" s="515" t="s">
        <v>362</v>
      </c>
      <c r="G28" s="515"/>
      <c r="H28" s="515"/>
      <c r="I28" s="515" t="s">
        <v>67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 t="s">
        <v>362</v>
      </c>
      <c r="F29" s="515" t="s">
        <v>363</v>
      </c>
      <c r="G29" s="515"/>
      <c r="H29" s="515"/>
      <c r="I29" s="515" t="s">
        <v>67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 t="s">
        <v>364</v>
      </c>
      <c r="F30" s="515" t="s">
        <v>363</v>
      </c>
      <c r="G30" s="515"/>
      <c r="H30" s="515"/>
      <c r="I30" s="515" t="s">
        <v>67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 t="s">
        <v>364</v>
      </c>
      <c r="F31" s="515" t="s">
        <v>365</v>
      </c>
      <c r="G31" s="515"/>
      <c r="H31" s="515"/>
      <c r="I31" s="515" t="s">
        <v>67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 t="s">
        <v>364</v>
      </c>
      <c r="F32" s="515" t="s">
        <v>365</v>
      </c>
      <c r="G32" s="515"/>
      <c r="H32" s="515"/>
      <c r="I32" s="515" t="s">
        <v>67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 t="s">
        <v>364</v>
      </c>
      <c r="F33" s="515" t="s">
        <v>365</v>
      </c>
      <c r="G33" s="515"/>
      <c r="H33" s="515"/>
      <c r="I33" s="515" t="s">
        <v>67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 t="s">
        <v>67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 t="s">
        <v>67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 t="s">
        <v>67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 t="s">
        <v>67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 t="s">
        <v>67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 t="s">
        <v>67</v>
      </c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 t="s">
        <v>67</v>
      </c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275</v>
      </c>
      <c r="D46" s="255" t="s">
        <v>276</v>
      </c>
      <c r="I46" s="199"/>
      <c r="M46" s="61"/>
      <c r="N46" s="62"/>
      <c r="O46" s="61"/>
    </row>
    <row r="47" spans="2:20">
      <c r="B47" s="570" t="s">
        <v>52</v>
      </c>
      <c r="C47" t="s">
        <v>275</v>
      </c>
      <c r="D47" t="s">
        <v>277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130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278</v>
      </c>
    </row>
    <row r="56" spans="2:15">
      <c r="B56" s="387" t="s">
        <v>136</v>
      </c>
    </row>
  </sheetData>
  <mergeCells count="3">
    <mergeCell ref="B1:K1"/>
    <mergeCell ref="B2:K2"/>
    <mergeCell ref="B3:K3"/>
  </mergeCells>
  <conditionalFormatting sqref="N6:N24">
    <cfRule type="expression" dxfId="299" priority="1">
      <formula>AND(ISNUMBER(N6), N6&gt;=5, NOT(ISBLANK(O6)))</formula>
    </cfRule>
    <cfRule type="expression" dxfId="298" priority="2">
      <formula>AND(ISNUMBER(N6), N6&gt;=5)</formula>
    </cfRule>
    <cfRule type="expression" dxfId="297" priority="3">
      <formula>AND(ISNUMBER(N6), N6&lt;5, NOT(ISBLANK(O6)))</formula>
    </cfRule>
    <cfRule type="expression" dxfId="296" priority="4">
      <formula>AND(ISNUMBER(N6), N6&lt;5, ISBLANK(O6))</formula>
    </cfRule>
  </conditionalFormatting>
  <conditionalFormatting sqref="R6:R24">
    <cfRule type="expression" dxfId="295" priority="5">
      <formula>AND(ISNUMBER(R6), R6&gt;=5, NOT(ISBLANK(S6)))</formula>
    </cfRule>
    <cfRule type="expression" dxfId="294" priority="6">
      <formula>AND(ISNUMBER(R6), R6&gt;=5)</formula>
    </cfRule>
    <cfRule type="expression" dxfId="293" priority="7">
      <formula>AND(ISNUMBER(R6), R6&lt;5, NOT(ISBLANK(S6)))</formula>
    </cfRule>
    <cfRule type="expression" dxfId="292" priority="8">
      <formula>AND(ISNUMBER(R6), R6&lt;5, ISBLANK(S6))</formula>
    </cfRule>
  </conditionalFormatting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738652-6A66-4CDC-B3A2-67FA93E02AEE}">
  <sheetPr>
    <tabColor rgb="FFF7A1A1"/>
  </sheetPr>
  <dimension ref="B1:T56"/>
  <sheetViews>
    <sheetView topLeftCell="A6" zoomScale="78" zoomScaleNormal="115" workbookViewId="0">
      <selection activeCell="D41" sqref="D41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60.2851562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366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45404</v>
      </c>
      <c r="F5" s="577">
        <v>45405</v>
      </c>
      <c r="G5" s="577">
        <v>45406</v>
      </c>
      <c r="H5" s="577">
        <v>45407</v>
      </c>
      <c r="I5" s="577">
        <v>45408</v>
      </c>
      <c r="J5" s="577">
        <v>45409</v>
      </c>
      <c r="K5" s="577">
        <v>45410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367</v>
      </c>
      <c r="F6" s="282" t="s">
        <v>367</v>
      </c>
      <c r="G6" s="282" t="s">
        <v>367</v>
      </c>
      <c r="H6" s="282" t="s">
        <v>367</v>
      </c>
      <c r="I6" s="282" t="s">
        <v>367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12.5</v>
      </c>
      <c r="O8" s="547" t="s">
        <v>88</v>
      </c>
      <c r="P8" s="199"/>
      <c r="Q8" s="240"/>
      <c r="R8" s="63"/>
      <c r="S8" s="63"/>
      <c r="T8" s="63"/>
    </row>
    <row r="9" spans="2:20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8.5</v>
      </c>
      <c r="O9" s="547" t="s">
        <v>88</v>
      </c>
      <c r="P9" s="199"/>
      <c r="Q9" s="199"/>
      <c r="R9" s="63"/>
      <c r="S9" s="63"/>
      <c r="T9" s="63"/>
    </row>
    <row r="10" spans="2:20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295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 t="s">
        <v>368</v>
      </c>
      <c r="F12" s="515" t="s">
        <v>368</v>
      </c>
      <c r="G12" s="515" t="s">
        <v>368</v>
      </c>
      <c r="H12" s="515" t="s">
        <v>368</v>
      </c>
      <c r="I12" s="515" t="s">
        <v>368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 t="s">
        <v>368</v>
      </c>
      <c r="F13" s="515" t="s">
        <v>368</v>
      </c>
      <c r="G13" s="515" t="s">
        <v>368</v>
      </c>
      <c r="H13" s="515" t="s">
        <v>368</v>
      </c>
      <c r="I13" s="515" t="s">
        <v>368</v>
      </c>
      <c r="J13" s="458"/>
      <c r="K13" s="459"/>
      <c r="L13" s="61"/>
      <c r="M13" s="414" t="s">
        <v>61</v>
      </c>
      <c r="N13" s="326">
        <f>COUNTIF(E7:K44, "*Tai Wei*")/2</f>
        <v>7.5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 t="s">
        <v>285</v>
      </c>
      <c r="F14" s="515" t="s">
        <v>369</v>
      </c>
      <c r="G14" s="515" t="s">
        <v>368</v>
      </c>
      <c r="H14" s="515" t="s">
        <v>57</v>
      </c>
      <c r="I14" s="515" t="s">
        <v>57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 t="s">
        <v>285</v>
      </c>
      <c r="F15" s="515" t="s">
        <v>370</v>
      </c>
      <c r="G15" s="515" t="s">
        <v>285</v>
      </c>
      <c r="H15" s="515" t="s">
        <v>57</v>
      </c>
      <c r="I15" s="515" t="s">
        <v>57</v>
      </c>
      <c r="J15" s="458"/>
      <c r="K15" s="460"/>
      <c r="L15" s="61"/>
      <c r="M15" s="414" t="s">
        <v>63</v>
      </c>
      <c r="N15" s="326">
        <f>COUNTIF(E7:K44, "*Griselda*")/2</f>
        <v>10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 t="s">
        <v>285</v>
      </c>
      <c r="F16" s="515" t="s">
        <v>370</v>
      </c>
      <c r="G16" s="515" t="s">
        <v>285</v>
      </c>
      <c r="H16" s="515" t="s">
        <v>57</v>
      </c>
      <c r="I16" s="515" t="s">
        <v>57</v>
      </c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 t="s">
        <v>371</v>
      </c>
      <c r="F17" s="515" t="s">
        <v>370</v>
      </c>
      <c r="G17" s="515" t="s">
        <v>285</v>
      </c>
      <c r="H17" s="515" t="s">
        <v>57</v>
      </c>
      <c r="I17" s="515" t="s">
        <v>57</v>
      </c>
      <c r="J17" s="458" t="s">
        <v>63</v>
      </c>
      <c r="K17" s="460"/>
      <c r="L17" s="61"/>
      <c r="M17" s="414" t="s">
        <v>65</v>
      </c>
      <c r="N17" s="326">
        <f>COUNTIF(E7:K44, "*Michael*")/2</f>
        <v>17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 t="s">
        <v>368</v>
      </c>
      <c r="F18" s="515" t="s">
        <v>370</v>
      </c>
      <c r="G18" s="452" t="s">
        <v>291</v>
      </c>
      <c r="H18" s="261" t="s">
        <v>68</v>
      </c>
      <c r="I18" s="452" t="s">
        <v>309</v>
      </c>
      <c r="J18" s="458" t="s">
        <v>63</v>
      </c>
      <c r="K18" s="460"/>
      <c r="L18" s="61"/>
      <c r="M18" s="414" t="s">
        <v>66</v>
      </c>
      <c r="N18" s="326" cm="1">
        <f t="array" ref="N18">SUM(COUNTIFS(E7:K43, {"*Max*","*Maxwell*"}))/2</f>
        <v>3</v>
      </c>
      <c r="O18" s="547" t="s">
        <v>372</v>
      </c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 t="s">
        <v>368</v>
      </c>
      <c r="F19" s="515" t="s">
        <v>370</v>
      </c>
      <c r="G19" s="452" t="s">
        <v>291</v>
      </c>
      <c r="H19" s="261" t="s">
        <v>68</v>
      </c>
      <c r="I19" s="515" t="s">
        <v>57</v>
      </c>
      <c r="J19" s="458" t="s">
        <v>63</v>
      </c>
      <c r="K19" s="460"/>
      <c r="L19" s="61"/>
      <c r="M19" s="545" t="s">
        <v>67</v>
      </c>
      <c r="N19" s="551">
        <f>COUNTIF(E7:K44, "*Jia Leong*")/2</f>
        <v>25.5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 t="s">
        <v>368</v>
      </c>
      <c r="F20" s="515" t="s">
        <v>370</v>
      </c>
      <c r="G20" s="452" t="s">
        <v>373</v>
      </c>
      <c r="H20" s="261" t="s">
        <v>68</v>
      </c>
      <c r="I20" s="452" t="s">
        <v>309</v>
      </c>
      <c r="J20" s="458" t="s">
        <v>63</v>
      </c>
      <c r="K20" s="460"/>
      <c r="L20" s="61"/>
      <c r="M20" s="414" t="s">
        <v>68</v>
      </c>
      <c r="N20" s="326">
        <f>COUNTIF(E7:K44, "*Shaun*")/2</f>
        <v>19.5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 t="s">
        <v>374</v>
      </c>
      <c r="F21" s="515" t="s">
        <v>370</v>
      </c>
      <c r="G21" s="452" t="s">
        <v>375</v>
      </c>
      <c r="H21" s="261" t="s">
        <v>68</v>
      </c>
      <c r="I21" s="452" t="s">
        <v>309</v>
      </c>
      <c r="J21" s="458"/>
      <c r="K21" s="460"/>
      <c r="L21" s="61"/>
      <c r="M21" s="414" t="s">
        <v>104</v>
      </c>
      <c r="N21" s="326">
        <f>COUNTIF(E7:K44, "*Angel*")/2</f>
        <v>3.5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 t="s">
        <v>376</v>
      </c>
      <c r="F22" s="515" t="s">
        <v>370</v>
      </c>
      <c r="G22" s="452" t="s">
        <v>375</v>
      </c>
      <c r="H22" s="261" t="s">
        <v>377</v>
      </c>
      <c r="I22" s="452" t="s">
        <v>309</v>
      </c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295</v>
      </c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 t="s">
        <v>378</v>
      </c>
      <c r="F23" s="515" t="s">
        <v>370</v>
      </c>
      <c r="G23" s="452" t="s">
        <v>375</v>
      </c>
      <c r="H23" s="261" t="s">
        <v>377</v>
      </c>
      <c r="I23" s="452" t="s">
        <v>309</v>
      </c>
      <c r="J23" s="458"/>
      <c r="K23" s="460"/>
      <c r="L23" s="61"/>
      <c r="M23" s="414" t="s">
        <v>108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107</v>
      </c>
      <c r="C24" s="217" t="s">
        <v>85</v>
      </c>
      <c r="D24" s="579" t="s">
        <v>109</v>
      </c>
      <c r="E24" s="515" t="s">
        <v>378</v>
      </c>
      <c r="F24" s="515" t="s">
        <v>370</v>
      </c>
      <c r="G24" s="452" t="s">
        <v>375</v>
      </c>
      <c r="H24" s="515" t="s">
        <v>57</v>
      </c>
      <c r="I24" s="452" t="s">
        <v>309</v>
      </c>
      <c r="J24" s="458"/>
      <c r="K24" s="460"/>
      <c r="L24" s="61"/>
      <c r="M24" s="416" t="s">
        <v>361</v>
      </c>
      <c r="N24" s="565">
        <f>COUNTIF(E7:K44, "*Wei Jun*")/2</f>
        <v>13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 t="s">
        <v>379</v>
      </c>
      <c r="F25" s="515" t="s">
        <v>358</v>
      </c>
      <c r="G25" s="452" t="s">
        <v>375</v>
      </c>
      <c r="H25" s="515" t="s">
        <v>57</v>
      </c>
      <c r="I25" s="452" t="s">
        <v>309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 t="s">
        <v>379</v>
      </c>
      <c r="F26" s="515" t="s">
        <v>358</v>
      </c>
      <c r="G26" s="452" t="s">
        <v>380</v>
      </c>
      <c r="H26" s="515" t="s">
        <v>57</v>
      </c>
      <c r="I26" s="452" t="s">
        <v>309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 t="s">
        <v>381</v>
      </c>
      <c r="F27" s="515" t="s">
        <v>382</v>
      </c>
      <c r="G27" s="452" t="s">
        <v>380</v>
      </c>
      <c r="H27" s="515" t="s">
        <v>57</v>
      </c>
      <c r="I27" s="452" t="s">
        <v>309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 t="s">
        <v>383</v>
      </c>
      <c r="F28" s="515" t="s">
        <v>382</v>
      </c>
      <c r="G28" s="452" t="s">
        <v>384</v>
      </c>
      <c r="H28" s="515" t="s">
        <v>57</v>
      </c>
      <c r="I28" s="306" t="s">
        <v>309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 t="s">
        <v>383</v>
      </c>
      <c r="F29" s="515" t="s">
        <v>382</v>
      </c>
      <c r="G29" s="452" t="s">
        <v>384</v>
      </c>
      <c r="H29" s="261" t="s">
        <v>309</v>
      </c>
      <c r="I29" s="515" t="s">
        <v>57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 t="s">
        <v>383</v>
      </c>
      <c r="F30" s="515" t="s">
        <v>65</v>
      </c>
      <c r="G30" s="452" t="s">
        <v>385</v>
      </c>
      <c r="H30" s="261" t="s">
        <v>309</v>
      </c>
      <c r="I30" s="261" t="s">
        <v>161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 t="s">
        <v>386</v>
      </c>
      <c r="F31" s="515" t="s">
        <v>380</v>
      </c>
      <c r="G31" s="452" t="s">
        <v>387</v>
      </c>
      <c r="H31" s="261" t="s">
        <v>309</v>
      </c>
      <c r="I31" s="306" t="s">
        <v>388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 t="s">
        <v>386</v>
      </c>
      <c r="F32" s="515" t="s">
        <v>380</v>
      </c>
      <c r="G32" s="452" t="s">
        <v>387</v>
      </c>
      <c r="H32" s="261" t="s">
        <v>309</v>
      </c>
      <c r="I32" s="306" t="s">
        <v>388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 t="s">
        <v>386</v>
      </c>
      <c r="F33" s="515" t="s">
        <v>380</v>
      </c>
      <c r="G33" s="452" t="s">
        <v>389</v>
      </c>
      <c r="H33" s="261" t="s">
        <v>309</v>
      </c>
      <c r="I33" s="306" t="s">
        <v>388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219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219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O41" s="219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O42" s="219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>
        <v>22</v>
      </c>
      <c r="C46" s="571" t="s">
        <v>275</v>
      </c>
      <c r="D46" s="255" t="s">
        <v>276</v>
      </c>
      <c r="I46" s="199"/>
      <c r="M46" s="61"/>
      <c r="N46" s="62"/>
      <c r="O46" s="61"/>
    </row>
    <row r="47" spans="2:20">
      <c r="B47" s="570" t="s">
        <v>52</v>
      </c>
      <c r="C47" t="s">
        <v>275</v>
      </c>
      <c r="D47" t="s">
        <v>277</v>
      </c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B50" t="s">
        <v>130</v>
      </c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278</v>
      </c>
    </row>
    <row r="56" spans="2:15">
      <c r="B56" s="387" t="s">
        <v>136</v>
      </c>
    </row>
  </sheetData>
  <mergeCells count="3">
    <mergeCell ref="B1:K1"/>
    <mergeCell ref="B2:K2"/>
    <mergeCell ref="B3:K3"/>
  </mergeCells>
  <conditionalFormatting sqref="N6:N24">
    <cfRule type="expression" dxfId="291" priority="1">
      <formula>AND(ISNUMBER(N6), N6&gt;=5, NOT(ISBLANK(O6)))</formula>
    </cfRule>
    <cfRule type="expression" dxfId="290" priority="2">
      <formula>AND(ISNUMBER(N6), N6&gt;=5)</formula>
    </cfRule>
    <cfRule type="expression" dxfId="289" priority="3">
      <formula>AND(ISNUMBER(N6), N6&lt;5, NOT(ISBLANK(O6)))</formula>
    </cfRule>
    <cfRule type="expression" dxfId="288" priority="4">
      <formula>AND(ISNUMBER(N6), N6&lt;5, ISBLANK(O6))</formula>
    </cfRule>
  </conditionalFormatting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E2CDA1-701E-4A19-8FC5-CBFCBD6F07D6}">
  <sheetPr>
    <tabColor rgb="FFF7A1A1"/>
  </sheetPr>
  <dimension ref="B1:T56"/>
  <sheetViews>
    <sheetView topLeftCell="A7" zoomScale="69" zoomScaleNormal="115" workbookViewId="0">
      <selection activeCell="B7" sqref="B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32.42578125" bestFit="1" customWidth="1"/>
    <col min="10" max="10" width="41.85546875" bestFit="1" customWidth="1"/>
    <col min="11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390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45397</v>
      </c>
      <c r="F5" s="577">
        <v>45398</v>
      </c>
      <c r="G5" s="577">
        <v>45399</v>
      </c>
      <c r="H5" s="577">
        <v>45400</v>
      </c>
      <c r="I5" s="577">
        <v>45401</v>
      </c>
      <c r="J5" s="577">
        <v>45402</v>
      </c>
      <c r="K5" s="577">
        <v>45403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391</v>
      </c>
      <c r="F6" s="282" t="s">
        <v>392</v>
      </c>
      <c r="G6" s="282" t="s">
        <v>392</v>
      </c>
      <c r="H6" s="282" t="s">
        <v>392</v>
      </c>
      <c r="I6" s="282" t="s">
        <v>392</v>
      </c>
      <c r="J6" s="456"/>
      <c r="K6" s="457"/>
      <c r="L6" s="61"/>
      <c r="M6" s="546" t="s">
        <v>53</v>
      </c>
      <c r="N6" s="325">
        <f>COUNTIF(E7:K44, "*YB*")/2</f>
        <v>1</v>
      </c>
      <c r="O6" s="547"/>
      <c r="P6" s="239"/>
      <c r="Q6" s="239"/>
      <c r="R6" s="173"/>
      <c r="S6" s="173"/>
      <c r="T6" s="173"/>
    </row>
    <row r="7" spans="2:20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5</v>
      </c>
      <c r="O9" s="547" t="s">
        <v>295</v>
      </c>
      <c r="P9" s="199"/>
      <c r="Q9" s="199"/>
      <c r="R9" s="63"/>
      <c r="S9" s="63"/>
      <c r="T9" s="63"/>
    </row>
    <row r="10" spans="2:20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295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 t="s">
        <v>393</v>
      </c>
      <c r="F12" s="515" t="s">
        <v>394</v>
      </c>
      <c r="G12" s="515" t="s">
        <v>394</v>
      </c>
      <c r="H12" s="515" t="s">
        <v>394</v>
      </c>
      <c r="I12" s="515" t="s">
        <v>394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24.5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 t="s">
        <v>393</v>
      </c>
      <c r="F13" s="515" t="s">
        <v>394</v>
      </c>
      <c r="G13" s="515" t="s">
        <v>394</v>
      </c>
      <c r="H13" s="515" t="s">
        <v>394</v>
      </c>
      <c r="I13" s="515" t="s">
        <v>394</v>
      </c>
      <c r="J13" s="458"/>
      <c r="K13" s="459" t="s">
        <v>259</v>
      </c>
      <c r="L13" s="61"/>
      <c r="M13" s="414" t="s">
        <v>61</v>
      </c>
      <c r="N13" s="326">
        <f>COUNTIF(E7:K44, "*Tai Wei*")/2</f>
        <v>21.5</v>
      </c>
      <c r="O13" s="547"/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 t="s">
        <v>57</v>
      </c>
      <c r="F14" s="515" t="s">
        <v>395</v>
      </c>
      <c r="G14" s="515" t="s">
        <v>396</v>
      </c>
      <c r="H14" s="261" t="s">
        <v>394</v>
      </c>
      <c r="I14" s="452" t="s">
        <v>396</v>
      </c>
      <c r="J14" s="458"/>
      <c r="K14" s="460" t="s">
        <v>259</v>
      </c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 t="s">
        <v>397</v>
      </c>
      <c r="F15" s="515" t="s">
        <v>395</v>
      </c>
      <c r="G15" s="515" t="s">
        <v>396</v>
      </c>
      <c r="H15" s="261" t="s">
        <v>394</v>
      </c>
      <c r="I15" s="452" t="s">
        <v>396</v>
      </c>
      <c r="J15" s="458"/>
      <c r="K15" s="460" t="s">
        <v>259</v>
      </c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 t="s">
        <v>397</v>
      </c>
      <c r="F16" s="515" t="s">
        <v>395</v>
      </c>
      <c r="G16" s="515" t="s">
        <v>396</v>
      </c>
      <c r="H16" s="261" t="s">
        <v>394</v>
      </c>
      <c r="I16" s="452" t="s">
        <v>396</v>
      </c>
      <c r="J16" s="458" t="s">
        <v>398</v>
      </c>
      <c r="K16" s="460" t="s">
        <v>259</v>
      </c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 t="s">
        <v>399</v>
      </c>
      <c r="F17" s="515" t="s">
        <v>395</v>
      </c>
      <c r="G17" s="515" t="s">
        <v>396</v>
      </c>
      <c r="H17" s="261" t="s">
        <v>394</v>
      </c>
      <c r="I17" s="452" t="s">
        <v>396</v>
      </c>
      <c r="J17" s="458" t="s">
        <v>398</v>
      </c>
      <c r="K17" s="460" t="s">
        <v>259</v>
      </c>
      <c r="L17" s="61"/>
      <c r="M17" s="414" t="s">
        <v>65</v>
      </c>
      <c r="N17" s="326">
        <f>COUNTIF(E7:K44, "*Michael*")/2</f>
        <v>6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 t="s">
        <v>399</v>
      </c>
      <c r="F18" s="515" t="s">
        <v>57</v>
      </c>
      <c r="G18" s="452" t="s">
        <v>67</v>
      </c>
      <c r="H18" s="261" t="s">
        <v>394</v>
      </c>
      <c r="I18" s="452" t="s">
        <v>396</v>
      </c>
      <c r="J18" s="458" t="s">
        <v>400</v>
      </c>
      <c r="K18" s="460" t="s">
        <v>259</v>
      </c>
      <c r="L18" s="61"/>
      <c r="M18" s="414" t="s">
        <v>66</v>
      </c>
      <c r="N18" s="326" cm="1">
        <f t="array" ref="N18">SUM(COUNTIFS(E7:K43, {"*Max*","*Maxwell*"}))/2</f>
        <v>4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 t="s">
        <v>399</v>
      </c>
      <c r="F19" s="515" t="s">
        <v>395</v>
      </c>
      <c r="G19" s="452" t="s">
        <v>399</v>
      </c>
      <c r="H19" s="261" t="s">
        <v>394</v>
      </c>
      <c r="I19" s="452" t="s">
        <v>401</v>
      </c>
      <c r="J19" s="458" t="s">
        <v>400</v>
      </c>
      <c r="K19" s="460" t="s">
        <v>259</v>
      </c>
      <c r="L19" s="61"/>
      <c r="M19" s="545" t="s">
        <v>67</v>
      </c>
      <c r="N19" s="551">
        <f>COUNTIF(E7:K44, "*Jia Leong*")/2</f>
        <v>21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 t="s">
        <v>402</v>
      </c>
      <c r="F20" s="515" t="s">
        <v>396</v>
      </c>
      <c r="G20" s="452" t="s">
        <v>403</v>
      </c>
      <c r="H20" s="261" t="s">
        <v>68</v>
      </c>
      <c r="I20" s="452" t="s">
        <v>57</v>
      </c>
      <c r="J20" s="458" t="s">
        <v>400</v>
      </c>
      <c r="K20" s="460" t="s">
        <v>259</v>
      </c>
      <c r="L20" s="61"/>
      <c r="M20" s="414" t="s">
        <v>68</v>
      </c>
      <c r="N20" s="326">
        <f>COUNTIF(E7:K44, "*Shaun*")/2</f>
        <v>10.5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 t="s">
        <v>402</v>
      </c>
      <c r="F21" s="515" t="s">
        <v>394</v>
      </c>
      <c r="G21" s="452" t="s">
        <v>403</v>
      </c>
      <c r="H21" s="261" t="s">
        <v>68</v>
      </c>
      <c r="I21" s="452" t="s">
        <v>404</v>
      </c>
      <c r="J21" s="458" t="s">
        <v>405</v>
      </c>
      <c r="K21" s="460" t="s">
        <v>259</v>
      </c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 t="s">
        <v>402</v>
      </c>
      <c r="F22" s="515" t="s">
        <v>394</v>
      </c>
      <c r="G22" s="452" t="s">
        <v>403</v>
      </c>
      <c r="H22" s="561" t="s">
        <v>70</v>
      </c>
      <c r="I22" s="452" t="s">
        <v>404</v>
      </c>
      <c r="J22" s="458" t="s">
        <v>405</v>
      </c>
      <c r="K22" s="460" t="s">
        <v>259</v>
      </c>
      <c r="L22" s="61"/>
      <c r="M22" s="414" t="s">
        <v>70</v>
      </c>
      <c r="N22" s="326">
        <f>COUNTIF(E7:K44, "*Marlon*")/2</f>
        <v>41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 t="s">
        <v>402</v>
      </c>
      <c r="F23" s="515" t="s">
        <v>394</v>
      </c>
      <c r="G23" s="452" t="s">
        <v>406</v>
      </c>
      <c r="H23" s="561" t="s">
        <v>70</v>
      </c>
      <c r="I23" s="452" t="s">
        <v>407</v>
      </c>
      <c r="J23" s="458" t="s">
        <v>405</v>
      </c>
      <c r="K23" s="460" t="s">
        <v>259</v>
      </c>
      <c r="L23" s="61"/>
      <c r="M23" s="414" t="s">
        <v>108</v>
      </c>
      <c r="N23" s="326">
        <f>COUNTIF(E7:K44, "*QiAn*")/2</f>
        <v>25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107</v>
      </c>
      <c r="C24" s="217" t="s">
        <v>85</v>
      </c>
      <c r="D24" s="579" t="s">
        <v>109</v>
      </c>
      <c r="E24" s="515" t="s">
        <v>408</v>
      </c>
      <c r="F24" s="515" t="s">
        <v>394</v>
      </c>
      <c r="G24" s="452" t="s">
        <v>409</v>
      </c>
      <c r="H24" s="561" t="s">
        <v>70</v>
      </c>
      <c r="I24" s="452" t="s">
        <v>407</v>
      </c>
      <c r="J24" s="458" t="s">
        <v>410</v>
      </c>
      <c r="K24" s="460" t="s">
        <v>259</v>
      </c>
      <c r="L24" s="61"/>
      <c r="M24" s="416" t="s">
        <v>161</v>
      </c>
      <c r="N24" s="565">
        <f>COUNTIF(E7:K44, "*Wei Jun*")/2</f>
        <v>29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 t="s">
        <v>359</v>
      </c>
      <c r="F25" s="515" t="s">
        <v>394</v>
      </c>
      <c r="G25" s="452" t="s">
        <v>70</v>
      </c>
      <c r="H25" s="561" t="s">
        <v>70</v>
      </c>
      <c r="I25" s="452" t="s">
        <v>407</v>
      </c>
      <c r="J25" s="458" t="s">
        <v>411</v>
      </c>
      <c r="K25" s="460" t="s">
        <v>259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 t="s">
        <v>65</v>
      </c>
      <c r="F26" s="515" t="s">
        <v>394</v>
      </c>
      <c r="G26" s="452" t="s">
        <v>57</v>
      </c>
      <c r="H26" s="561" t="s">
        <v>70</v>
      </c>
      <c r="I26" s="452" t="s">
        <v>57</v>
      </c>
      <c r="J26" s="458" t="s">
        <v>411</v>
      </c>
      <c r="K26" s="460" t="s">
        <v>259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 t="s">
        <v>412</v>
      </c>
      <c r="F27" s="515" t="s">
        <v>394</v>
      </c>
      <c r="G27" s="452" t="s">
        <v>57</v>
      </c>
      <c r="H27" s="561" t="s">
        <v>70</v>
      </c>
      <c r="I27" s="452" t="s">
        <v>413</v>
      </c>
      <c r="J27" s="458" t="s">
        <v>411</v>
      </c>
      <c r="K27" s="460" t="s">
        <v>259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 t="s">
        <v>412</v>
      </c>
      <c r="F28" s="452" t="s">
        <v>414</v>
      </c>
      <c r="G28" s="452" t="s">
        <v>399</v>
      </c>
      <c r="H28" s="561" t="s">
        <v>67</v>
      </c>
      <c r="I28" s="452" t="s">
        <v>67</v>
      </c>
      <c r="J28" s="458" t="s">
        <v>411</v>
      </c>
      <c r="K28" s="460" t="s">
        <v>259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 t="s">
        <v>412</v>
      </c>
      <c r="F29" s="452" t="s">
        <v>414</v>
      </c>
      <c r="G29" s="452" t="s">
        <v>399</v>
      </c>
      <c r="H29" s="561" t="s">
        <v>394</v>
      </c>
      <c r="I29" s="452" t="s">
        <v>394</v>
      </c>
      <c r="J29" s="458" t="s">
        <v>411</v>
      </c>
      <c r="K29" s="460" t="s">
        <v>259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 t="s">
        <v>412</v>
      </c>
      <c r="F30" s="452" t="s">
        <v>414</v>
      </c>
      <c r="G30" s="452" t="s">
        <v>399</v>
      </c>
      <c r="H30" s="561" t="s">
        <v>415</v>
      </c>
      <c r="I30" s="452" t="s">
        <v>70</v>
      </c>
      <c r="J30" s="458" t="s">
        <v>411</v>
      </c>
      <c r="K30" s="460" t="s">
        <v>259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 t="s">
        <v>414</v>
      </c>
      <c r="F31" s="452" t="s">
        <v>414</v>
      </c>
      <c r="G31" s="452" t="s">
        <v>70</v>
      </c>
      <c r="H31" s="561" t="s">
        <v>415</v>
      </c>
      <c r="I31" s="452" t="s">
        <v>416</v>
      </c>
      <c r="J31" s="458" t="s">
        <v>411</v>
      </c>
      <c r="K31" s="460" t="s">
        <v>259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 t="s">
        <v>414</v>
      </c>
      <c r="F32" s="452" t="s">
        <v>414</v>
      </c>
      <c r="G32" s="452" t="s">
        <v>70</v>
      </c>
      <c r="H32" s="561" t="s">
        <v>415</v>
      </c>
      <c r="I32" s="452" t="s">
        <v>416</v>
      </c>
      <c r="J32" s="458" t="s">
        <v>411</v>
      </c>
      <c r="K32" s="460" t="s">
        <v>259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 t="s">
        <v>414</v>
      </c>
      <c r="F33" s="452" t="s">
        <v>414</v>
      </c>
      <c r="G33" s="452" t="s">
        <v>70</v>
      </c>
      <c r="H33" s="561" t="s">
        <v>415</v>
      </c>
      <c r="I33" s="452" t="s">
        <v>417</v>
      </c>
      <c r="J33" s="458" t="s">
        <v>411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 t="s">
        <v>414</v>
      </c>
      <c r="J34" s="458" t="s">
        <v>411</v>
      </c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44"/>
      <c r="F35" s="353"/>
      <c r="G35" s="350"/>
      <c r="H35" s="538"/>
      <c r="I35" s="537" t="s">
        <v>414</v>
      </c>
      <c r="J35" s="458" t="s">
        <v>411</v>
      </c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 t="s">
        <v>414</v>
      </c>
      <c r="J36" s="458" t="s">
        <v>411</v>
      </c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 t="s">
        <v>411</v>
      </c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 t="s">
        <v>411</v>
      </c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458" t="s">
        <v>411</v>
      </c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458" t="s">
        <v>411</v>
      </c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458" t="s">
        <v>410</v>
      </c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458" t="s">
        <v>410</v>
      </c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458" t="s">
        <v>410</v>
      </c>
      <c r="K43" s="278"/>
      <c r="L43" s="61"/>
      <c r="P43" s="63"/>
      <c r="Q43" s="63"/>
      <c r="R43" s="63"/>
      <c r="S43" s="63"/>
      <c r="T43" s="63"/>
    </row>
    <row r="44" spans="2:20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458" t="s">
        <v>410</v>
      </c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278</v>
      </c>
    </row>
    <row r="56" spans="2:15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287" priority="1">
      <formula>AND(ISNUMBER(N6), N6&gt;=5, NOT(ISBLANK(O6)))</formula>
    </cfRule>
    <cfRule type="expression" dxfId="286" priority="2">
      <formula>AND(ISNUMBER(N6), N6&gt;=5)</formula>
    </cfRule>
    <cfRule type="expression" dxfId="285" priority="3">
      <formula>AND(ISNUMBER(N6), N6&lt;5, NOT(ISBLANK(O6)))</formula>
    </cfRule>
    <cfRule type="expression" dxfId="284" priority="4">
      <formula>AND(ISNUMBER(N6), N6&lt;5, ISBLANK(O6))</formula>
    </cfRule>
  </conditionalFormatting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1BE26A-7C13-49AE-A84D-BD426774A39F}">
  <sheetPr>
    <tabColor rgb="FFF7A1A1"/>
  </sheetPr>
  <dimension ref="B1:T56"/>
  <sheetViews>
    <sheetView topLeftCell="B7" zoomScale="115" zoomScaleNormal="115" workbookViewId="0">
      <selection activeCell="B7" sqref="B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418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45390</v>
      </c>
      <c r="F5" s="577">
        <v>45391</v>
      </c>
      <c r="G5" s="577">
        <v>45392</v>
      </c>
      <c r="H5" s="577">
        <v>45393</v>
      </c>
      <c r="I5" s="577">
        <v>45394</v>
      </c>
      <c r="J5" s="577">
        <v>45395</v>
      </c>
      <c r="K5" s="577">
        <v>45396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578" t="s">
        <v>84</v>
      </c>
      <c r="C7" s="217" t="s">
        <v>85</v>
      </c>
      <c r="D7" s="579" t="s">
        <v>86</v>
      </c>
      <c r="E7" s="515" t="s">
        <v>419</v>
      </c>
      <c r="F7" s="515" t="s">
        <v>419</v>
      </c>
      <c r="G7" s="515" t="s">
        <v>419</v>
      </c>
      <c r="H7" s="515" t="s">
        <v>419</v>
      </c>
      <c r="I7" s="515" t="s">
        <v>419</v>
      </c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107</v>
      </c>
      <c r="C24" s="217" t="s">
        <v>85</v>
      </c>
      <c r="D24" s="579" t="s">
        <v>109</v>
      </c>
      <c r="E24" s="515"/>
      <c r="F24" s="515"/>
      <c r="G24" s="452"/>
      <c r="H24" s="282"/>
      <c r="I24" s="452"/>
      <c r="J24" s="458"/>
      <c r="K24" s="460"/>
      <c r="L24" s="61"/>
      <c r="M24" s="416" t="s">
        <v>361</v>
      </c>
      <c r="N24" s="565">
        <f>COUNTIF(E7:K44, "*Wei Jun*")/2</f>
        <v>0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278</v>
      </c>
    </row>
    <row r="56" spans="2:15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283" priority="1">
      <formula>AND(ISNUMBER(N6), N6&gt;=5, NOT(ISBLANK(O6)))</formula>
    </cfRule>
    <cfRule type="expression" dxfId="282" priority="2">
      <formula>AND(ISNUMBER(N6), N6&gt;=5)</formula>
    </cfRule>
    <cfRule type="expression" dxfId="281" priority="3">
      <formula>AND(ISNUMBER(N6), N6&lt;5, NOT(ISBLANK(O6)))</formula>
    </cfRule>
    <cfRule type="expression" dxfId="280" priority="4">
      <formula>AND(ISNUMBER(N6), N6&lt;5, ISBLANK(O6))</formula>
    </cfRule>
  </conditionalFormatting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E08295-53D3-4857-96B7-E78FDE6249D5}">
  <sheetPr>
    <tabColor rgb="FFF7A1A1"/>
  </sheetPr>
  <dimension ref="B1:T56"/>
  <sheetViews>
    <sheetView topLeftCell="B7" zoomScale="82" zoomScaleNormal="115" workbookViewId="0">
      <selection activeCell="B7" sqref="B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420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45383</v>
      </c>
      <c r="F5" s="577">
        <v>45384</v>
      </c>
      <c r="G5" s="577">
        <v>45385</v>
      </c>
      <c r="H5" s="577">
        <v>45386</v>
      </c>
      <c r="I5" s="577">
        <v>45387</v>
      </c>
      <c r="J5" s="577">
        <v>45388</v>
      </c>
      <c r="K5" s="577">
        <v>45389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421</v>
      </c>
      <c r="F6" s="282" t="s">
        <v>421</v>
      </c>
      <c r="G6" s="282" t="s">
        <v>421</v>
      </c>
      <c r="H6" s="282" t="s">
        <v>421</v>
      </c>
      <c r="I6" s="282" t="s">
        <v>421</v>
      </c>
      <c r="J6" s="282"/>
      <c r="K6" s="282"/>
      <c r="L6" s="61"/>
      <c r="M6" s="546" t="s">
        <v>53</v>
      </c>
      <c r="N6" s="325">
        <f>COUNTIF(E7:K44, "*YB*")/2</f>
        <v>4</v>
      </c>
      <c r="O6" s="547"/>
      <c r="P6" s="239"/>
      <c r="Q6" s="239"/>
      <c r="R6" s="173"/>
      <c r="S6" s="173"/>
      <c r="T6" s="173"/>
    </row>
    <row r="7" spans="2:20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561"/>
      <c r="I7" s="452"/>
      <c r="J7" s="458"/>
      <c r="K7" s="459"/>
      <c r="L7" s="61"/>
      <c r="M7" s="414" t="s">
        <v>54</v>
      </c>
      <c r="N7" s="326">
        <f>COUNTIF(E7:K44, "*YZ*")/2</f>
        <v>7</v>
      </c>
      <c r="O7" s="547"/>
      <c r="P7" s="199"/>
      <c r="Q7" s="199"/>
      <c r="R7" s="63"/>
      <c r="S7" s="63"/>
      <c r="T7" s="63"/>
    </row>
    <row r="8" spans="2:20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561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561"/>
      <c r="I9" s="452"/>
      <c r="J9" s="458"/>
      <c r="K9" s="459"/>
      <c r="L9" s="61"/>
      <c r="M9" s="414" t="s">
        <v>57</v>
      </c>
      <c r="N9" s="326">
        <f>COUNTIF(E7:K44, "*Rafi*")/2</f>
        <v>3</v>
      </c>
      <c r="O9" s="547" t="s">
        <v>88</v>
      </c>
      <c r="P9" s="199"/>
      <c r="Q9" s="199"/>
      <c r="R9" s="63"/>
      <c r="S9" s="63"/>
      <c r="T9" s="63"/>
    </row>
    <row r="10" spans="2:20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561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 t="s">
        <v>66</v>
      </c>
      <c r="G11" s="515"/>
      <c r="H11" s="561"/>
      <c r="I11" s="452" t="s">
        <v>66</v>
      </c>
      <c r="J11" s="458"/>
      <c r="K11" s="459"/>
      <c r="L11" s="61"/>
      <c r="M11" s="414" t="s">
        <v>59</v>
      </c>
      <c r="N11" s="326">
        <f>COUNTIF(E7:K44, "*Nicholas*")/2</f>
        <v>4.5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 t="s">
        <v>284</v>
      </c>
      <c r="F12" s="515" t="s">
        <v>66</v>
      </c>
      <c r="G12" s="515" t="s">
        <v>284</v>
      </c>
      <c r="H12" s="515" t="s">
        <v>284</v>
      </c>
      <c r="I12" s="515" t="s">
        <v>66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19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 t="s">
        <v>284</v>
      </c>
      <c r="F13" s="515" t="s">
        <v>66</v>
      </c>
      <c r="G13" s="515" t="s">
        <v>284</v>
      </c>
      <c r="H13" s="515" t="s">
        <v>284</v>
      </c>
      <c r="I13" s="515" t="s">
        <v>66</v>
      </c>
      <c r="J13" s="458"/>
      <c r="K13" s="459"/>
      <c r="L13" s="61"/>
      <c r="M13" s="414" t="s">
        <v>61</v>
      </c>
      <c r="N13" s="566">
        <f>COUNTIF(E7:K44, "*Tai Wei*")/2</f>
        <v>6.5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 t="s">
        <v>54</v>
      </c>
      <c r="F14" s="515" t="s">
        <v>422</v>
      </c>
      <c r="G14" s="515" t="s">
        <v>423</v>
      </c>
      <c r="H14" s="561" t="s">
        <v>423</v>
      </c>
      <c r="I14" s="452" t="s">
        <v>66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 t="s">
        <v>298</v>
      </c>
      <c r="F15" s="515" t="s">
        <v>422</v>
      </c>
      <c r="G15" s="515" t="s">
        <v>424</v>
      </c>
      <c r="H15" s="561" t="s">
        <v>423</v>
      </c>
      <c r="I15" s="452" t="s">
        <v>70</v>
      </c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 t="s">
        <v>298</v>
      </c>
      <c r="F16" s="515" t="s">
        <v>422</v>
      </c>
      <c r="G16" s="515" t="s">
        <v>424</v>
      </c>
      <c r="H16" s="561" t="s">
        <v>423</v>
      </c>
      <c r="I16" s="452" t="s">
        <v>409</v>
      </c>
      <c r="J16" s="458" t="s">
        <v>425</v>
      </c>
      <c r="K16" s="460" t="s">
        <v>426</v>
      </c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 t="s">
        <v>427</v>
      </c>
      <c r="F17" s="515" t="s">
        <v>422</v>
      </c>
      <c r="G17" s="515" t="s">
        <v>424</v>
      </c>
      <c r="H17" s="561" t="s">
        <v>428</v>
      </c>
      <c r="I17" s="452" t="s">
        <v>409</v>
      </c>
      <c r="J17" s="458" t="s">
        <v>425</v>
      </c>
      <c r="K17" s="460" t="s">
        <v>426</v>
      </c>
      <c r="L17" s="61"/>
      <c r="M17" s="414" t="s">
        <v>65</v>
      </c>
      <c r="N17" s="326">
        <f>COUNTIF(E7:K44, "*Michael*")/2</f>
        <v>4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 t="s">
        <v>289</v>
      </c>
      <c r="F18" s="515" t="s">
        <v>422</v>
      </c>
      <c r="G18" s="452" t="s">
        <v>399</v>
      </c>
      <c r="H18" s="561" t="s">
        <v>291</v>
      </c>
      <c r="I18" s="452" t="s">
        <v>409</v>
      </c>
      <c r="J18" s="458" t="s">
        <v>425</v>
      </c>
      <c r="K18" s="460" t="s">
        <v>426</v>
      </c>
      <c r="L18" s="61"/>
      <c r="M18" s="414" t="s">
        <v>66</v>
      </c>
      <c r="N18" s="326" cm="1">
        <f t="array" ref="N18">SUM(COUNTIFS(E7:K43, {"*Max*","*Maxwell*"}))/2</f>
        <v>66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 t="s">
        <v>289</v>
      </c>
      <c r="F19" s="515" t="s">
        <v>429</v>
      </c>
      <c r="G19" s="452" t="s">
        <v>67</v>
      </c>
      <c r="H19" s="561" t="s">
        <v>382</v>
      </c>
      <c r="I19" s="452" t="s">
        <v>414</v>
      </c>
      <c r="J19" s="458" t="s">
        <v>425</v>
      </c>
      <c r="K19" s="460" t="s">
        <v>430</v>
      </c>
      <c r="L19" s="61"/>
      <c r="M19" s="545" t="s">
        <v>67</v>
      </c>
      <c r="N19" s="551">
        <f>COUNTIF(E7:K44, "*Jia Leong*")/2</f>
        <v>9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 t="s">
        <v>289</v>
      </c>
      <c r="F20" s="515" t="s">
        <v>429</v>
      </c>
      <c r="G20" s="452" t="s">
        <v>67</v>
      </c>
      <c r="H20" s="561" t="s">
        <v>431</v>
      </c>
      <c r="I20" s="452" t="s">
        <v>414</v>
      </c>
      <c r="J20" s="458" t="s">
        <v>425</v>
      </c>
      <c r="K20" s="460" t="s">
        <v>430</v>
      </c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 t="s">
        <v>66</v>
      </c>
      <c r="F21" s="515" t="s">
        <v>66</v>
      </c>
      <c r="G21" s="452" t="s">
        <v>67</v>
      </c>
      <c r="H21" s="561" t="s">
        <v>423</v>
      </c>
      <c r="I21" s="452" t="s">
        <v>414</v>
      </c>
      <c r="J21" s="458" t="s">
        <v>425</v>
      </c>
      <c r="K21" s="460" t="s">
        <v>430</v>
      </c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 t="s">
        <v>289</v>
      </c>
      <c r="F22" s="515" t="s">
        <v>66</v>
      </c>
      <c r="G22" s="452" t="s">
        <v>67</v>
      </c>
      <c r="H22" s="561" t="s">
        <v>432</v>
      </c>
      <c r="I22" s="452" t="s">
        <v>414</v>
      </c>
      <c r="J22" s="458" t="s">
        <v>425</v>
      </c>
      <c r="K22" s="460" t="s">
        <v>430</v>
      </c>
      <c r="L22" s="61"/>
      <c r="M22" s="414" t="s">
        <v>70</v>
      </c>
      <c r="N22" s="326">
        <f>COUNTIF(E7:K44, "*Marlon*")/2</f>
        <v>47.5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 t="s">
        <v>289</v>
      </c>
      <c r="F23" s="515" t="s">
        <v>66</v>
      </c>
      <c r="G23" s="452" t="s">
        <v>409</v>
      </c>
      <c r="H23" s="452" t="s">
        <v>423</v>
      </c>
      <c r="I23" s="452" t="s">
        <v>414</v>
      </c>
      <c r="J23" s="458" t="s">
        <v>425</v>
      </c>
      <c r="K23" s="460" t="s">
        <v>430</v>
      </c>
      <c r="L23" s="61"/>
      <c r="M23" s="414" t="s">
        <v>108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107</v>
      </c>
      <c r="C24" s="217" t="s">
        <v>85</v>
      </c>
      <c r="D24" s="579" t="s">
        <v>109</v>
      </c>
      <c r="E24" s="515" t="s">
        <v>427</v>
      </c>
      <c r="F24" s="515" t="s">
        <v>66</v>
      </c>
      <c r="G24" s="452" t="s">
        <v>409</v>
      </c>
      <c r="H24" s="452" t="s">
        <v>433</v>
      </c>
      <c r="I24" s="452" t="s">
        <v>414</v>
      </c>
      <c r="J24" s="458" t="s">
        <v>425</v>
      </c>
      <c r="K24" s="460" t="s">
        <v>430</v>
      </c>
      <c r="L24" s="61"/>
      <c r="M24" s="416" t="s">
        <v>361</v>
      </c>
      <c r="N24" s="565">
        <f>COUNTIF(E7:K44, "*Kui Wei Jun*")/2</f>
        <v>7.5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 t="s">
        <v>427</v>
      </c>
      <c r="F25" s="515" t="s">
        <v>59</v>
      </c>
      <c r="G25" s="452" t="s">
        <v>409</v>
      </c>
      <c r="H25" s="452" t="s">
        <v>433</v>
      </c>
      <c r="I25" s="452" t="s">
        <v>414</v>
      </c>
      <c r="J25" s="458" t="s">
        <v>425</v>
      </c>
      <c r="K25" s="460" t="s">
        <v>430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 t="s">
        <v>298</v>
      </c>
      <c r="F26" s="515" t="s">
        <v>59</v>
      </c>
      <c r="G26" s="452" t="s">
        <v>434</v>
      </c>
      <c r="H26" s="452" t="s">
        <v>433</v>
      </c>
      <c r="I26" s="452" t="s">
        <v>61</v>
      </c>
      <c r="J26" s="458" t="s">
        <v>425</v>
      </c>
      <c r="K26" s="460" t="s">
        <v>430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 t="s">
        <v>298</v>
      </c>
      <c r="F27" s="515" t="s">
        <v>435</v>
      </c>
      <c r="G27" s="452" t="s">
        <v>436</v>
      </c>
      <c r="H27" s="452" t="s">
        <v>437</v>
      </c>
      <c r="I27" s="452" t="s">
        <v>61</v>
      </c>
      <c r="J27" s="458" t="s">
        <v>425</v>
      </c>
      <c r="K27" s="460" t="s">
        <v>430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 t="s">
        <v>438</v>
      </c>
      <c r="F28" s="515" t="s">
        <v>435</v>
      </c>
      <c r="G28" s="452" t="s">
        <v>436</v>
      </c>
      <c r="H28" s="561" t="s">
        <v>439</v>
      </c>
      <c r="I28" s="452" t="s">
        <v>70</v>
      </c>
      <c r="J28" s="458" t="s">
        <v>425</v>
      </c>
      <c r="K28" s="460" t="s">
        <v>430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 t="s">
        <v>436</v>
      </c>
      <c r="F29" s="515" t="s">
        <v>435</v>
      </c>
      <c r="G29" s="452" t="s">
        <v>436</v>
      </c>
      <c r="H29" s="561" t="s">
        <v>439</v>
      </c>
      <c r="I29" s="452" t="s">
        <v>70</v>
      </c>
      <c r="J29" s="458" t="s">
        <v>425</v>
      </c>
      <c r="K29" s="460" t="s">
        <v>430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 t="s">
        <v>436</v>
      </c>
      <c r="F30" s="515" t="s">
        <v>435</v>
      </c>
      <c r="G30" s="452" t="s">
        <v>436</v>
      </c>
      <c r="H30" s="561" t="s">
        <v>439</v>
      </c>
      <c r="I30" s="452" t="s">
        <v>439</v>
      </c>
      <c r="J30" s="458" t="s">
        <v>425</v>
      </c>
      <c r="K30" s="460" t="s">
        <v>430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 t="s">
        <v>436</v>
      </c>
      <c r="F31" s="515" t="s">
        <v>435</v>
      </c>
      <c r="G31" s="452" t="s">
        <v>436</v>
      </c>
      <c r="H31" s="561" t="s">
        <v>409</v>
      </c>
      <c r="I31" s="452" t="s">
        <v>439</v>
      </c>
      <c r="J31" s="458" t="s">
        <v>425</v>
      </c>
      <c r="K31" s="460" t="s">
        <v>430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 t="s">
        <v>436</v>
      </c>
      <c r="F32" s="515" t="s">
        <v>435</v>
      </c>
      <c r="G32" s="452" t="s">
        <v>436</v>
      </c>
      <c r="H32" s="561" t="s">
        <v>409</v>
      </c>
      <c r="I32" s="452" t="s">
        <v>439</v>
      </c>
      <c r="J32" s="458"/>
      <c r="K32" s="460" t="s">
        <v>430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 t="s">
        <v>436</v>
      </c>
      <c r="F33" s="515" t="s">
        <v>435</v>
      </c>
      <c r="G33" s="452" t="s">
        <v>436</v>
      </c>
      <c r="H33" s="561" t="s">
        <v>409</v>
      </c>
      <c r="I33" s="452" t="s">
        <v>439</v>
      </c>
      <c r="J33" s="458"/>
      <c r="K33" s="460" t="s">
        <v>430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 t="s">
        <v>440</v>
      </c>
      <c r="F34" s="538"/>
      <c r="G34" s="538"/>
      <c r="H34" s="538"/>
      <c r="I34" s="537" t="s">
        <v>439</v>
      </c>
      <c r="J34" s="458"/>
      <c r="K34" s="460" t="s">
        <v>430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44" t="s">
        <v>440</v>
      </c>
      <c r="F35" s="353"/>
      <c r="G35" s="350"/>
      <c r="H35" s="538"/>
      <c r="I35" s="537"/>
      <c r="J35" s="458"/>
      <c r="K35" s="460" t="s">
        <v>430</v>
      </c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44" t="s">
        <v>440</v>
      </c>
      <c r="F36" s="353"/>
      <c r="G36" s="350"/>
      <c r="H36" s="538"/>
      <c r="I36" s="537"/>
      <c r="J36" s="458"/>
      <c r="K36" s="460" t="s">
        <v>430</v>
      </c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121</v>
      </c>
      <c r="C37" s="217" t="s">
        <v>85</v>
      </c>
      <c r="D37" s="579" t="s">
        <v>122</v>
      </c>
      <c r="E37" s="544" t="s">
        <v>440</v>
      </c>
      <c r="F37" s="353"/>
      <c r="G37" s="337"/>
      <c r="H37" s="538"/>
      <c r="I37" s="273"/>
      <c r="J37" s="458"/>
      <c r="K37" s="460" t="s">
        <v>426</v>
      </c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122</v>
      </c>
      <c r="C38" s="217" t="s">
        <v>85</v>
      </c>
      <c r="D38" s="579" t="s">
        <v>123</v>
      </c>
      <c r="E38" s="544" t="s">
        <v>440</v>
      </c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123</v>
      </c>
      <c r="C39" s="217" t="s">
        <v>85</v>
      </c>
      <c r="D39" s="579" t="s">
        <v>124</v>
      </c>
      <c r="E39" s="544" t="s">
        <v>440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44" t="s">
        <v>440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278</v>
      </c>
    </row>
    <row r="56" spans="2:15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279" priority="1">
      <formula>AND(ISNUMBER(N6), N6&gt;=5, NOT(ISBLANK(O6)))</formula>
    </cfRule>
    <cfRule type="expression" dxfId="278" priority="2">
      <formula>AND(ISNUMBER(N6), N6&gt;=5)</formula>
    </cfRule>
    <cfRule type="expression" dxfId="277" priority="3">
      <formula>AND(ISNUMBER(N6), N6&lt;5, NOT(ISBLANK(O6)))</formula>
    </cfRule>
    <cfRule type="expression" dxfId="276" priority="4">
      <formula>AND(ISNUMBER(N6), N6&lt;5, ISBLANK(O6))</formula>
    </cfRule>
  </conditionalFormatting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D5A6D0-6A24-4BA4-9535-9EC7D47FCA3D}">
  <sheetPr>
    <tabColor rgb="FFD4B2CC"/>
  </sheetPr>
  <dimension ref="B1:T54"/>
  <sheetViews>
    <sheetView topLeftCell="A3" zoomScale="115" zoomScaleNormal="115" workbookViewId="0">
      <selection activeCell="F17" sqref="F1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6" width="8.85546875" customWidth="1"/>
    <col min="17" max="17" width="20.7109375" customWidth="1"/>
    <col min="18" max="18" width="18.7109375" customWidth="1"/>
    <col min="19" max="19" width="27.42578125" customWidth="1"/>
    <col min="20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441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356</v>
      </c>
      <c r="R4" s="567" t="s">
        <v>8</v>
      </c>
      <c r="S4" s="63"/>
      <c r="T4" s="63"/>
    </row>
    <row r="5" spans="2:20" ht="15" customHeight="1" thickBot="1">
      <c r="B5" s="220"/>
      <c r="C5" s="221"/>
      <c r="D5" s="222"/>
      <c r="E5" s="223" t="s">
        <v>442</v>
      </c>
      <c r="F5" s="223" t="s">
        <v>443</v>
      </c>
      <c r="G5" s="223" t="s">
        <v>444</v>
      </c>
      <c r="H5" s="223" t="s">
        <v>445</v>
      </c>
      <c r="I5" s="223" t="s">
        <v>446</v>
      </c>
      <c r="J5" s="223" t="s">
        <v>447</v>
      </c>
      <c r="K5" s="223" t="s">
        <v>448</v>
      </c>
      <c r="L5" s="61"/>
      <c r="M5" s="441" t="s">
        <v>80</v>
      </c>
      <c r="N5" s="442" t="s">
        <v>81</v>
      </c>
      <c r="O5" s="425" t="s">
        <v>82</v>
      </c>
      <c r="P5" s="224"/>
      <c r="Q5" s="441" t="s">
        <v>80</v>
      </c>
      <c r="R5" s="442" t="s">
        <v>81</v>
      </c>
      <c r="S5" s="425" t="s">
        <v>82</v>
      </c>
      <c r="T5" s="224"/>
    </row>
    <row r="6" spans="2:20" ht="15" customHeight="1" thickBot="1">
      <c r="B6" s="263" t="s">
        <v>83</v>
      </c>
      <c r="C6" s="271"/>
      <c r="D6" s="272"/>
      <c r="E6" s="282" t="s">
        <v>449</v>
      </c>
      <c r="F6" s="282" t="s">
        <v>450</v>
      </c>
      <c r="G6" s="282" t="s">
        <v>449</v>
      </c>
      <c r="H6" s="282" t="s">
        <v>451</v>
      </c>
      <c r="I6" s="282" t="s">
        <v>449</v>
      </c>
      <c r="J6" s="456"/>
      <c r="K6" s="457"/>
      <c r="L6" s="61"/>
      <c r="M6" s="546" t="s">
        <v>53</v>
      </c>
      <c r="N6" s="325">
        <f>COUNTIF(E7:K39, "*YB*")/2</f>
        <v>18.5</v>
      </c>
      <c r="O6" s="547"/>
      <c r="P6" s="239"/>
      <c r="Q6" s="546" t="s">
        <v>53</v>
      </c>
      <c r="R6" s="325">
        <f>'26 Feb 2024 (2)'!N6+'4 Mar 2024'!N6+'11 Mar 2024'!N6+'18 Mar 2024'!N6+'25 Mar 2024'!N6</f>
        <v>137</v>
      </c>
      <c r="S6" s="547"/>
      <c r="T6" s="173"/>
    </row>
    <row r="7" spans="2:20" ht="15.75" thickBot="1">
      <c r="B7" s="264" t="s">
        <v>91</v>
      </c>
      <c r="C7" s="245" t="s">
        <v>85</v>
      </c>
      <c r="D7" s="265" t="s">
        <v>92</v>
      </c>
      <c r="E7" s="515" t="s">
        <v>452</v>
      </c>
      <c r="F7" s="515" t="s">
        <v>409</v>
      </c>
      <c r="G7" s="515" t="s">
        <v>452</v>
      </c>
      <c r="H7" s="560"/>
      <c r="I7" s="452" t="s">
        <v>452</v>
      </c>
      <c r="J7" s="458"/>
      <c r="K7" s="459"/>
      <c r="L7" s="61"/>
      <c r="M7" s="414" t="s">
        <v>54</v>
      </c>
      <c r="N7" s="326">
        <f>COUNTIF(E7:K39, "*YZ*")/2</f>
        <v>6.5</v>
      </c>
      <c r="O7" s="547"/>
      <c r="P7" s="199"/>
      <c r="Q7" s="414" t="s">
        <v>54</v>
      </c>
      <c r="R7" s="325">
        <f>'26 Feb 2024 (2)'!N7+'4 Mar 2024'!N7+'11 Mar 2024'!N7+'18 Mar 2024'!N7+'25 Mar 2024'!N7</f>
        <v>25</v>
      </c>
      <c r="S7" s="547"/>
      <c r="T7" s="63"/>
    </row>
    <row r="8" spans="2:20" ht="15.75" thickBot="1">
      <c r="B8" s="266" t="s">
        <v>92</v>
      </c>
      <c r="C8" s="217" t="s">
        <v>85</v>
      </c>
      <c r="D8" s="267" t="s">
        <v>94</v>
      </c>
      <c r="E8" s="515" t="s">
        <v>452</v>
      </c>
      <c r="F8" s="515" t="s">
        <v>409</v>
      </c>
      <c r="G8" s="515" t="s">
        <v>452</v>
      </c>
      <c r="H8" s="560"/>
      <c r="I8" s="452" t="s">
        <v>452</v>
      </c>
      <c r="J8" s="458" t="s">
        <v>398</v>
      </c>
      <c r="K8" s="459"/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414" t="s">
        <v>56</v>
      </c>
      <c r="R8" s="325">
        <f>'26 Feb 2024 (2)'!N8+'4 Mar 2024'!N8+'11 Mar 2024'!N8+'18 Mar 2024'!N8+'25 Mar 2024'!N8</f>
        <v>15.5</v>
      </c>
      <c r="S8" s="547" t="s">
        <v>88</v>
      </c>
      <c r="T8" s="63"/>
    </row>
    <row r="9" spans="2:20" ht="15.75" thickBot="1">
      <c r="B9" s="266" t="s">
        <v>94</v>
      </c>
      <c r="C9" s="217" t="s">
        <v>85</v>
      </c>
      <c r="D9" s="267" t="s">
        <v>95</v>
      </c>
      <c r="E9" s="515" t="s">
        <v>453</v>
      </c>
      <c r="F9" s="515" t="s">
        <v>434</v>
      </c>
      <c r="G9" s="515" t="s">
        <v>452</v>
      </c>
      <c r="H9" s="308"/>
      <c r="I9" s="452" t="s">
        <v>452</v>
      </c>
      <c r="J9" s="458" t="s">
        <v>398</v>
      </c>
      <c r="K9" s="460"/>
      <c r="L9" s="61"/>
      <c r="M9" s="414" t="s">
        <v>57</v>
      </c>
      <c r="N9" s="326">
        <f>COUNTIF(E7:K39, "*Rafi*")/2</f>
        <v>10</v>
      </c>
      <c r="O9" s="547" t="s">
        <v>88</v>
      </c>
      <c r="P9" s="199"/>
      <c r="Q9" s="414" t="s">
        <v>57</v>
      </c>
      <c r="R9" s="325">
        <f>'26 Feb 2024 (2)'!N9+'4 Mar 2024'!N9+'11 Mar 2024'!N9+'18 Mar 2024'!N9+'25 Mar 2024'!N9</f>
        <v>41.5</v>
      </c>
      <c r="S9" s="547" t="s">
        <v>88</v>
      </c>
      <c r="T9" s="63"/>
    </row>
    <row r="10" spans="2:20" ht="15.75" thickBot="1">
      <c r="B10" s="266" t="s">
        <v>95</v>
      </c>
      <c r="C10" s="217" t="s">
        <v>85</v>
      </c>
      <c r="D10" s="267" t="s">
        <v>96</v>
      </c>
      <c r="E10" s="515" t="s">
        <v>427</v>
      </c>
      <c r="F10" s="515" t="s">
        <v>434</v>
      </c>
      <c r="G10" s="515" t="s">
        <v>452</v>
      </c>
      <c r="H10" s="308"/>
      <c r="I10" s="452" t="s">
        <v>434</v>
      </c>
      <c r="J10" s="458" t="s">
        <v>398</v>
      </c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414" t="s">
        <v>58</v>
      </c>
      <c r="R10" s="325">
        <f>'26 Feb 2024 (2)'!N10+'4 Mar 2024'!N10+'11 Mar 2024'!N10+'18 Mar 2024'!N10+'25 Mar 2024'!N10</f>
        <v>3.5</v>
      </c>
      <c r="S10" s="547"/>
      <c r="T10" s="63"/>
    </row>
    <row r="11" spans="2:20" ht="15" customHeight="1" thickBot="1">
      <c r="B11" s="266" t="s">
        <v>96</v>
      </c>
      <c r="C11" s="217" t="s">
        <v>85</v>
      </c>
      <c r="D11" s="267" t="s">
        <v>97</v>
      </c>
      <c r="E11" s="515" t="s">
        <v>427</v>
      </c>
      <c r="F11" s="452" t="s">
        <v>454</v>
      </c>
      <c r="G11" s="515" t="s">
        <v>452</v>
      </c>
      <c r="H11" s="308"/>
      <c r="I11" s="452" t="s">
        <v>434</v>
      </c>
      <c r="J11" s="458" t="s">
        <v>398</v>
      </c>
      <c r="K11" s="460"/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414" t="s">
        <v>59</v>
      </c>
      <c r="R11" s="325">
        <f>'26 Feb 2024 (2)'!N11+'4 Mar 2024'!N11+'11 Mar 2024'!N11+'18 Mar 2024'!N11+'25 Mar 2024'!N11</f>
        <v>12</v>
      </c>
      <c r="S11" s="547" t="s">
        <v>88</v>
      </c>
      <c r="T11" s="63"/>
    </row>
    <row r="12" spans="2:20" ht="15" customHeight="1" thickBot="1">
      <c r="B12" s="266" t="s">
        <v>97</v>
      </c>
      <c r="C12" s="217" t="s">
        <v>85</v>
      </c>
      <c r="D12" s="267" t="s">
        <v>99</v>
      </c>
      <c r="E12" s="515" t="s">
        <v>427</v>
      </c>
      <c r="F12" s="515" t="s">
        <v>455</v>
      </c>
      <c r="G12" s="515" t="s">
        <v>452</v>
      </c>
      <c r="H12" s="308"/>
      <c r="I12" s="452" t="s">
        <v>434</v>
      </c>
      <c r="J12" s="458" t="s">
        <v>398</v>
      </c>
      <c r="K12" s="460"/>
      <c r="L12" s="61"/>
      <c r="M12" s="414" t="s">
        <v>60</v>
      </c>
      <c r="N12" s="326" cm="1">
        <f t="array" ref="N12">SUM(COUNTIFS(E7:K39, {"*Venus*","*Vaness*","*Vanness*"}))/2</f>
        <v>13</v>
      </c>
      <c r="O12" s="548" t="s">
        <v>93</v>
      </c>
      <c r="P12" s="199"/>
      <c r="Q12" s="414" t="s">
        <v>60</v>
      </c>
      <c r="R12" s="325">
        <f>'26 Feb 2024 (2)'!N12+'4 Mar 2024'!N12+'11 Mar 2024'!N12+'18 Mar 2024'!N12+'25 Mar 2024'!N12</f>
        <v>44.5</v>
      </c>
      <c r="S12" s="548" t="s">
        <v>93</v>
      </c>
      <c r="T12" s="63"/>
    </row>
    <row r="13" spans="2:20" ht="15" customHeight="1" thickBot="1">
      <c r="B13" s="266" t="s">
        <v>99</v>
      </c>
      <c r="C13" s="217" t="s">
        <v>85</v>
      </c>
      <c r="D13" s="267" t="s">
        <v>100</v>
      </c>
      <c r="E13" s="515" t="s">
        <v>316</v>
      </c>
      <c r="F13" s="515" t="s">
        <v>455</v>
      </c>
      <c r="G13" s="452" t="s">
        <v>429</v>
      </c>
      <c r="H13" s="308"/>
      <c r="I13" s="452" t="s">
        <v>434</v>
      </c>
      <c r="J13" s="458" t="s">
        <v>398</v>
      </c>
      <c r="K13" s="460"/>
      <c r="L13" s="61"/>
      <c r="M13" s="414" t="s">
        <v>61</v>
      </c>
      <c r="N13" s="326">
        <f>COUNTIF(E7:K39, "*Tai Wei*")/2</f>
        <v>7.5</v>
      </c>
      <c r="O13" s="547" t="s">
        <v>88</v>
      </c>
      <c r="P13" s="199"/>
      <c r="Q13" s="414" t="s">
        <v>61</v>
      </c>
      <c r="R13" s="325">
        <f>'26 Feb 2024 (2)'!N13+'4 Mar 2024'!N13+'11 Mar 2024'!N13+'18 Mar 2024'!N13+'25 Mar 2024'!N13</f>
        <v>46</v>
      </c>
      <c r="S13" s="547" t="s">
        <v>88</v>
      </c>
      <c r="T13" s="63"/>
    </row>
    <row r="14" spans="2:20" ht="15" customHeight="1" thickBot="1">
      <c r="B14" s="266" t="s">
        <v>100</v>
      </c>
      <c r="C14" s="217" t="s">
        <v>85</v>
      </c>
      <c r="D14" s="267" t="s">
        <v>101</v>
      </c>
      <c r="E14" s="515" t="s">
        <v>316</v>
      </c>
      <c r="F14" s="515" t="s">
        <v>455</v>
      </c>
      <c r="G14" s="452" t="s">
        <v>455</v>
      </c>
      <c r="H14" s="308"/>
      <c r="I14" s="452" t="s">
        <v>434</v>
      </c>
      <c r="J14" s="458" t="s">
        <v>398</v>
      </c>
      <c r="K14" s="460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414" t="s">
        <v>62</v>
      </c>
      <c r="R14" s="325">
        <f>'26 Feb 2024 (2)'!N14+'4 Mar 2024'!N14+'11 Mar 2024'!N14+'18 Mar 2024'!N14+'25 Mar 2024'!N14</f>
        <v>0</v>
      </c>
      <c r="S14" s="547" t="s">
        <v>88</v>
      </c>
      <c r="T14" s="63"/>
    </row>
    <row r="15" spans="2:20" ht="15" customHeight="1" thickBot="1">
      <c r="B15" s="266" t="s">
        <v>101</v>
      </c>
      <c r="C15" s="217" t="s">
        <v>85</v>
      </c>
      <c r="D15" s="267" t="s">
        <v>102</v>
      </c>
      <c r="E15" s="515" t="s">
        <v>316</v>
      </c>
      <c r="F15" s="515" t="s">
        <v>455</v>
      </c>
      <c r="G15" s="452" t="s">
        <v>455</v>
      </c>
      <c r="H15" s="308"/>
      <c r="I15" s="452" t="s">
        <v>434</v>
      </c>
      <c r="J15" s="458" t="s">
        <v>398</v>
      </c>
      <c r="K15" s="460"/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414" t="s">
        <v>63</v>
      </c>
      <c r="R15" s="325">
        <f>'26 Feb 2024 (2)'!N15+'4 Mar 2024'!N15+'11 Mar 2024'!N15+'18 Mar 2024'!N15+'25 Mar 2024'!N15</f>
        <v>10.5</v>
      </c>
      <c r="S15" s="547" t="s">
        <v>88</v>
      </c>
      <c r="T15" s="63"/>
    </row>
    <row r="16" spans="2:20" ht="15" customHeight="1" thickBot="1">
      <c r="B16" s="266" t="s">
        <v>102</v>
      </c>
      <c r="C16" s="217" t="s">
        <v>85</v>
      </c>
      <c r="D16" s="267" t="s">
        <v>103</v>
      </c>
      <c r="E16" s="515" t="s">
        <v>456</v>
      </c>
      <c r="F16" s="515" t="s">
        <v>455</v>
      </c>
      <c r="G16" s="452" t="s">
        <v>455</v>
      </c>
      <c r="H16" s="308"/>
      <c r="I16" s="452" t="s">
        <v>434</v>
      </c>
      <c r="J16" s="458" t="s">
        <v>398</v>
      </c>
      <c r="K16" s="460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414" t="s">
        <v>64</v>
      </c>
      <c r="R16" s="325">
        <f>'26 Feb 2024 (2)'!N16+'4 Mar 2024'!N16+'11 Mar 2024'!N16+'18 Mar 2024'!N16+'25 Mar 2024'!N16</f>
        <v>0</v>
      </c>
      <c r="S16" s="547" t="s">
        <v>98</v>
      </c>
      <c r="T16" s="63"/>
    </row>
    <row r="17" spans="2:20" ht="15" customHeight="1" thickBot="1">
      <c r="B17" s="266" t="s">
        <v>103</v>
      </c>
      <c r="C17" s="217" t="s">
        <v>85</v>
      </c>
      <c r="D17" s="267" t="s">
        <v>106</v>
      </c>
      <c r="E17" s="515" t="s">
        <v>456</v>
      </c>
      <c r="F17" s="515" t="s">
        <v>457</v>
      </c>
      <c r="G17" s="452" t="s">
        <v>455</v>
      </c>
      <c r="H17" s="308"/>
      <c r="I17" s="452" t="s">
        <v>458</v>
      </c>
      <c r="J17" s="458" t="s">
        <v>398</v>
      </c>
      <c r="K17" s="460"/>
      <c r="L17" s="61"/>
      <c r="M17" s="414" t="s">
        <v>65</v>
      </c>
      <c r="N17" s="326">
        <f>COUNTIF(E7:K39, "*Michael*")/2</f>
        <v>3</v>
      </c>
      <c r="O17" s="547"/>
      <c r="P17" s="199"/>
      <c r="Q17" s="414" t="s">
        <v>65</v>
      </c>
      <c r="R17" s="325">
        <f>'26 Feb 2024 (2)'!N17+'4 Mar 2024'!N17+'11 Mar 2024'!N17+'18 Mar 2024'!N17+'25 Mar 2024'!N17</f>
        <v>62</v>
      </c>
      <c r="S17" s="547"/>
      <c r="T17" s="63"/>
    </row>
    <row r="18" spans="2:20" ht="15" customHeight="1" thickBot="1">
      <c r="B18" s="266" t="s">
        <v>106</v>
      </c>
      <c r="C18" s="217" t="s">
        <v>85</v>
      </c>
      <c r="D18" s="267" t="s">
        <v>107</v>
      </c>
      <c r="E18" s="515" t="s">
        <v>456</v>
      </c>
      <c r="F18" s="515" t="s">
        <v>459</v>
      </c>
      <c r="G18" s="452" t="s">
        <v>455</v>
      </c>
      <c r="H18" s="308"/>
      <c r="I18" s="452" t="s">
        <v>458</v>
      </c>
      <c r="J18" s="458" t="s">
        <v>398</v>
      </c>
      <c r="K18" s="460"/>
      <c r="L18" s="61"/>
      <c r="M18" s="414" t="s">
        <v>66</v>
      </c>
      <c r="N18" s="326" cm="1">
        <f t="array" ref="N18">SUM(COUNTIFS(E7:K38, {"*Max*","*Maxwell*"}))/2</f>
        <v>4.5</v>
      </c>
      <c r="O18" s="547"/>
      <c r="P18" s="199"/>
      <c r="Q18" s="414" t="s">
        <v>66</v>
      </c>
      <c r="R18" s="325">
        <f>'26 Feb 2024 (2)'!N18+'4 Mar 2024'!N18+'11 Mar 2024'!N18+'18 Mar 2024'!N18+'25 Mar 2024'!N18</f>
        <v>68</v>
      </c>
      <c r="S18" s="547"/>
      <c r="T18" s="63"/>
    </row>
    <row r="19" spans="2:20" ht="15" customHeight="1" thickBot="1">
      <c r="B19" s="266" t="s">
        <v>107</v>
      </c>
      <c r="C19" s="217" t="s">
        <v>85</v>
      </c>
      <c r="D19" s="267" t="s">
        <v>109</v>
      </c>
      <c r="E19" s="515" t="s">
        <v>456</v>
      </c>
      <c r="F19" s="515" t="s">
        <v>459</v>
      </c>
      <c r="G19" s="452" t="s">
        <v>460</v>
      </c>
      <c r="H19" s="308"/>
      <c r="I19" s="452" t="s">
        <v>455</v>
      </c>
      <c r="J19" s="458" t="s">
        <v>398</v>
      </c>
      <c r="K19" s="460"/>
      <c r="L19" s="61"/>
      <c r="M19" s="545" t="s">
        <v>67</v>
      </c>
      <c r="N19" s="551">
        <f>COUNTIF(E7:K39, "*Jia Leong*")/2</f>
        <v>5</v>
      </c>
      <c r="O19" s="549"/>
      <c r="P19" s="345"/>
      <c r="Q19" s="545" t="s">
        <v>67</v>
      </c>
      <c r="R19" s="325">
        <f>'26 Feb 2024 (2)'!N19+'4 Mar 2024'!N19+'11 Mar 2024'!N19+'18 Mar 2024'!N19+'25 Mar 2024'!N19</f>
        <v>49.5</v>
      </c>
      <c r="S19" s="549"/>
      <c r="T19" s="63"/>
    </row>
    <row r="20" spans="2:20" ht="15" customHeight="1" thickBot="1">
      <c r="B20" s="266" t="s">
        <v>109</v>
      </c>
      <c r="C20" s="217" t="s">
        <v>85</v>
      </c>
      <c r="D20" s="267" t="s">
        <v>110</v>
      </c>
      <c r="E20" s="515" t="s">
        <v>456</v>
      </c>
      <c r="F20" s="515" t="s">
        <v>457</v>
      </c>
      <c r="G20" s="452" t="s">
        <v>409</v>
      </c>
      <c r="H20" s="308" t="s">
        <v>68</v>
      </c>
      <c r="I20" s="452" t="s">
        <v>458</v>
      </c>
      <c r="J20" s="458" t="s">
        <v>398</v>
      </c>
      <c r="K20" s="460"/>
      <c r="L20" s="61"/>
      <c r="M20" s="414" t="s">
        <v>68</v>
      </c>
      <c r="N20" s="326">
        <f>COUNTIF(E7:K39, "*Shaun*")/2</f>
        <v>14</v>
      </c>
      <c r="O20" s="547"/>
      <c r="P20" s="199"/>
      <c r="Q20" s="414" t="s">
        <v>68</v>
      </c>
      <c r="R20" s="325">
        <f>'26 Feb 2024 (2)'!N20+'4 Mar 2024'!N20+'11 Mar 2024'!N20+'18 Mar 2024'!N20+'25 Mar 2024'!N20</f>
        <v>55.5</v>
      </c>
      <c r="S20" s="547"/>
      <c r="T20" s="63"/>
    </row>
    <row r="21" spans="2:20" ht="15" customHeight="1" thickBot="1">
      <c r="B21" s="266" t="s">
        <v>110</v>
      </c>
      <c r="C21" s="217" t="s">
        <v>85</v>
      </c>
      <c r="D21" s="267" t="s">
        <v>111</v>
      </c>
      <c r="E21" s="515" t="s">
        <v>456</v>
      </c>
      <c r="F21" s="515" t="s">
        <v>457</v>
      </c>
      <c r="G21" s="452" t="s">
        <v>436</v>
      </c>
      <c r="H21" s="308" t="s">
        <v>310</v>
      </c>
      <c r="I21" s="452" t="s">
        <v>434</v>
      </c>
      <c r="J21" s="458" t="s">
        <v>398</v>
      </c>
      <c r="K21" s="460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414" t="s">
        <v>104</v>
      </c>
      <c r="R21" s="325">
        <f>'26 Feb 2024 (2)'!N21+'4 Mar 2024'!N21+'11 Mar 2024'!N21+'18 Mar 2024'!N21+'25 Mar 2024'!N21</f>
        <v>33.5</v>
      </c>
      <c r="S21" s="547" t="s">
        <v>105</v>
      </c>
      <c r="T21" s="63"/>
    </row>
    <row r="22" spans="2:20" ht="15" customHeight="1" thickBot="1">
      <c r="B22" s="266" t="s">
        <v>111</v>
      </c>
      <c r="C22" s="217" t="s">
        <v>85</v>
      </c>
      <c r="D22" s="267" t="s">
        <v>112</v>
      </c>
      <c r="E22" s="515" t="s">
        <v>298</v>
      </c>
      <c r="F22" s="452" t="s">
        <v>461</v>
      </c>
      <c r="G22" s="452" t="s">
        <v>436</v>
      </c>
      <c r="H22" s="308" t="s">
        <v>338</v>
      </c>
      <c r="I22" s="452" t="s">
        <v>434</v>
      </c>
      <c r="J22" s="458" t="s">
        <v>398</v>
      </c>
      <c r="K22" s="460"/>
      <c r="L22" s="61"/>
      <c r="M22" s="414" t="s">
        <v>70</v>
      </c>
      <c r="N22" s="326">
        <f>COUNTIF(E7:K39, "*Marlon*")/2</f>
        <v>40</v>
      </c>
      <c r="O22" s="547"/>
      <c r="P22" s="199"/>
      <c r="Q22" s="414" t="s">
        <v>70</v>
      </c>
      <c r="R22" s="325">
        <f>'26 Feb 2024 (2)'!N22+'4 Mar 2024'!N22+'11 Mar 2024'!N22+'18 Mar 2024'!N22+'25 Mar 2024'!N22</f>
        <v>87</v>
      </c>
      <c r="S22" s="547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462</v>
      </c>
      <c r="F23" s="452" t="s">
        <v>461</v>
      </c>
      <c r="G23" s="452" t="s">
        <v>463</v>
      </c>
      <c r="H23" s="308" t="s">
        <v>338</v>
      </c>
      <c r="I23" s="452" t="s">
        <v>434</v>
      </c>
      <c r="J23" s="458" t="s">
        <v>398</v>
      </c>
      <c r="K23" s="460"/>
      <c r="L23" s="61"/>
      <c r="M23" s="414" t="s">
        <v>108</v>
      </c>
      <c r="N23" s="326">
        <f>COUNTIF(E7:K39, "*QiAn*")/2</f>
        <v>9</v>
      </c>
      <c r="O23" s="547"/>
      <c r="P23" s="199"/>
      <c r="Q23" s="414" t="s">
        <v>108</v>
      </c>
      <c r="R23" s="325">
        <f>'26 Feb 2024 (2)'!N23+'4 Mar 2024'!N23+'11 Mar 2024'!N23+'18 Mar 2024'!N23+'25 Mar 2024'!N23</f>
        <v>9</v>
      </c>
      <c r="S23" s="547"/>
      <c r="T23" s="63"/>
    </row>
    <row r="24" spans="2:20" ht="15" customHeight="1" thickBot="1">
      <c r="B24" s="266" t="s">
        <v>113</v>
      </c>
      <c r="C24" s="217" t="s">
        <v>85</v>
      </c>
      <c r="D24" s="267" t="s">
        <v>114</v>
      </c>
      <c r="E24" s="515" t="s">
        <v>438</v>
      </c>
      <c r="F24" s="452" t="s">
        <v>461</v>
      </c>
      <c r="G24" s="452" t="s">
        <v>463</v>
      </c>
      <c r="H24" s="308" t="s">
        <v>338</v>
      </c>
      <c r="I24" s="452" t="s">
        <v>434</v>
      </c>
      <c r="J24" s="458" t="s">
        <v>398</v>
      </c>
      <c r="K24" s="460"/>
      <c r="L24" s="61"/>
      <c r="M24" s="416"/>
      <c r="N24" s="334"/>
      <c r="O24" s="550"/>
      <c r="P24" s="199"/>
      <c r="Q24" s="416"/>
      <c r="R24" s="334"/>
      <c r="S24" s="550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438</v>
      </c>
      <c r="F25" s="452" t="s">
        <v>457</v>
      </c>
      <c r="G25" s="452" t="s">
        <v>439</v>
      </c>
      <c r="H25" s="308" t="s">
        <v>338</v>
      </c>
      <c r="I25" s="306" t="s">
        <v>464</v>
      </c>
      <c r="J25" s="458" t="s">
        <v>398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438</v>
      </c>
      <c r="F26" s="452" t="s">
        <v>414</v>
      </c>
      <c r="G26" s="452" t="s">
        <v>439</v>
      </c>
      <c r="H26" s="308" t="s">
        <v>338</v>
      </c>
      <c r="I26" s="306" t="s">
        <v>464</v>
      </c>
      <c r="J26" s="458" t="s">
        <v>398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438</v>
      </c>
      <c r="F27" s="452" t="s">
        <v>414</v>
      </c>
      <c r="G27" s="452" t="s">
        <v>434</v>
      </c>
      <c r="H27" s="308" t="s">
        <v>338</v>
      </c>
      <c r="I27" s="306" t="s">
        <v>464</v>
      </c>
      <c r="J27" s="458" t="s">
        <v>398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438</v>
      </c>
      <c r="F28" s="452" t="s">
        <v>409</v>
      </c>
      <c r="G28" s="452" t="s">
        <v>434</v>
      </c>
      <c r="H28" s="308" t="s">
        <v>338</v>
      </c>
      <c r="I28" s="306" t="s">
        <v>464</v>
      </c>
      <c r="J28" s="458" t="s">
        <v>398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538"/>
      <c r="G29" s="538" t="s">
        <v>434</v>
      </c>
      <c r="H29" s="308" t="s">
        <v>338</v>
      </c>
      <c r="I29" s="537" t="s">
        <v>439</v>
      </c>
      <c r="J29" s="458" t="s">
        <v>398</v>
      </c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534"/>
      <c r="F30" s="353"/>
      <c r="G30" s="350"/>
      <c r="H30" s="308" t="s">
        <v>338</v>
      </c>
      <c r="I30" s="537" t="s">
        <v>439</v>
      </c>
      <c r="J30" s="458" t="s">
        <v>398</v>
      </c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534"/>
      <c r="F31" s="353"/>
      <c r="G31" s="350"/>
      <c r="H31" s="308" t="s">
        <v>338</v>
      </c>
      <c r="I31" s="537"/>
      <c r="J31" s="458" t="s">
        <v>398</v>
      </c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534"/>
      <c r="F32" s="353"/>
      <c r="G32" s="337"/>
      <c r="H32" s="308" t="s">
        <v>338</v>
      </c>
      <c r="I32" s="273"/>
      <c r="J32" s="458" t="s">
        <v>398</v>
      </c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535"/>
      <c r="F33" s="274"/>
      <c r="G33" s="337"/>
      <c r="H33" s="559"/>
      <c r="I33" s="273"/>
      <c r="J33" s="458" t="s">
        <v>398</v>
      </c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535"/>
      <c r="F34" s="274"/>
      <c r="G34" s="337"/>
      <c r="H34" s="559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130</v>
      </c>
      <c r="C42" s="727"/>
      <c r="D42" s="727"/>
      <c r="E42" s="727"/>
      <c r="F42" s="727"/>
      <c r="L42" s="61"/>
      <c r="P42" s="63"/>
      <c r="Q42" s="63"/>
      <c r="R42" s="63"/>
      <c r="S42" s="63"/>
      <c r="T42" s="63"/>
    </row>
    <row r="43" spans="2:20" ht="15" customHeight="1">
      <c r="I43" s="562"/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131</v>
      </c>
      <c r="M46" s="61"/>
      <c r="N46" s="62"/>
      <c r="O46" s="61"/>
    </row>
    <row r="47" spans="2:20">
      <c r="B47" s="180"/>
      <c r="D47" t="s">
        <v>132</v>
      </c>
      <c r="M47" s="61"/>
      <c r="N47" s="62"/>
      <c r="O47" s="61"/>
    </row>
    <row r="48" spans="2:20">
      <c r="B48" s="90"/>
      <c r="D48" t="s">
        <v>133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134</v>
      </c>
      <c r="D50" t="s">
        <v>278</v>
      </c>
      <c r="M50" s="61"/>
      <c r="N50" s="62"/>
      <c r="O50" s="61"/>
    </row>
    <row r="51" spans="2:15">
      <c r="B51" s="387" t="s">
        <v>136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275" priority="5">
      <formula>AND(ISNUMBER(N6), N6&gt;=5, NOT(ISBLANK(O6)))</formula>
    </cfRule>
    <cfRule type="expression" dxfId="274" priority="6">
      <formula>AND(ISNUMBER(N6), N6&gt;=5)</formula>
    </cfRule>
    <cfRule type="expression" dxfId="273" priority="7">
      <formula>AND(ISNUMBER(N6), N6&lt;5, NOT(ISBLANK(O6)))</formula>
    </cfRule>
    <cfRule type="expression" dxfId="272" priority="8">
      <formula>AND(ISNUMBER(N6), N6&lt;5, ISBLANK(O6))</formula>
    </cfRule>
  </conditionalFormatting>
  <conditionalFormatting sqref="R6:R24">
    <cfRule type="expression" dxfId="271" priority="1">
      <formula>AND(ISNUMBER(R6), R6&gt;=5, NOT(ISBLANK(S6)))</formula>
    </cfRule>
    <cfRule type="expression" dxfId="270" priority="2">
      <formula>AND(ISNUMBER(R6), R6&gt;=5)</formula>
    </cfRule>
    <cfRule type="expression" dxfId="269" priority="3">
      <formula>AND(ISNUMBER(R6), R6&lt;5, NOT(ISBLANK(S6)))</formula>
    </cfRule>
    <cfRule type="expression" dxfId="268" priority="4">
      <formula>AND(ISNUMBER(R6), R6&lt;5, ISBLANK(S6))</formula>
    </cfRule>
  </conditionalFormatting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22D7CB-261A-4655-8D65-4E05F6A0F889}">
  <sheetPr>
    <tabColor rgb="FFD4B2CC"/>
  </sheetPr>
  <dimension ref="B1:T54"/>
  <sheetViews>
    <sheetView topLeftCell="B2" zoomScale="85" zoomScaleNormal="85" workbookViewId="0">
      <selection activeCell="E28" sqref="E28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33.42578125" bestFit="1" customWidth="1"/>
    <col min="8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441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465</v>
      </c>
      <c r="F5" s="223" t="s">
        <v>466</v>
      </c>
      <c r="G5" s="223" t="s">
        <v>467</v>
      </c>
      <c r="H5" s="223" t="s">
        <v>468</v>
      </c>
      <c r="I5" s="223" t="s">
        <v>469</v>
      </c>
      <c r="J5" s="223" t="s">
        <v>470</v>
      </c>
      <c r="K5" s="223" t="s">
        <v>471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472</v>
      </c>
      <c r="F6" s="282" t="s">
        <v>472</v>
      </c>
      <c r="G6" s="282" t="s">
        <v>472</v>
      </c>
      <c r="H6" s="282" t="s">
        <v>472</v>
      </c>
      <c r="I6" s="282" t="s">
        <v>472</v>
      </c>
      <c r="J6" s="456"/>
      <c r="K6" s="457"/>
      <c r="L6" s="61"/>
      <c r="M6" s="546" t="s">
        <v>53</v>
      </c>
      <c r="N6" s="325">
        <f>COUNTIF(E7:K39, "*YB*")/2</f>
        <v>22</v>
      </c>
      <c r="O6" s="547"/>
      <c r="P6" s="239"/>
      <c r="Q6" s="23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 t="s">
        <v>264</v>
      </c>
      <c r="F7" s="515" t="s">
        <v>264</v>
      </c>
      <c r="G7" s="515" t="s">
        <v>264</v>
      </c>
      <c r="H7" s="515" t="s">
        <v>264</v>
      </c>
      <c r="I7" s="452" t="s">
        <v>264</v>
      </c>
      <c r="J7" s="458"/>
      <c r="K7" s="459"/>
      <c r="L7" s="61"/>
      <c r="M7" s="414" t="s">
        <v>54</v>
      </c>
      <c r="N7" s="326">
        <f>COUNTIF(E7:K39, "*YZ*")/2</f>
        <v>13</v>
      </c>
      <c r="O7" s="547"/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 t="s">
        <v>264</v>
      </c>
      <c r="F8" s="515" t="s">
        <v>264</v>
      </c>
      <c r="G8" s="452" t="s">
        <v>264</v>
      </c>
      <c r="H8" s="515" t="s">
        <v>264</v>
      </c>
      <c r="I8" s="452" t="s">
        <v>264</v>
      </c>
      <c r="J8" s="458"/>
      <c r="K8" s="459"/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 t="s">
        <v>258</v>
      </c>
      <c r="F9" s="515" t="s">
        <v>429</v>
      </c>
      <c r="G9" s="452" t="s">
        <v>414</v>
      </c>
      <c r="H9" s="452" t="s">
        <v>473</v>
      </c>
      <c r="I9" s="452" t="s">
        <v>474</v>
      </c>
      <c r="J9" s="460" t="s">
        <v>475</v>
      </c>
      <c r="K9" s="460" t="s">
        <v>475</v>
      </c>
      <c r="L9" s="61"/>
      <c r="M9" s="414" t="s">
        <v>57</v>
      </c>
      <c r="N9" s="326">
        <f>COUNTIF(E7:K39, "*Rafi*")/2</f>
        <v>7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515" t="s">
        <v>258</v>
      </c>
      <c r="F10" s="515" t="s">
        <v>429</v>
      </c>
      <c r="G10" s="452" t="s">
        <v>414</v>
      </c>
      <c r="H10" s="452" t="s">
        <v>357</v>
      </c>
      <c r="I10" s="452" t="s">
        <v>414</v>
      </c>
      <c r="J10" s="460" t="s">
        <v>475</v>
      </c>
      <c r="K10" s="460" t="s">
        <v>475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 t="s">
        <v>53</v>
      </c>
      <c r="F11" s="515" t="s">
        <v>429</v>
      </c>
      <c r="G11" s="452" t="s">
        <v>414</v>
      </c>
      <c r="H11" s="452" t="s">
        <v>357</v>
      </c>
      <c r="I11" s="452" t="s">
        <v>414</v>
      </c>
      <c r="J11" s="460" t="s">
        <v>475</v>
      </c>
      <c r="K11" s="460" t="s">
        <v>475</v>
      </c>
      <c r="L11" s="61"/>
      <c r="M11" s="414" t="s">
        <v>59</v>
      </c>
      <c r="N11" s="326">
        <f>COUNTIF(E7:K39, "*Nicholas*")/2</f>
        <v>8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258</v>
      </c>
      <c r="F12" s="515" t="s">
        <v>429</v>
      </c>
      <c r="G12" s="452" t="s">
        <v>414</v>
      </c>
      <c r="H12" s="452" t="s">
        <v>258</v>
      </c>
      <c r="I12" s="452" t="s">
        <v>434</v>
      </c>
      <c r="J12" s="460" t="s">
        <v>475</v>
      </c>
      <c r="K12" s="460" t="s">
        <v>475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258</v>
      </c>
      <c r="F13" s="515" t="s">
        <v>429</v>
      </c>
      <c r="G13" s="452" t="s">
        <v>264</v>
      </c>
      <c r="H13" s="306" t="s">
        <v>476</v>
      </c>
      <c r="I13" s="452" t="s">
        <v>477</v>
      </c>
      <c r="J13" s="460" t="s">
        <v>475</v>
      </c>
      <c r="K13" s="460" t="s">
        <v>475</v>
      </c>
      <c r="L13" s="61"/>
      <c r="M13" s="414" t="s">
        <v>61</v>
      </c>
      <c r="N13" s="326">
        <f>COUNTIF(E7:K39, "*Tai Wei*")/2</f>
        <v>10.5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258</v>
      </c>
      <c r="F14" s="515" t="s">
        <v>429</v>
      </c>
      <c r="G14" s="452" t="s">
        <v>478</v>
      </c>
      <c r="H14" s="306" t="s">
        <v>476</v>
      </c>
      <c r="I14" s="452" t="s">
        <v>477</v>
      </c>
      <c r="J14" s="460" t="s">
        <v>475</v>
      </c>
      <c r="K14" s="460" t="s">
        <v>475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258</v>
      </c>
      <c r="F15" s="515" t="s">
        <v>429</v>
      </c>
      <c r="G15" s="452" t="s">
        <v>478</v>
      </c>
      <c r="H15" s="452" t="s">
        <v>479</v>
      </c>
      <c r="I15" s="452" t="s">
        <v>477</v>
      </c>
      <c r="J15" s="460" t="s">
        <v>475</v>
      </c>
      <c r="K15" s="460" t="s">
        <v>475</v>
      </c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258</v>
      </c>
      <c r="F16" s="515" t="s">
        <v>429</v>
      </c>
      <c r="G16" s="452" t="s">
        <v>478</v>
      </c>
      <c r="H16" s="452" t="s">
        <v>479</v>
      </c>
      <c r="I16" s="452" t="s">
        <v>477</v>
      </c>
      <c r="J16" s="460" t="s">
        <v>475</v>
      </c>
      <c r="K16" s="460" t="s">
        <v>475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54</v>
      </c>
      <c r="F17" s="452" t="s">
        <v>284</v>
      </c>
      <c r="G17" s="452" t="s">
        <v>478</v>
      </c>
      <c r="H17" s="452" t="s">
        <v>479</v>
      </c>
      <c r="I17" s="452" t="s">
        <v>480</v>
      </c>
      <c r="J17" s="460" t="s">
        <v>475</v>
      </c>
      <c r="K17" s="460" t="s">
        <v>475</v>
      </c>
      <c r="L17" s="61"/>
      <c r="M17" s="414" t="s">
        <v>65</v>
      </c>
      <c r="N17" s="326">
        <f>COUNTIF(E7:K39, "*Michael*")/2</f>
        <v>12.5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258</v>
      </c>
      <c r="F18" s="452" t="s">
        <v>284</v>
      </c>
      <c r="G18" s="452" t="s">
        <v>478</v>
      </c>
      <c r="H18" s="452" t="s">
        <v>458</v>
      </c>
      <c r="I18" s="452" t="s">
        <v>480</v>
      </c>
      <c r="J18" s="460" t="s">
        <v>475</v>
      </c>
      <c r="K18" s="460" t="s">
        <v>481</v>
      </c>
      <c r="L18" s="61"/>
      <c r="M18" s="414" t="s">
        <v>66</v>
      </c>
      <c r="N18" s="326" cm="1">
        <f t="array" ref="N18">SUM(COUNTIFS(E7:K38, {"*Max*","*Maxwell*"}))/2</f>
        <v>12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258</v>
      </c>
      <c r="F19" s="452" t="s">
        <v>284</v>
      </c>
      <c r="G19" s="452" t="s">
        <v>434</v>
      </c>
      <c r="H19" s="452" t="s">
        <v>482</v>
      </c>
      <c r="I19" s="452" t="s">
        <v>480</v>
      </c>
      <c r="J19" s="460" t="s">
        <v>475</v>
      </c>
      <c r="K19" s="460" t="s">
        <v>481</v>
      </c>
      <c r="L19" s="61"/>
      <c r="M19" s="545" t="s">
        <v>67</v>
      </c>
      <c r="N19" s="551">
        <f>COUNTIF(E7:K39, "*Jia Leong*")/2</f>
        <v>13.5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258</v>
      </c>
      <c r="F20" s="452" t="s">
        <v>284</v>
      </c>
      <c r="G20" s="452" t="s">
        <v>434</v>
      </c>
      <c r="H20" s="452" t="s">
        <v>482</v>
      </c>
      <c r="I20" s="452" t="s">
        <v>480</v>
      </c>
      <c r="J20" s="460" t="s">
        <v>475</v>
      </c>
      <c r="K20" s="460" t="s">
        <v>481</v>
      </c>
      <c r="L20" s="61"/>
      <c r="M20" s="414" t="s">
        <v>68</v>
      </c>
      <c r="N20" s="326">
        <f>COUNTIF(E7:K39, "*Shaun*")/2</f>
        <v>6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258</v>
      </c>
      <c r="F21" s="452" t="s">
        <v>284</v>
      </c>
      <c r="G21" s="452" t="s">
        <v>434</v>
      </c>
      <c r="H21" s="452" t="s">
        <v>482</v>
      </c>
      <c r="I21" s="306" t="s">
        <v>456</v>
      </c>
      <c r="J21" s="460" t="s">
        <v>475</v>
      </c>
      <c r="K21" s="460" t="s">
        <v>481</v>
      </c>
      <c r="L21" s="61"/>
      <c r="M21" s="414" t="s">
        <v>104</v>
      </c>
      <c r="N21" s="326">
        <f>COUNTIF(E7:K39, "*Angel*")/2</f>
        <v>6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 t="s">
        <v>258</v>
      </c>
      <c r="F22" s="452" t="s">
        <v>284</v>
      </c>
      <c r="G22" s="452" t="s">
        <v>434</v>
      </c>
      <c r="H22" s="452" t="s">
        <v>482</v>
      </c>
      <c r="I22" s="306" t="s">
        <v>455</v>
      </c>
      <c r="J22" s="460" t="s">
        <v>475</v>
      </c>
      <c r="K22" s="460" t="s">
        <v>481</v>
      </c>
      <c r="L22" s="61"/>
      <c r="M22" s="414" t="s">
        <v>70</v>
      </c>
      <c r="N22" s="326">
        <f>COUNTIF(E7:K39, "*Marlon*")/2</f>
        <v>26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258</v>
      </c>
      <c r="F23" s="452" t="s">
        <v>480</v>
      </c>
      <c r="G23" s="452" t="s">
        <v>435</v>
      </c>
      <c r="H23" s="452" t="s">
        <v>434</v>
      </c>
      <c r="I23" s="306" t="s">
        <v>458</v>
      </c>
      <c r="J23" s="460" t="s">
        <v>475</v>
      </c>
      <c r="K23" s="460" t="s">
        <v>481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429</v>
      </c>
      <c r="F24" s="452" t="s">
        <v>480</v>
      </c>
      <c r="G24" s="452" t="s">
        <v>435</v>
      </c>
      <c r="H24" s="452" t="s">
        <v>434</v>
      </c>
      <c r="I24" s="306" t="s">
        <v>458</v>
      </c>
      <c r="J24" s="460" t="s">
        <v>475</v>
      </c>
      <c r="K24" s="460" t="s">
        <v>475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429</v>
      </c>
      <c r="F25" s="452" t="s">
        <v>480</v>
      </c>
      <c r="G25" s="452" t="s">
        <v>435</v>
      </c>
      <c r="H25" s="452" t="s">
        <v>483</v>
      </c>
      <c r="I25" s="306" t="s">
        <v>458</v>
      </c>
      <c r="J25" s="460" t="s">
        <v>475</v>
      </c>
      <c r="K25" s="460" t="s">
        <v>475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429</v>
      </c>
      <c r="F26" s="452" t="s">
        <v>480</v>
      </c>
      <c r="G26" s="452" t="s">
        <v>435</v>
      </c>
      <c r="H26" s="452" t="s">
        <v>484</v>
      </c>
      <c r="I26" s="306" t="s">
        <v>458</v>
      </c>
      <c r="J26" s="460" t="s">
        <v>475</v>
      </c>
      <c r="K26" s="460" t="s">
        <v>475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429</v>
      </c>
      <c r="F27" s="452" t="s">
        <v>480</v>
      </c>
      <c r="G27" s="452" t="s">
        <v>485</v>
      </c>
      <c r="H27" s="213" t="s">
        <v>484</v>
      </c>
      <c r="I27" s="306" t="s">
        <v>458</v>
      </c>
      <c r="J27" s="460" t="s">
        <v>475</v>
      </c>
      <c r="K27" s="460" t="s">
        <v>475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429</v>
      </c>
      <c r="F28" s="452" t="s">
        <v>480</v>
      </c>
      <c r="G28" s="452" t="s">
        <v>486</v>
      </c>
      <c r="H28" s="213" t="s">
        <v>484</v>
      </c>
      <c r="I28" s="306" t="s">
        <v>458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538"/>
      <c r="G29" s="538" t="s">
        <v>487</v>
      </c>
      <c r="H29" s="539" t="s">
        <v>484</v>
      </c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534"/>
      <c r="F30" s="353"/>
      <c r="G30" s="538" t="s">
        <v>487</v>
      </c>
      <c r="H30" s="559" t="s">
        <v>484</v>
      </c>
      <c r="I30" s="555"/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534"/>
      <c r="F31" s="353"/>
      <c r="G31" s="538" t="s">
        <v>487</v>
      </c>
      <c r="H31" s="559" t="s">
        <v>484</v>
      </c>
      <c r="I31" s="537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535"/>
      <c r="F32" s="353"/>
      <c r="G32" s="538" t="s">
        <v>487</v>
      </c>
      <c r="H32" s="559" t="s">
        <v>484</v>
      </c>
      <c r="I32" s="273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535"/>
      <c r="F33" s="274"/>
      <c r="G33" s="337"/>
      <c r="H33" s="559" t="s">
        <v>484</v>
      </c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535"/>
      <c r="F34" s="274"/>
      <c r="G34" s="337"/>
      <c r="H34" s="559" t="s">
        <v>484</v>
      </c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130</v>
      </c>
      <c r="C42" s="727"/>
      <c r="D42" s="727"/>
      <c r="E42" s="727"/>
      <c r="F42" s="727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131</v>
      </c>
      <c r="M46" s="61"/>
      <c r="N46" s="62"/>
      <c r="O46" s="61"/>
    </row>
    <row r="47" spans="2:20">
      <c r="B47" s="180"/>
      <c r="D47" t="s">
        <v>132</v>
      </c>
      <c r="M47" s="61"/>
      <c r="N47" s="62"/>
      <c r="O47" s="61"/>
    </row>
    <row r="48" spans="2:20">
      <c r="B48" s="90"/>
      <c r="D48" t="s">
        <v>133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134</v>
      </c>
      <c r="D50" t="s">
        <v>278</v>
      </c>
      <c r="M50" s="61"/>
      <c r="N50" s="62"/>
      <c r="O50" s="61"/>
    </row>
    <row r="51" spans="2:15">
      <c r="B51" s="387" t="s">
        <v>136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267" priority="1">
      <formula>AND(ISNUMBER(N6), N6&gt;=5, NOT(ISBLANK(O6)))</formula>
    </cfRule>
    <cfRule type="expression" dxfId="266" priority="2">
      <formula>AND(ISNUMBER(N6), N6&gt;=5)</formula>
    </cfRule>
    <cfRule type="expression" dxfId="265" priority="3">
      <formula>AND(ISNUMBER(N6), N6&lt;5, NOT(ISBLANK(O6)))</formula>
    </cfRule>
    <cfRule type="expression" dxfId="264" priority="4">
      <formula>AND(ISNUMBER(N6), N6&lt;5, ISBLANK(O6))</formula>
    </cfRule>
  </conditionalFormatting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78C48B-69A2-401B-9297-2BD3653365F6}">
  <sheetPr>
    <tabColor rgb="FFD4B2CC"/>
  </sheetPr>
  <dimension ref="B1:T54"/>
  <sheetViews>
    <sheetView topLeftCell="E1" zoomScaleNormal="100" workbookViewId="0">
      <selection activeCell="I13" sqref="I13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488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45599</v>
      </c>
      <c r="F5" s="223">
        <v>45629</v>
      </c>
      <c r="G5" s="223" t="s">
        <v>489</v>
      </c>
      <c r="H5" s="223" t="s">
        <v>490</v>
      </c>
      <c r="I5" s="223" t="s">
        <v>491</v>
      </c>
      <c r="J5" s="223" t="s">
        <v>492</v>
      </c>
      <c r="K5" s="223" t="s">
        <v>493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494</v>
      </c>
      <c r="F6" s="282" t="s">
        <v>494</v>
      </c>
      <c r="G6" s="282" t="s">
        <v>494</v>
      </c>
      <c r="H6" s="282" t="s">
        <v>494</v>
      </c>
      <c r="I6" s="282" t="s">
        <v>494</v>
      </c>
      <c r="J6" s="456"/>
      <c r="K6" s="457"/>
      <c r="L6" s="61"/>
      <c r="M6" s="546" t="s">
        <v>53</v>
      </c>
      <c r="N6" s="325">
        <f>COUNTIF(E7:K39, "*YB*")/2</f>
        <v>32.5</v>
      </c>
      <c r="O6" s="547"/>
      <c r="P6" s="239"/>
      <c r="Q6" s="23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 t="s">
        <v>375</v>
      </c>
      <c r="F7" s="452" t="s">
        <v>375</v>
      </c>
      <c r="G7" s="452" t="s">
        <v>375</v>
      </c>
      <c r="H7" s="452" t="s">
        <v>375</v>
      </c>
      <c r="I7" s="452" t="s">
        <v>375</v>
      </c>
      <c r="J7" s="458" t="s">
        <v>398</v>
      </c>
      <c r="K7" s="459"/>
      <c r="L7" s="61"/>
      <c r="M7" s="414" t="s">
        <v>54</v>
      </c>
      <c r="N7" s="326">
        <f>COUNTIF(E7:K39, "*YZ*")/2</f>
        <v>0</v>
      </c>
      <c r="O7" s="547" t="s">
        <v>495</v>
      </c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 t="s">
        <v>375</v>
      </c>
      <c r="F8" s="452" t="s">
        <v>375</v>
      </c>
      <c r="G8" s="452" t="s">
        <v>496</v>
      </c>
      <c r="H8" s="452" t="s">
        <v>375</v>
      </c>
      <c r="I8" s="452" t="s">
        <v>375</v>
      </c>
      <c r="J8" s="458" t="s">
        <v>398</v>
      </c>
      <c r="K8" s="459"/>
      <c r="L8" s="61"/>
      <c r="M8" s="414" t="s">
        <v>56</v>
      </c>
      <c r="N8" s="326">
        <f>COUNTIF(E7:K39, "*Alex*")/2</f>
        <v>7</v>
      </c>
      <c r="O8" s="547"/>
      <c r="P8" s="199"/>
      <c r="Q8" s="240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452" t="s">
        <v>53</v>
      </c>
      <c r="F9" s="452" t="s">
        <v>478</v>
      </c>
      <c r="G9" s="452" t="s">
        <v>429</v>
      </c>
      <c r="H9" s="452" t="s">
        <v>53</v>
      </c>
      <c r="I9" s="452" t="s">
        <v>434</v>
      </c>
      <c r="J9" s="458" t="s">
        <v>398</v>
      </c>
      <c r="K9" s="460"/>
      <c r="L9" s="61"/>
      <c r="M9" s="414" t="s">
        <v>57</v>
      </c>
      <c r="N9" s="326">
        <f>COUNTIF(E7:K39, "*Rafi*")/2</f>
        <v>10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452" t="s">
        <v>53</v>
      </c>
      <c r="F10" s="452" t="s">
        <v>53</v>
      </c>
      <c r="G10" s="452" t="s">
        <v>429</v>
      </c>
      <c r="H10" s="452" t="s">
        <v>53</v>
      </c>
      <c r="I10" s="452" t="s">
        <v>434</v>
      </c>
      <c r="J10" s="458" t="s">
        <v>398</v>
      </c>
      <c r="K10" s="460"/>
      <c r="L10" s="61"/>
      <c r="M10" s="414" t="s">
        <v>58</v>
      </c>
      <c r="N10" s="552">
        <f>COUNTIF(E7:K39, "*Wei Yen*")/2</f>
        <v>3.5</v>
      </c>
      <c r="O10" s="547" t="s">
        <v>495</v>
      </c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452" t="s">
        <v>53</v>
      </c>
      <c r="F11" s="452" t="s">
        <v>368</v>
      </c>
      <c r="G11" s="452" t="s">
        <v>429</v>
      </c>
      <c r="H11" s="452" t="s">
        <v>478</v>
      </c>
      <c r="I11" s="452" t="s">
        <v>434</v>
      </c>
      <c r="J11" s="458" t="s">
        <v>398</v>
      </c>
      <c r="K11" s="460"/>
      <c r="L11" s="61"/>
      <c r="M11" s="414" t="s">
        <v>59</v>
      </c>
      <c r="N11" s="326">
        <f>COUNTIF(E7:K39, "*Nicholas*")/2</f>
        <v>4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455</v>
      </c>
      <c r="F12" s="452" t="s">
        <v>368</v>
      </c>
      <c r="G12" s="452" t="s">
        <v>429</v>
      </c>
      <c r="H12" s="452" t="s">
        <v>478</v>
      </c>
      <c r="I12" s="452" t="s">
        <v>434</v>
      </c>
      <c r="J12" s="458" t="s">
        <v>398</v>
      </c>
      <c r="K12" s="460"/>
      <c r="L12" s="61"/>
      <c r="M12" s="414" t="s">
        <v>60</v>
      </c>
      <c r="N12" s="326" cm="1">
        <f t="array" ref="N12">SUM(COUNTIFS(E7:K39, {"*Venus*","*Vaness*","*Vanness*"}))/2</f>
        <v>12.5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455</v>
      </c>
      <c r="F13" s="452" t="s">
        <v>368</v>
      </c>
      <c r="G13" s="452" t="s">
        <v>429</v>
      </c>
      <c r="H13" s="306" t="s">
        <v>455</v>
      </c>
      <c r="I13" s="452" t="s">
        <v>434</v>
      </c>
      <c r="J13" s="458" t="s">
        <v>398</v>
      </c>
      <c r="K13" s="460"/>
      <c r="L13" s="61"/>
      <c r="M13" s="414" t="s">
        <v>61</v>
      </c>
      <c r="N13" s="326">
        <f>COUNTIF(E7:K39, "*Tai Wei*")/2</f>
        <v>5.5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478</v>
      </c>
      <c r="F14" s="452" t="s">
        <v>368</v>
      </c>
      <c r="G14" s="452" t="s">
        <v>429</v>
      </c>
      <c r="H14" s="306" t="s">
        <v>455</v>
      </c>
      <c r="I14" s="452" t="s">
        <v>434</v>
      </c>
      <c r="J14" s="458" t="s">
        <v>398</v>
      </c>
      <c r="K14" s="460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478</v>
      </c>
      <c r="F15" s="452" t="s">
        <v>368</v>
      </c>
      <c r="G15" s="452" t="s">
        <v>429</v>
      </c>
      <c r="H15" s="452" t="s">
        <v>53</v>
      </c>
      <c r="I15" s="452" t="s">
        <v>434</v>
      </c>
      <c r="J15" s="458" t="s">
        <v>398</v>
      </c>
      <c r="K15" s="460"/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478</v>
      </c>
      <c r="F16" s="452" t="s">
        <v>368</v>
      </c>
      <c r="G16" s="452" t="s">
        <v>429</v>
      </c>
      <c r="H16" s="452" t="s">
        <v>456</v>
      </c>
      <c r="I16" s="306" t="s">
        <v>434</v>
      </c>
      <c r="J16" s="458" t="s">
        <v>398</v>
      </c>
      <c r="K16" s="460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478</v>
      </c>
      <c r="F17" s="452" t="s">
        <v>368</v>
      </c>
      <c r="G17" s="452" t="s">
        <v>429</v>
      </c>
      <c r="H17" s="452" t="s">
        <v>456</v>
      </c>
      <c r="I17" s="306" t="s">
        <v>497</v>
      </c>
      <c r="J17" s="458" t="s">
        <v>398</v>
      </c>
      <c r="K17" s="460"/>
      <c r="L17" s="61"/>
      <c r="M17" s="414" t="s">
        <v>65</v>
      </c>
      <c r="N17" s="326">
        <f>COUNTIF(E7:K39, "*Michael*")/2</f>
        <v>7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455</v>
      </c>
      <c r="F18" s="452" t="s">
        <v>368</v>
      </c>
      <c r="G18" s="452" t="s">
        <v>429</v>
      </c>
      <c r="H18" s="452" t="s">
        <v>334</v>
      </c>
      <c r="I18" s="306" t="s">
        <v>497</v>
      </c>
      <c r="J18" s="458" t="s">
        <v>398</v>
      </c>
      <c r="K18" s="460"/>
      <c r="L18" s="61"/>
      <c r="M18" s="414" t="s">
        <v>66</v>
      </c>
      <c r="N18" s="326" cm="1">
        <f t="array" ref="N18">SUM(COUNTIFS(E7:K38, {"*Max*","*Maxwell*"}))/2</f>
        <v>7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455</v>
      </c>
      <c r="F19" s="452" t="s">
        <v>498</v>
      </c>
      <c r="G19" s="452" t="s">
        <v>429</v>
      </c>
      <c r="H19" s="452" t="s">
        <v>334</v>
      </c>
      <c r="I19" s="306" t="s">
        <v>497</v>
      </c>
      <c r="J19" s="458" t="s">
        <v>398</v>
      </c>
      <c r="K19" s="460"/>
      <c r="L19" s="61"/>
      <c r="M19" s="545" t="s">
        <v>67</v>
      </c>
      <c r="N19" s="551">
        <f>COUNTIF(E7:K39, "*Jia Leong*")/2</f>
        <v>17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455</v>
      </c>
      <c r="F20" s="452" t="s">
        <v>498</v>
      </c>
      <c r="G20" s="452" t="s">
        <v>429</v>
      </c>
      <c r="H20" s="452" t="s">
        <v>334</v>
      </c>
      <c r="I20" s="306" t="s">
        <v>497</v>
      </c>
      <c r="J20" s="458" t="s">
        <v>398</v>
      </c>
      <c r="K20" s="460"/>
      <c r="L20" s="61"/>
      <c r="M20" s="414" t="s">
        <v>68</v>
      </c>
      <c r="N20" s="326">
        <f>COUNTIF(E7:K39, "*Shaun*")/2</f>
        <v>8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68</v>
      </c>
      <c r="F21" s="452" t="s">
        <v>498</v>
      </c>
      <c r="G21" s="452" t="s">
        <v>499</v>
      </c>
      <c r="H21" s="452" t="s">
        <v>334</v>
      </c>
      <c r="I21" s="452" t="s">
        <v>53</v>
      </c>
      <c r="J21" s="458" t="s">
        <v>398</v>
      </c>
      <c r="K21" s="460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452" t="s">
        <v>53</v>
      </c>
      <c r="F22" s="452" t="s">
        <v>500</v>
      </c>
      <c r="G22" s="452" t="s">
        <v>499</v>
      </c>
      <c r="H22" s="452" t="s">
        <v>334</v>
      </c>
      <c r="I22" s="452" t="s">
        <v>53</v>
      </c>
      <c r="J22" s="458" t="s">
        <v>398</v>
      </c>
      <c r="K22" s="460"/>
      <c r="L22" s="61"/>
      <c r="M22" s="414" t="s">
        <v>70</v>
      </c>
      <c r="N22" s="326">
        <f>COUNTIF(E7:K39, "*Marlon*")/2</f>
        <v>21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264</v>
      </c>
      <c r="F23" s="452" t="s">
        <v>500</v>
      </c>
      <c r="G23" s="452" t="s">
        <v>499</v>
      </c>
      <c r="H23" s="452" t="s">
        <v>453</v>
      </c>
      <c r="I23" s="452" t="s">
        <v>53</v>
      </c>
      <c r="J23" s="458" t="s">
        <v>398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264</v>
      </c>
      <c r="F24" s="452" t="s">
        <v>500</v>
      </c>
      <c r="G24" s="452" t="s">
        <v>499</v>
      </c>
      <c r="H24" s="452" t="s">
        <v>434</v>
      </c>
      <c r="I24" s="452" t="s">
        <v>53</v>
      </c>
      <c r="J24" s="458" t="s">
        <v>398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264</v>
      </c>
      <c r="F25" s="452" t="s">
        <v>500</v>
      </c>
      <c r="G25" s="452" t="s">
        <v>53</v>
      </c>
      <c r="H25" s="452" t="s">
        <v>434</v>
      </c>
      <c r="I25" s="452" t="s">
        <v>501</v>
      </c>
      <c r="J25" s="458" t="s">
        <v>398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264</v>
      </c>
      <c r="F26" s="452" t="s">
        <v>500</v>
      </c>
      <c r="G26" s="452" t="s">
        <v>502</v>
      </c>
      <c r="H26" s="452" t="s">
        <v>434</v>
      </c>
      <c r="I26" s="452" t="s">
        <v>501</v>
      </c>
      <c r="J26" s="458" t="s">
        <v>398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264</v>
      </c>
      <c r="F27" s="452" t="s">
        <v>500</v>
      </c>
      <c r="G27" s="452" t="s">
        <v>502</v>
      </c>
      <c r="H27" s="452" t="s">
        <v>53</v>
      </c>
      <c r="I27" s="452" t="s">
        <v>501</v>
      </c>
      <c r="J27" s="458" t="s">
        <v>398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264</v>
      </c>
      <c r="F28" s="452" t="s">
        <v>500</v>
      </c>
      <c r="G28" s="452" t="s">
        <v>502</v>
      </c>
      <c r="H28" s="452" t="s">
        <v>53</v>
      </c>
      <c r="I28" s="306" t="s">
        <v>435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538"/>
      <c r="G29" s="538"/>
      <c r="H29" s="539"/>
      <c r="I29" s="306" t="s">
        <v>503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534"/>
      <c r="F30" s="353"/>
      <c r="G30" s="353"/>
      <c r="H30" s="353"/>
      <c r="I30" s="306" t="s">
        <v>503</v>
      </c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534"/>
      <c r="F31" s="353"/>
      <c r="G31" s="353"/>
      <c r="H31" s="353"/>
      <c r="I31" s="306" t="s">
        <v>503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535"/>
      <c r="F32" s="353"/>
      <c r="G32" s="274"/>
      <c r="H32" s="274"/>
      <c r="I32" s="306" t="s">
        <v>503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535"/>
      <c r="F33" s="274"/>
      <c r="G33" s="274"/>
      <c r="H33" s="274"/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535"/>
      <c r="F34" s="274"/>
      <c r="G34" s="274"/>
      <c r="H34" s="274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74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130</v>
      </c>
      <c r="C42" s="727"/>
      <c r="D42" s="727"/>
      <c r="E42" s="727"/>
      <c r="F42" s="727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131</v>
      </c>
      <c r="M46" s="61"/>
      <c r="N46" s="62"/>
      <c r="O46" s="61"/>
    </row>
    <row r="47" spans="2:20">
      <c r="B47" s="180"/>
      <c r="D47" t="s">
        <v>132</v>
      </c>
      <c r="M47" s="61"/>
      <c r="N47" s="62"/>
      <c r="O47" s="61"/>
    </row>
    <row r="48" spans="2:20">
      <c r="B48" s="90"/>
      <c r="D48" t="s">
        <v>133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134</v>
      </c>
      <c r="D50" t="s">
        <v>278</v>
      </c>
      <c r="M50" s="61"/>
      <c r="N50" s="62"/>
      <c r="O50" s="61"/>
    </row>
    <row r="51" spans="2:15">
      <c r="B51" s="387" t="s">
        <v>136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263" priority="1">
      <formula>AND(ISNUMBER(N6), N6&gt;=5, NOT(ISBLANK(O6)))</formula>
    </cfRule>
    <cfRule type="expression" dxfId="262" priority="2">
      <formula>AND(ISNUMBER(N6), N6&gt;=5)</formula>
    </cfRule>
    <cfRule type="expression" dxfId="261" priority="3">
      <formula>AND(ISNUMBER(N6), N6&lt;5, NOT(ISBLANK(O6)))</formula>
    </cfRule>
    <cfRule type="expression" dxfId="260" priority="4">
      <formula>AND(ISNUMBER(N6), N6&lt;5, ISBLANK(O6))</formula>
    </cfRule>
  </conditionalFormatting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29EA08-5CFD-4E15-BFAC-024B4FBF2D63}">
  <sheetPr>
    <tabColor rgb="FFD4B2CC"/>
  </sheetPr>
  <dimension ref="B1:T54"/>
  <sheetViews>
    <sheetView topLeftCell="E2" zoomScaleNormal="100" workbookViewId="0">
      <selection activeCell="J7" sqref="J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9.28515625" bestFit="1" customWidth="1"/>
    <col min="6" max="6" width="28.7109375" bestFit="1" customWidth="1"/>
    <col min="7" max="9" width="25.7109375" customWidth="1"/>
    <col min="10" max="10" width="42.5703125" bestFit="1" customWidth="1"/>
    <col min="11" max="11" width="28.5703125" bestFit="1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504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45385</v>
      </c>
      <c r="F5" s="223">
        <v>45415</v>
      </c>
      <c r="G5" s="223">
        <v>45446</v>
      </c>
      <c r="H5" s="223">
        <v>45476</v>
      </c>
      <c r="I5" s="223">
        <v>45507</v>
      </c>
      <c r="J5" s="223">
        <v>45538</v>
      </c>
      <c r="K5" s="223">
        <v>45568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505</v>
      </c>
      <c r="F6" s="282" t="s">
        <v>505</v>
      </c>
      <c r="G6" s="282" t="s">
        <v>505</v>
      </c>
      <c r="H6" s="282" t="s">
        <v>505</v>
      </c>
      <c r="I6" s="282" t="s">
        <v>505</v>
      </c>
      <c r="J6" s="237" t="s">
        <v>506</v>
      </c>
      <c r="K6" s="237" t="s">
        <v>506</v>
      </c>
      <c r="L6" s="61"/>
      <c r="M6" s="546" t="s">
        <v>53</v>
      </c>
      <c r="N6" s="325">
        <f>COUNTIF(E7:K39, "*YB*")/2</f>
        <v>30.5</v>
      </c>
      <c r="O6" s="547" t="s">
        <v>78</v>
      </c>
      <c r="P6" s="239"/>
      <c r="Q6" s="23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 t="s">
        <v>507</v>
      </c>
      <c r="F7" s="452" t="s">
        <v>498</v>
      </c>
      <c r="G7" s="452" t="s">
        <v>507</v>
      </c>
      <c r="H7" s="452" t="s">
        <v>507</v>
      </c>
      <c r="I7" s="452" t="s">
        <v>455</v>
      </c>
      <c r="J7" s="540" t="s">
        <v>508</v>
      </c>
      <c r="K7" s="540" t="s">
        <v>509</v>
      </c>
      <c r="L7" s="61"/>
      <c r="M7" s="414" t="s">
        <v>54</v>
      </c>
      <c r="N7" s="326">
        <f>COUNTIF(E7:K39, "*YZ*")/2</f>
        <v>3.5</v>
      </c>
      <c r="O7" s="547" t="s">
        <v>495</v>
      </c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 t="s">
        <v>507</v>
      </c>
      <c r="F8" s="452" t="s">
        <v>498</v>
      </c>
      <c r="G8" s="452" t="s">
        <v>507</v>
      </c>
      <c r="H8" s="452" t="s">
        <v>507</v>
      </c>
      <c r="I8" s="452" t="s">
        <v>455</v>
      </c>
      <c r="J8" s="540" t="s">
        <v>508</v>
      </c>
      <c r="K8" s="540" t="s">
        <v>509</v>
      </c>
      <c r="L8" s="61"/>
      <c r="M8" s="414" t="s">
        <v>56</v>
      </c>
      <c r="N8" s="326">
        <f>COUNTIF(E7:K39, "*Alex*")/2</f>
        <v>8.5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 t="s">
        <v>455</v>
      </c>
      <c r="F9" s="452" t="s">
        <v>498</v>
      </c>
      <c r="G9" s="452" t="s">
        <v>68</v>
      </c>
      <c r="H9" s="452" t="s">
        <v>68</v>
      </c>
      <c r="I9" s="452" t="s">
        <v>455</v>
      </c>
      <c r="J9" s="540" t="s">
        <v>508</v>
      </c>
      <c r="K9" s="540" t="s">
        <v>509</v>
      </c>
      <c r="L9" s="61"/>
      <c r="M9" s="414" t="s">
        <v>57</v>
      </c>
      <c r="N9" s="326">
        <f>COUNTIF(E7:K39, "*Rafi*")/2</f>
        <v>14.5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515" t="s">
        <v>429</v>
      </c>
      <c r="F10" s="452" t="s">
        <v>507</v>
      </c>
      <c r="G10" s="452" t="s">
        <v>68</v>
      </c>
      <c r="H10" s="452" t="s">
        <v>68</v>
      </c>
      <c r="I10" s="452" t="s">
        <v>455</v>
      </c>
      <c r="J10" s="540" t="s">
        <v>508</v>
      </c>
      <c r="K10" s="540" t="s">
        <v>509</v>
      </c>
      <c r="L10" s="61"/>
      <c r="M10" s="414" t="s">
        <v>58</v>
      </c>
      <c r="N10" s="552">
        <f>COUNTIF(E7:K39, "*Wei Yen*")/2</f>
        <v>0</v>
      </c>
      <c r="O10" s="547" t="s">
        <v>495</v>
      </c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 t="s">
        <v>429</v>
      </c>
      <c r="F11" s="452" t="s">
        <v>507</v>
      </c>
      <c r="G11" s="452" t="s">
        <v>68</v>
      </c>
      <c r="H11" s="452" t="s">
        <v>482</v>
      </c>
      <c r="I11" s="452" t="s">
        <v>455</v>
      </c>
      <c r="J11" s="540" t="s">
        <v>508</v>
      </c>
      <c r="K11" s="540" t="s">
        <v>509</v>
      </c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429</v>
      </c>
      <c r="F12" s="452" t="s">
        <v>507</v>
      </c>
      <c r="G12" s="452" t="s">
        <v>68</v>
      </c>
      <c r="H12" s="452" t="s">
        <v>482</v>
      </c>
      <c r="I12" s="452" t="s">
        <v>455</v>
      </c>
      <c r="J12" s="540" t="s">
        <v>508</v>
      </c>
      <c r="K12" s="540" t="s">
        <v>509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510</v>
      </c>
      <c r="F13" s="452" t="s">
        <v>507</v>
      </c>
      <c r="G13" s="515" t="s">
        <v>429</v>
      </c>
      <c r="H13" s="306" t="s">
        <v>511</v>
      </c>
      <c r="I13" s="515" t="s">
        <v>429</v>
      </c>
      <c r="J13" s="540" t="s">
        <v>508</v>
      </c>
      <c r="K13" s="540" t="s">
        <v>509</v>
      </c>
      <c r="L13" s="61"/>
      <c r="M13" s="414" t="s">
        <v>61</v>
      </c>
      <c r="N13" s="326">
        <f>COUNTIF(E7:K39, "*Tai Wei*")/2</f>
        <v>19.5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457</v>
      </c>
      <c r="F14" s="452" t="s">
        <v>507</v>
      </c>
      <c r="G14" s="515" t="s">
        <v>429</v>
      </c>
      <c r="H14" s="306" t="s">
        <v>511</v>
      </c>
      <c r="I14" s="515" t="s">
        <v>429</v>
      </c>
      <c r="J14" s="540" t="s">
        <v>508</v>
      </c>
      <c r="K14" s="540" t="s">
        <v>509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457</v>
      </c>
      <c r="F15" s="452" t="s">
        <v>507</v>
      </c>
      <c r="G15" s="515" t="s">
        <v>429</v>
      </c>
      <c r="H15" s="452" t="s">
        <v>54</v>
      </c>
      <c r="I15" s="515" t="s">
        <v>429</v>
      </c>
      <c r="J15" s="540" t="s">
        <v>508</v>
      </c>
      <c r="K15" s="540" t="s">
        <v>509</v>
      </c>
      <c r="L15" s="61"/>
      <c r="M15" s="414" t="s">
        <v>63</v>
      </c>
      <c r="N15" s="326">
        <f>COUNTIF(E7:K39, "*Griselda*")/2</f>
        <v>10.5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512</v>
      </c>
      <c r="F16" s="452" t="s">
        <v>507</v>
      </c>
      <c r="G16" s="452" t="s">
        <v>68</v>
      </c>
      <c r="H16" s="452" t="s">
        <v>482</v>
      </c>
      <c r="I16" s="306" t="s">
        <v>315</v>
      </c>
      <c r="J16" s="540" t="s">
        <v>508</v>
      </c>
      <c r="K16" s="540" t="s">
        <v>509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512</v>
      </c>
      <c r="F17" s="452" t="s">
        <v>513</v>
      </c>
      <c r="G17" s="452" t="s">
        <v>68</v>
      </c>
      <c r="H17" s="452" t="s">
        <v>482</v>
      </c>
      <c r="I17" s="306" t="s">
        <v>315</v>
      </c>
      <c r="J17" s="540" t="s">
        <v>508</v>
      </c>
      <c r="K17" s="540" t="s">
        <v>509</v>
      </c>
      <c r="L17" s="61"/>
      <c r="M17" s="414" t="s">
        <v>65</v>
      </c>
      <c r="N17" s="326">
        <f>COUNTIF(E7:K39, "*Michael*")/2</f>
        <v>33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512</v>
      </c>
      <c r="F18" s="452" t="s">
        <v>514</v>
      </c>
      <c r="G18" s="452" t="s">
        <v>68</v>
      </c>
      <c r="H18" s="452" t="s">
        <v>310</v>
      </c>
      <c r="I18" s="306" t="s">
        <v>515</v>
      </c>
      <c r="J18" s="540" t="s">
        <v>516</v>
      </c>
      <c r="K18" s="540" t="s">
        <v>509</v>
      </c>
      <c r="L18" s="61"/>
      <c r="M18" s="414" t="s">
        <v>66</v>
      </c>
      <c r="N18" s="326" cm="1">
        <f t="array" ref="N18">SUM(COUNTIFS(E7:K38, {"*Max*","*Maxwell*"}))/2</f>
        <v>38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512</v>
      </c>
      <c r="F19" s="452" t="s">
        <v>517</v>
      </c>
      <c r="G19" s="452" t="s">
        <v>53</v>
      </c>
      <c r="H19" s="452" t="s">
        <v>518</v>
      </c>
      <c r="I19" s="306" t="s">
        <v>498</v>
      </c>
      <c r="J19" s="540" t="s">
        <v>519</v>
      </c>
      <c r="K19" s="540" t="s">
        <v>520</v>
      </c>
      <c r="L19" s="61"/>
      <c r="M19" s="545" t="s">
        <v>67</v>
      </c>
      <c r="N19" s="551">
        <f>COUNTIF(E7:K39, "*Jia Leong*")/2</f>
        <v>5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512</v>
      </c>
      <c r="F20" s="452" t="s">
        <v>517</v>
      </c>
      <c r="G20" s="452" t="s">
        <v>53</v>
      </c>
      <c r="H20" s="452" t="s">
        <v>518</v>
      </c>
      <c r="I20" s="306" t="s">
        <v>515</v>
      </c>
      <c r="J20" s="540" t="s">
        <v>519</v>
      </c>
      <c r="K20" s="540" t="s">
        <v>509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512</v>
      </c>
      <c r="F21" s="452" t="s">
        <v>512</v>
      </c>
      <c r="G21" s="452" t="s">
        <v>68</v>
      </c>
      <c r="H21" s="452" t="s">
        <v>518</v>
      </c>
      <c r="I21" s="306" t="s">
        <v>521</v>
      </c>
      <c r="J21" s="540" t="s">
        <v>519</v>
      </c>
      <c r="K21" s="540" t="s">
        <v>509</v>
      </c>
      <c r="L21" s="61"/>
      <c r="M21" s="414" t="s">
        <v>104</v>
      </c>
      <c r="N21" s="326">
        <f>COUNTIF(E7:K39, "*Angel*")/2</f>
        <v>19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 t="s">
        <v>512</v>
      </c>
      <c r="F22" s="452" t="s">
        <v>512</v>
      </c>
      <c r="G22" s="452" t="s">
        <v>522</v>
      </c>
      <c r="H22" s="452" t="s">
        <v>518</v>
      </c>
      <c r="I22" s="306" t="s">
        <v>521</v>
      </c>
      <c r="J22" s="540" t="s">
        <v>519</v>
      </c>
      <c r="K22" s="540" t="s">
        <v>509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473</v>
      </c>
      <c r="F23" s="452" t="s">
        <v>512</v>
      </c>
      <c r="G23" s="452" t="s">
        <v>522</v>
      </c>
      <c r="H23" s="452" t="s">
        <v>518</v>
      </c>
      <c r="I23" s="306" t="s">
        <v>521</v>
      </c>
      <c r="J23" s="540" t="s">
        <v>519</v>
      </c>
      <c r="K23" s="540" t="s">
        <v>509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473</v>
      </c>
      <c r="F24" s="452" t="s">
        <v>512</v>
      </c>
      <c r="G24" s="452" t="s">
        <v>522</v>
      </c>
      <c r="H24" s="452" t="s">
        <v>518</v>
      </c>
      <c r="I24" s="306" t="s">
        <v>523</v>
      </c>
      <c r="J24" s="540"/>
      <c r="K24" s="541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512</v>
      </c>
      <c r="F25" s="452" t="s">
        <v>512</v>
      </c>
      <c r="G25" s="452" t="s">
        <v>67</v>
      </c>
      <c r="H25" s="452" t="s">
        <v>524</v>
      </c>
      <c r="I25" s="306" t="s">
        <v>523</v>
      </c>
      <c r="J25" s="540"/>
      <c r="K25" s="541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512</v>
      </c>
      <c r="F26" s="452" t="s">
        <v>525</v>
      </c>
      <c r="G26" s="452" t="s">
        <v>67</v>
      </c>
      <c r="H26" s="452" t="s">
        <v>524</v>
      </c>
      <c r="I26" s="515" t="s">
        <v>429</v>
      </c>
      <c r="J26" s="540"/>
      <c r="K26" s="541"/>
      <c r="L26" s="61"/>
      <c r="M26" s="224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512</v>
      </c>
      <c r="F27" s="452" t="s">
        <v>525</v>
      </c>
      <c r="G27" s="452" t="s">
        <v>67</v>
      </c>
      <c r="H27" s="452" t="s">
        <v>524</v>
      </c>
      <c r="I27" s="515" t="s">
        <v>429</v>
      </c>
      <c r="J27" s="540"/>
      <c r="K27" s="541"/>
      <c r="L27" s="61"/>
      <c r="M27" s="305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512</v>
      </c>
      <c r="F28" s="452" t="s">
        <v>525</v>
      </c>
      <c r="G28" s="452" t="s">
        <v>67</v>
      </c>
      <c r="H28" s="452" t="s">
        <v>524</v>
      </c>
      <c r="I28" s="515" t="s">
        <v>429</v>
      </c>
      <c r="J28" s="540"/>
      <c r="K28" s="541"/>
      <c r="L28" s="61"/>
      <c r="M28" s="305"/>
      <c r="N28" s="62"/>
      <c r="O28" s="61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538"/>
      <c r="G29" s="538"/>
      <c r="H29" s="539" t="s">
        <v>526</v>
      </c>
      <c r="I29" s="439" t="s">
        <v>53</v>
      </c>
      <c r="J29" s="393"/>
      <c r="K29" s="300"/>
      <c r="L29" s="61"/>
      <c r="M29" s="305"/>
      <c r="N29" s="62"/>
      <c r="O29" s="61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534"/>
      <c r="F30" s="538"/>
      <c r="G30" s="353"/>
      <c r="H30" s="539" t="s">
        <v>526</v>
      </c>
      <c r="I30" s="439" t="s">
        <v>53</v>
      </c>
      <c r="J30" s="393"/>
      <c r="K30" s="300"/>
      <c r="L30" s="61"/>
      <c r="M30" s="199"/>
      <c r="N30" s="62"/>
      <c r="O30" s="61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534"/>
      <c r="F31" s="538"/>
      <c r="G31" s="353"/>
      <c r="H31" s="539" t="s">
        <v>526</v>
      </c>
      <c r="I31" s="393" t="s">
        <v>53</v>
      </c>
      <c r="J31" s="393"/>
      <c r="K31" s="300"/>
      <c r="L31" s="61"/>
      <c r="M31" s="199"/>
      <c r="N31" s="62"/>
      <c r="O31" s="61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535"/>
      <c r="F32" s="353"/>
      <c r="G32" s="274"/>
      <c r="H32" s="539" t="s">
        <v>526</v>
      </c>
      <c r="I32" s="439" t="s">
        <v>53</v>
      </c>
      <c r="J32" s="393"/>
      <c r="K32" s="300"/>
      <c r="L32" s="61"/>
      <c r="M32" s="199"/>
      <c r="N32" s="62"/>
      <c r="O32" s="61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535"/>
      <c r="F33" s="274"/>
      <c r="G33" s="274"/>
      <c r="H33" s="539" t="s">
        <v>526</v>
      </c>
      <c r="I33" s="393"/>
      <c r="J33" s="393"/>
      <c r="K33" s="300"/>
      <c r="L33" s="61"/>
      <c r="M33" s="199"/>
      <c r="N33" s="62"/>
      <c r="O33" s="61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535"/>
      <c r="F34" s="274"/>
      <c r="G34" s="274"/>
      <c r="H34" s="539" t="s">
        <v>526</v>
      </c>
      <c r="I34" s="394"/>
      <c r="J34" s="394"/>
      <c r="K34" s="300"/>
      <c r="L34" s="61"/>
      <c r="M34" s="61"/>
      <c r="N34" s="62"/>
      <c r="O34" s="61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539" t="s">
        <v>526</v>
      </c>
      <c r="I35" s="394"/>
      <c r="J35" s="394"/>
      <c r="K35" s="278"/>
      <c r="L35" s="61"/>
      <c r="M35" s="61"/>
      <c r="N35" s="62"/>
      <c r="O35" s="61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539" t="s">
        <v>526</v>
      </c>
      <c r="I36" s="273"/>
      <c r="J36" s="394"/>
      <c r="K36" s="278"/>
      <c r="L36" s="61"/>
      <c r="M36" s="61"/>
      <c r="N36" s="62"/>
      <c r="O36" s="61"/>
      <c r="P36" s="199"/>
      <c r="Q36" s="199"/>
      <c r="R36" s="63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539" t="s">
        <v>526</v>
      </c>
      <c r="I37" s="273"/>
      <c r="J37" s="394"/>
      <c r="K37" s="278"/>
      <c r="L37" s="61"/>
      <c r="M37" s="61"/>
      <c r="P37" s="199"/>
      <c r="Q37" s="199"/>
      <c r="R37" s="63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130</v>
      </c>
      <c r="C42" s="727"/>
      <c r="D42" s="727"/>
      <c r="E42" s="727"/>
      <c r="F42" s="727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131</v>
      </c>
      <c r="M46" s="61"/>
    </row>
    <row r="47" spans="2:20">
      <c r="B47" s="180"/>
      <c r="D47" t="s">
        <v>132</v>
      </c>
      <c r="M47" s="61"/>
    </row>
    <row r="48" spans="2:20">
      <c r="B48" s="90"/>
      <c r="D48" t="s">
        <v>133</v>
      </c>
      <c r="M48" s="61"/>
    </row>
    <row r="49" spans="2:13">
      <c r="M49" s="61"/>
    </row>
    <row r="50" spans="2:13">
      <c r="B50" s="127" t="s">
        <v>134</v>
      </c>
      <c r="D50" t="s">
        <v>278</v>
      </c>
      <c r="M50" s="61"/>
    </row>
    <row r="51" spans="2:13">
      <c r="B51" s="387" t="s">
        <v>136</v>
      </c>
      <c r="D51" t="s">
        <v>527</v>
      </c>
      <c r="M51" s="61"/>
    </row>
    <row r="52" spans="2:13">
      <c r="M52" s="61"/>
    </row>
    <row r="53" spans="2:13">
      <c r="M53" s="61"/>
    </row>
    <row r="54" spans="2:13">
      <c r="M54" s="61"/>
    </row>
  </sheetData>
  <mergeCells count="4">
    <mergeCell ref="B1:K1"/>
    <mergeCell ref="B2:K2"/>
    <mergeCell ref="B3:K3"/>
    <mergeCell ref="C42:F42"/>
  </mergeCells>
  <conditionalFormatting sqref="N6:N24">
    <cfRule type="expression" dxfId="259" priority="1">
      <formula>AND(ISNUMBER(N6), N6&gt;=5, NOT(ISBLANK(O6)))</formula>
    </cfRule>
    <cfRule type="expression" dxfId="258" priority="2">
      <formula>AND(ISNUMBER(N6), N6&gt;=5)</formula>
    </cfRule>
    <cfRule type="expression" dxfId="257" priority="3">
      <formula>AND(ISNUMBER(N6), N6&lt;5, NOT(ISBLANK(O6)))</formula>
    </cfRule>
    <cfRule type="expression" dxfId="256" priority="4">
      <formula>AND(ISNUMBER(N6), N6&lt;5, ISBLANK(O6))</formula>
    </cfRule>
  </conditionalFormatting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6D37A5-CF99-4A4D-8002-83215CA66568}">
  <sheetPr>
    <tabColor rgb="FFD5B2CC"/>
  </sheetPr>
  <dimension ref="B1:T55"/>
  <sheetViews>
    <sheetView topLeftCell="F1" workbookViewId="0">
      <selection activeCell="I15" sqref="I15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28.42578125" bestFit="1" customWidth="1"/>
    <col min="9" max="9" width="39.1406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528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529</v>
      </c>
      <c r="F5" s="223" t="s">
        <v>530</v>
      </c>
      <c r="G5" s="223" t="s">
        <v>531</v>
      </c>
      <c r="H5" s="223" t="s">
        <v>532</v>
      </c>
      <c r="I5" s="223">
        <v>45294</v>
      </c>
      <c r="J5" s="223">
        <v>45325</v>
      </c>
      <c r="K5" s="223">
        <v>45354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 t="s">
        <v>533</v>
      </c>
      <c r="J6" s="456"/>
      <c r="K6" s="457"/>
      <c r="L6" s="61"/>
      <c r="M6" s="546" t="s">
        <v>53</v>
      </c>
      <c r="N6" s="325">
        <f>COUNTIF(E7:K39, "*YB*")/2</f>
        <v>33.5</v>
      </c>
      <c r="O6" s="547"/>
      <c r="P6" s="239"/>
      <c r="Q6" s="23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/>
      <c r="F7" s="452"/>
      <c r="G7" s="452"/>
      <c r="H7" s="452"/>
      <c r="I7" s="452" t="s">
        <v>534</v>
      </c>
      <c r="J7" s="458" t="s">
        <v>53</v>
      </c>
      <c r="K7" s="458"/>
      <c r="L7" s="61"/>
      <c r="M7" s="414" t="s">
        <v>54</v>
      </c>
      <c r="N7" s="326">
        <f>COUNTIF(E7:K39, "*YZ*")/2</f>
        <v>2</v>
      </c>
      <c r="O7" s="547" t="s">
        <v>495</v>
      </c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/>
      <c r="F8" s="452"/>
      <c r="G8" s="452"/>
      <c r="H8" s="452"/>
      <c r="I8" s="452" t="s">
        <v>534</v>
      </c>
      <c r="J8" s="458" t="s">
        <v>53</v>
      </c>
      <c r="K8" s="458" t="s">
        <v>53</v>
      </c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/>
      <c r="F9" s="452"/>
      <c r="G9" s="452"/>
      <c r="H9" s="452"/>
      <c r="I9" s="452" t="s">
        <v>534</v>
      </c>
      <c r="J9" s="458" t="s">
        <v>53</v>
      </c>
      <c r="K9" s="458" t="s">
        <v>53</v>
      </c>
      <c r="L9" s="61"/>
      <c r="M9" s="414" t="s">
        <v>57</v>
      </c>
      <c r="N9" s="326">
        <f>COUNTIF(E7:K39,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515"/>
      <c r="F10" s="452"/>
      <c r="G10" s="452"/>
      <c r="H10" s="452"/>
      <c r="I10" s="452" t="s">
        <v>535</v>
      </c>
      <c r="J10" s="458" t="s">
        <v>53</v>
      </c>
      <c r="K10" s="458" t="s">
        <v>53</v>
      </c>
      <c r="L10" s="61"/>
      <c r="M10" s="414" t="s">
        <v>58</v>
      </c>
      <c r="N10" s="552">
        <f>COUNTIF(E7:K39, "*Wei Yen*")/2</f>
        <v>0</v>
      </c>
      <c r="O10" s="547" t="s">
        <v>495</v>
      </c>
      <c r="P10" s="199"/>
      <c r="Q10" s="199"/>
      <c r="R10" s="63"/>
      <c r="S10" s="63"/>
      <c r="T10" s="63"/>
    </row>
    <row r="11" spans="2:20" ht="15" customHeight="1">
      <c r="B11" s="266" t="s">
        <v>97</v>
      </c>
      <c r="C11" s="217" t="s">
        <v>85</v>
      </c>
      <c r="D11" s="267" t="s">
        <v>99</v>
      </c>
      <c r="E11" s="515"/>
      <c r="F11" s="452"/>
      <c r="G11" s="452"/>
      <c r="H11" s="452"/>
      <c r="I11" s="306" t="s">
        <v>536</v>
      </c>
      <c r="J11" s="458" t="s">
        <v>53</v>
      </c>
      <c r="K11" s="458" t="s">
        <v>53</v>
      </c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67" t="s">
        <v>100</v>
      </c>
      <c r="E12" s="515"/>
      <c r="F12" s="452"/>
      <c r="G12" s="452"/>
      <c r="H12" s="306"/>
      <c r="I12" s="306" t="s">
        <v>536</v>
      </c>
      <c r="J12" s="458" t="s">
        <v>53</v>
      </c>
      <c r="K12" s="458" t="s">
        <v>53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67" t="s">
        <v>101</v>
      </c>
      <c r="E13" s="515"/>
      <c r="F13" s="452"/>
      <c r="G13" s="452"/>
      <c r="H13" s="306"/>
      <c r="I13" s="306" t="s">
        <v>537</v>
      </c>
      <c r="J13" s="458" t="s">
        <v>53</v>
      </c>
      <c r="K13" s="458" t="s">
        <v>53</v>
      </c>
      <c r="L13" s="61"/>
      <c r="M13" s="414" t="s">
        <v>61</v>
      </c>
      <c r="N13" s="326">
        <f>COUNTIF(E7:K39, "*Tai Wei*")/2</f>
        <v>3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67" t="s">
        <v>102</v>
      </c>
      <c r="E14" s="515"/>
      <c r="F14" s="452"/>
      <c r="G14" s="452"/>
      <c r="H14" s="452"/>
      <c r="I14" s="306" t="s">
        <v>537</v>
      </c>
      <c r="J14" s="458" t="s">
        <v>53</v>
      </c>
      <c r="K14" s="458" t="s">
        <v>53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67" t="s">
        <v>103</v>
      </c>
      <c r="E15" s="515"/>
      <c r="F15" s="452"/>
      <c r="G15" s="452"/>
      <c r="H15" s="452"/>
      <c r="I15" s="306" t="s">
        <v>538</v>
      </c>
      <c r="J15" s="458" t="s">
        <v>53</v>
      </c>
      <c r="K15" s="458" t="s">
        <v>53</v>
      </c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67" t="s">
        <v>106</v>
      </c>
      <c r="E16" s="515"/>
      <c r="F16" s="452"/>
      <c r="G16" s="452"/>
      <c r="H16" s="452"/>
      <c r="I16" s="306" t="s">
        <v>538</v>
      </c>
      <c r="J16" s="458" t="s">
        <v>53</v>
      </c>
      <c r="K16" s="458" t="s">
        <v>53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67" t="s">
        <v>107</v>
      </c>
      <c r="E17" s="515"/>
      <c r="F17" s="452"/>
      <c r="G17" s="452"/>
      <c r="H17" s="452"/>
      <c r="I17" s="306" t="s">
        <v>539</v>
      </c>
      <c r="J17" s="458" t="s">
        <v>53</v>
      </c>
      <c r="K17" s="458" t="s">
        <v>53</v>
      </c>
      <c r="L17" s="61"/>
      <c r="M17" s="414" t="s">
        <v>65</v>
      </c>
      <c r="N17" s="326">
        <f>COUNTIF(E7:K39, "*Michael*")/2</f>
        <v>6.5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67" t="s">
        <v>109</v>
      </c>
      <c r="E18" s="515"/>
      <c r="F18" s="452"/>
      <c r="G18" s="452"/>
      <c r="H18" s="452"/>
      <c r="I18" s="306" t="s">
        <v>540</v>
      </c>
      <c r="J18" s="458" t="s">
        <v>53</v>
      </c>
      <c r="K18" s="458" t="s">
        <v>53</v>
      </c>
      <c r="L18" s="61"/>
      <c r="M18" s="414" t="s">
        <v>66</v>
      </c>
      <c r="N18" s="326" cm="1">
        <f t="array" ref="N18">SUM(COUNTIFS(E7:K38, {"*Max*","*Maxwell*"}))/2</f>
        <v>6.5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67" t="s">
        <v>110</v>
      </c>
      <c r="E19" s="515"/>
      <c r="F19" s="452"/>
      <c r="G19" s="452"/>
      <c r="H19" s="452"/>
      <c r="I19" s="306" t="s">
        <v>540</v>
      </c>
      <c r="J19" s="458" t="s">
        <v>53</v>
      </c>
      <c r="K19" s="458" t="s">
        <v>53</v>
      </c>
      <c r="L19" s="61"/>
      <c r="M19" s="545" t="s">
        <v>67</v>
      </c>
      <c r="N19" s="551">
        <f>COUNTIF(E7:K39, "*Jia Leong*")/2</f>
        <v>9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67" t="s">
        <v>111</v>
      </c>
      <c r="E20" s="515"/>
      <c r="F20" s="452"/>
      <c r="G20" s="452"/>
      <c r="H20" s="452"/>
      <c r="I20" s="306" t="s">
        <v>473</v>
      </c>
      <c r="J20" s="458" t="s">
        <v>53</v>
      </c>
      <c r="K20" s="458" t="s">
        <v>53</v>
      </c>
      <c r="L20" s="61"/>
      <c r="M20" s="414" t="s">
        <v>68</v>
      </c>
      <c r="N20" s="326">
        <f>COUNTIF(E7:K39, "*Shaun*")/2</f>
        <v>4.5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67" t="s">
        <v>112</v>
      </c>
      <c r="E21" s="515"/>
      <c r="F21" s="452"/>
      <c r="G21" s="452"/>
      <c r="H21" s="452"/>
      <c r="I21" s="306" t="s">
        <v>478</v>
      </c>
      <c r="J21" s="458" t="s">
        <v>53</v>
      </c>
      <c r="K21" s="458" t="s">
        <v>53</v>
      </c>
      <c r="L21" s="61"/>
      <c r="M21" s="414" t="s">
        <v>104</v>
      </c>
      <c r="N21" s="326">
        <f>COUNTIF(E7:K39, "*Angel*")/2</f>
        <v>8.5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112</v>
      </c>
      <c r="C22" s="217" t="s">
        <v>85</v>
      </c>
      <c r="D22" s="267" t="s">
        <v>113</v>
      </c>
      <c r="E22" s="515"/>
      <c r="F22" s="452"/>
      <c r="G22" s="452"/>
      <c r="H22" s="452"/>
      <c r="I22" s="306" t="s">
        <v>478</v>
      </c>
      <c r="J22" s="458" t="s">
        <v>53</v>
      </c>
      <c r="K22" s="458" t="s">
        <v>53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67" t="s">
        <v>114</v>
      </c>
      <c r="E23" s="515"/>
      <c r="F23" s="452"/>
      <c r="G23" s="452"/>
      <c r="H23" s="452"/>
      <c r="I23" s="306" t="s">
        <v>541</v>
      </c>
      <c r="J23" s="458" t="s">
        <v>53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67" t="s">
        <v>115</v>
      </c>
      <c r="E24" s="515"/>
      <c r="F24" s="452"/>
      <c r="G24" s="452"/>
      <c r="H24" s="452"/>
      <c r="I24" s="306" t="s">
        <v>541</v>
      </c>
      <c r="J24" s="458" t="s">
        <v>53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67" t="s">
        <v>116</v>
      </c>
      <c r="E25" s="515"/>
      <c r="F25" s="452"/>
      <c r="G25" s="452"/>
      <c r="H25" s="452"/>
      <c r="I25" s="306" t="s">
        <v>542</v>
      </c>
      <c r="J25" s="458" t="s">
        <v>53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67" t="s">
        <v>117</v>
      </c>
      <c r="E26" s="515"/>
      <c r="F26" s="452"/>
      <c r="G26" s="452"/>
      <c r="H26" s="452"/>
      <c r="I26" s="306" t="s">
        <v>542</v>
      </c>
      <c r="J26" s="458" t="s">
        <v>53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67" t="s">
        <v>118</v>
      </c>
      <c r="E27" s="515"/>
      <c r="F27" s="452"/>
      <c r="G27" s="452"/>
      <c r="H27" s="452"/>
      <c r="I27" s="306" t="s">
        <v>543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535"/>
      <c r="F28" s="538"/>
      <c r="G28" s="353"/>
      <c r="H28" s="539"/>
      <c r="I28" s="439" t="s">
        <v>543</v>
      </c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535"/>
      <c r="F29" s="353"/>
      <c r="G29" s="353"/>
      <c r="H29" s="353"/>
      <c r="I29" s="439" t="s">
        <v>543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535"/>
      <c r="F30" s="353"/>
      <c r="G30" s="353"/>
      <c r="H30" s="353"/>
      <c r="I30" s="439" t="s">
        <v>543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535"/>
      <c r="F31" s="353"/>
      <c r="G31" s="274"/>
      <c r="H31" s="274"/>
      <c r="I31" s="439" t="s">
        <v>543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535"/>
      <c r="F32" s="274"/>
      <c r="G32" s="274"/>
      <c r="H32" s="274"/>
      <c r="I32" s="439" t="s">
        <v>543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535"/>
      <c r="F33" s="274"/>
      <c r="G33" s="274"/>
      <c r="H33" s="274"/>
      <c r="I33" s="439" t="s">
        <v>543</v>
      </c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535"/>
      <c r="F34" s="274"/>
      <c r="G34" s="274"/>
      <c r="H34" s="274"/>
      <c r="I34" s="439" t="s">
        <v>543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535"/>
      <c r="F35" s="274"/>
      <c r="G35" s="274"/>
      <c r="H35" s="274"/>
      <c r="I35" s="439" t="s">
        <v>543</v>
      </c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535"/>
      <c r="F36" s="274"/>
      <c r="G36" s="274"/>
      <c r="H36" s="274"/>
      <c r="I36" s="439" t="s">
        <v>543</v>
      </c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127</v>
      </c>
      <c r="C37" s="217" t="s">
        <v>85</v>
      </c>
      <c r="D37" s="267" t="s">
        <v>128</v>
      </c>
      <c r="E37" s="535"/>
      <c r="F37" s="274"/>
      <c r="G37" s="276"/>
      <c r="H37" s="274"/>
      <c r="I37" s="439" t="s">
        <v>543</v>
      </c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536"/>
      <c r="F38" s="276"/>
      <c r="G38" s="276"/>
      <c r="H38" s="276"/>
      <c r="I38" s="439" t="s">
        <v>543</v>
      </c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t="s">
        <v>130</v>
      </c>
      <c r="C41" s="727"/>
      <c r="D41" s="727"/>
      <c r="E41" s="727"/>
      <c r="F41" s="727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  <c r="M47" s="61"/>
      <c r="N47" s="62"/>
      <c r="O47" s="61"/>
    </row>
    <row r="48" spans="2:20">
      <c r="M48" s="61"/>
      <c r="N48" s="62"/>
      <c r="O48" s="61"/>
    </row>
    <row r="49" spans="2:15">
      <c r="B49" s="127" t="s">
        <v>134</v>
      </c>
      <c r="D49" t="s">
        <v>278</v>
      </c>
      <c r="M49" s="61"/>
      <c r="N49" s="62"/>
      <c r="O49" s="61"/>
    </row>
    <row r="50" spans="2:15">
      <c r="B50" s="387" t="s">
        <v>136</v>
      </c>
      <c r="D50" t="s">
        <v>527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255" priority="1">
      <formula>AND(ISNUMBER(N6), N6&gt;=5, NOT(ISBLANK(O6)))</formula>
    </cfRule>
    <cfRule type="expression" dxfId="254" priority="2">
      <formula>AND(ISNUMBER(N6), N6&gt;=5)</formula>
    </cfRule>
    <cfRule type="expression" dxfId="253" priority="3">
      <formula>AND(ISNUMBER(N6), N6&lt;5, NOT(ISBLANK(O6)))</formula>
    </cfRule>
    <cfRule type="expression" dxfId="252" priority="4">
      <formula>AND(ISNUMBER(N6), N6&lt;5, ISBLANK(O6))</formula>
    </cfRule>
  </conditionalFormatting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C4990C-5317-4D28-ABFA-54D7296BE7B8}">
  <sheetPr>
    <tabColor rgb="FFFF4F4F"/>
  </sheetPr>
  <dimension ref="B1:T55"/>
  <sheetViews>
    <sheetView workbookViewId="0">
      <selection activeCell="N9" sqref="N9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38.28515625" bestFit="1" customWidth="1"/>
    <col min="6" max="6" width="50" bestFit="1" customWidth="1"/>
    <col min="7" max="7" width="28.42578125" bestFit="1" customWidth="1"/>
    <col min="8" max="8" width="33.140625" bestFit="1" customWidth="1"/>
    <col min="9" max="9" width="32.57031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528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529</v>
      </c>
      <c r="F5" s="223" t="s">
        <v>530</v>
      </c>
      <c r="G5" s="223" t="s">
        <v>531</v>
      </c>
      <c r="H5" s="223" t="s">
        <v>532</v>
      </c>
      <c r="I5" s="223">
        <v>45294</v>
      </c>
      <c r="J5" s="223">
        <v>45325</v>
      </c>
      <c r="K5" s="223">
        <v>45354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544</v>
      </c>
      <c r="F6" s="282" t="s">
        <v>544</v>
      </c>
      <c r="G6" s="282" t="s">
        <v>544</v>
      </c>
      <c r="H6" s="282" t="s">
        <v>544</v>
      </c>
      <c r="I6" s="282"/>
      <c r="J6" s="456"/>
      <c r="K6" s="457"/>
      <c r="L6" s="61"/>
      <c r="M6" s="546" t="s">
        <v>53</v>
      </c>
      <c r="N6" s="325">
        <f>COUNTIF(E7:K39, "*YB*")/2</f>
        <v>46.5</v>
      </c>
      <c r="O6" s="547"/>
      <c r="P6" s="239"/>
      <c r="Q6" s="23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 t="s">
        <v>502</v>
      </c>
      <c r="F7" s="452" t="s">
        <v>534</v>
      </c>
      <c r="G7" s="452" t="s">
        <v>545</v>
      </c>
      <c r="H7" s="452" t="s">
        <v>546</v>
      </c>
      <c r="I7" s="452"/>
      <c r="J7" s="458"/>
      <c r="K7" s="458"/>
      <c r="L7" s="61"/>
      <c r="M7" s="414" t="s">
        <v>54</v>
      </c>
      <c r="N7" s="326">
        <f>COUNTIF(E7:K39, "*YZ*")/2</f>
        <v>10.5</v>
      </c>
      <c r="O7" s="547"/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 t="s">
        <v>547</v>
      </c>
      <c r="F8" s="452" t="s">
        <v>548</v>
      </c>
      <c r="G8" s="452" t="s">
        <v>549</v>
      </c>
      <c r="H8" s="452" t="s">
        <v>546</v>
      </c>
      <c r="I8" s="452"/>
      <c r="J8" s="458"/>
      <c r="K8" s="458"/>
      <c r="L8" s="61"/>
      <c r="M8" s="414" t="s">
        <v>56</v>
      </c>
      <c r="N8" s="326">
        <f>COUNTIF(E7:K39, "*Alex*")/2</f>
        <v>2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 t="s">
        <v>502</v>
      </c>
      <c r="F9" s="452" t="s">
        <v>548</v>
      </c>
      <c r="G9" s="452" t="s">
        <v>545</v>
      </c>
      <c r="H9" s="452" t="s">
        <v>473</v>
      </c>
      <c r="I9" s="452"/>
      <c r="J9" s="458"/>
      <c r="K9" s="458"/>
      <c r="L9" s="61"/>
      <c r="M9" s="414" t="s">
        <v>57</v>
      </c>
      <c r="N9" s="326">
        <f>COUNTIF(E7:K39, "*Rafi*")/2</f>
        <v>17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515" t="s">
        <v>550</v>
      </c>
      <c r="F10" s="452" t="s">
        <v>548</v>
      </c>
      <c r="G10" s="452" t="s">
        <v>551</v>
      </c>
      <c r="H10" s="452" t="s">
        <v>473</v>
      </c>
      <c r="I10" s="452"/>
      <c r="J10" s="458"/>
      <c r="K10" s="458"/>
      <c r="L10" s="61"/>
      <c r="M10" s="414" t="s">
        <v>58</v>
      </c>
      <c r="N10" s="552">
        <f>COUNTIF(E7:K39, "*Wei Yen*")/2</f>
        <v>0</v>
      </c>
      <c r="O10" s="547" t="s">
        <v>495</v>
      </c>
      <c r="P10" s="199"/>
      <c r="Q10" s="199"/>
      <c r="R10" s="63"/>
      <c r="S10" s="63"/>
      <c r="T10" s="63"/>
    </row>
    <row r="11" spans="2:20" ht="15" customHeight="1">
      <c r="B11" s="266" t="s">
        <v>97</v>
      </c>
      <c r="C11" s="217" t="s">
        <v>85</v>
      </c>
      <c r="D11" s="267" t="s">
        <v>99</v>
      </c>
      <c r="E11" s="515" t="s">
        <v>552</v>
      </c>
      <c r="F11" s="452" t="s">
        <v>548</v>
      </c>
      <c r="G11" s="452" t="s">
        <v>553</v>
      </c>
      <c r="H11" s="452" t="s">
        <v>473</v>
      </c>
      <c r="I11" s="306"/>
      <c r="J11" s="458"/>
      <c r="K11" s="458"/>
      <c r="L11" s="61"/>
      <c r="M11" s="414" t="s">
        <v>59</v>
      </c>
      <c r="N11" s="326">
        <f>COUNTIF(E7:K39, "*Nicholas*")/2</f>
        <v>15.5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67" t="s">
        <v>100</v>
      </c>
      <c r="E12" s="515" t="s">
        <v>550</v>
      </c>
      <c r="F12" s="452" t="s">
        <v>554</v>
      </c>
      <c r="G12" s="452" t="s">
        <v>553</v>
      </c>
      <c r="H12" s="306" t="s">
        <v>515</v>
      </c>
      <c r="I12" s="306"/>
      <c r="J12" s="458"/>
      <c r="K12" s="458"/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67" t="s">
        <v>101</v>
      </c>
      <c r="E13" s="515" t="s">
        <v>550</v>
      </c>
      <c r="F13" s="452" t="s">
        <v>534</v>
      </c>
      <c r="G13" s="452" t="s">
        <v>553</v>
      </c>
      <c r="H13" s="306" t="s">
        <v>515</v>
      </c>
      <c r="I13" s="306"/>
      <c r="J13" s="458"/>
      <c r="K13" s="458"/>
      <c r="L13" s="61"/>
      <c r="M13" s="414" t="s">
        <v>61</v>
      </c>
      <c r="N13" s="326">
        <f>COUNTIF(E7:K39, "*Tai Wei*")/2</f>
        <v>8.5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67" t="s">
        <v>102</v>
      </c>
      <c r="E14" s="515" t="s">
        <v>550</v>
      </c>
      <c r="F14" s="452" t="s">
        <v>534</v>
      </c>
      <c r="G14" s="452" t="s">
        <v>553</v>
      </c>
      <c r="H14" s="452" t="s">
        <v>473</v>
      </c>
      <c r="I14" s="306"/>
      <c r="J14" s="458"/>
      <c r="K14" s="458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67" t="s">
        <v>103</v>
      </c>
      <c r="E15" s="515" t="s">
        <v>550</v>
      </c>
      <c r="F15" s="452" t="s">
        <v>555</v>
      </c>
      <c r="G15" s="452" t="s">
        <v>556</v>
      </c>
      <c r="H15" s="452" t="s">
        <v>557</v>
      </c>
      <c r="I15" s="306"/>
      <c r="J15" s="458"/>
      <c r="K15" s="458"/>
      <c r="L15" s="61"/>
      <c r="M15" s="414" t="s">
        <v>63</v>
      </c>
      <c r="N15" s="326">
        <f>COUNTIF(E7:K39, "*Griselda*")/2</f>
        <v>25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67" t="s">
        <v>106</v>
      </c>
      <c r="E16" s="515" t="s">
        <v>550</v>
      </c>
      <c r="F16" s="452" t="s">
        <v>558</v>
      </c>
      <c r="G16" s="452" t="s">
        <v>559</v>
      </c>
      <c r="H16" s="452" t="s">
        <v>560</v>
      </c>
      <c r="I16" s="306"/>
      <c r="J16" s="458"/>
      <c r="K16" s="458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67" t="s">
        <v>107</v>
      </c>
      <c r="E17" s="515" t="s">
        <v>552</v>
      </c>
      <c r="F17" s="452" t="s">
        <v>561</v>
      </c>
      <c r="G17" s="452" t="s">
        <v>559</v>
      </c>
      <c r="H17" s="452" t="s">
        <v>562</v>
      </c>
      <c r="I17" s="306"/>
      <c r="J17" s="458"/>
      <c r="K17" s="458"/>
      <c r="L17" s="61"/>
      <c r="M17" s="414" t="s">
        <v>65</v>
      </c>
      <c r="N17" s="326">
        <f>COUNTIF(E7:K39, "*Michael*")/2</f>
        <v>1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67" t="s">
        <v>109</v>
      </c>
      <c r="E18" s="515" t="s">
        <v>552</v>
      </c>
      <c r="F18" s="452" t="s">
        <v>561</v>
      </c>
      <c r="G18" s="452" t="s">
        <v>563</v>
      </c>
      <c r="H18" s="452" t="s">
        <v>562</v>
      </c>
      <c r="I18" s="306"/>
      <c r="J18" s="458"/>
      <c r="K18" s="458"/>
      <c r="L18" s="61"/>
      <c r="M18" s="414" t="s">
        <v>517</v>
      </c>
      <c r="N18" s="326">
        <f>COUNTIF(E7:K39, "*Max*")/2</f>
        <v>11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67" t="s">
        <v>110</v>
      </c>
      <c r="E19" s="515" t="s">
        <v>564</v>
      </c>
      <c r="F19" s="452" t="s">
        <v>561</v>
      </c>
      <c r="G19" s="452" t="s">
        <v>563</v>
      </c>
      <c r="H19" s="452" t="s">
        <v>565</v>
      </c>
      <c r="I19" s="306"/>
      <c r="J19" s="458"/>
      <c r="K19" s="458"/>
      <c r="L19" s="61"/>
      <c r="M19" s="545" t="s">
        <v>67</v>
      </c>
      <c r="N19" s="551">
        <f>COUNTIF(E7:K39, "*Jia Leong*")/2</f>
        <v>22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67" t="s">
        <v>111</v>
      </c>
      <c r="E20" s="515" t="s">
        <v>564</v>
      </c>
      <c r="F20" s="452" t="s">
        <v>561</v>
      </c>
      <c r="G20" s="452" t="s">
        <v>563</v>
      </c>
      <c r="H20" s="452" t="s">
        <v>565</v>
      </c>
      <c r="I20" s="306"/>
      <c r="J20" s="458"/>
      <c r="K20" s="458"/>
      <c r="L20" s="61"/>
      <c r="M20" s="414" t="s">
        <v>68</v>
      </c>
      <c r="N20" s="326">
        <f>COUNTIF(E7:K39, "*Shaun*")/2</f>
        <v>9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67" t="s">
        <v>112</v>
      </c>
      <c r="E21" s="515" t="s">
        <v>564</v>
      </c>
      <c r="F21" s="452" t="s">
        <v>561</v>
      </c>
      <c r="G21" s="452" t="s">
        <v>563</v>
      </c>
      <c r="H21" s="452" t="s">
        <v>566</v>
      </c>
      <c r="I21" s="306"/>
      <c r="J21" s="458"/>
      <c r="K21" s="458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112</v>
      </c>
      <c r="C22" s="217" t="s">
        <v>85</v>
      </c>
      <c r="D22" s="267" t="s">
        <v>113</v>
      </c>
      <c r="E22" s="515" t="s">
        <v>567</v>
      </c>
      <c r="F22" s="452" t="s">
        <v>568</v>
      </c>
      <c r="G22" s="452" t="s">
        <v>569</v>
      </c>
      <c r="H22" s="452" t="s">
        <v>570</v>
      </c>
      <c r="I22" s="306"/>
      <c r="J22" s="458"/>
      <c r="K22" s="458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67" t="s">
        <v>114</v>
      </c>
      <c r="E23" s="515" t="s">
        <v>567</v>
      </c>
      <c r="F23" s="452" t="s">
        <v>568</v>
      </c>
      <c r="G23" s="452" t="s">
        <v>569</v>
      </c>
      <c r="H23" s="452" t="s">
        <v>570</v>
      </c>
      <c r="I23" s="306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67" t="s">
        <v>115</v>
      </c>
      <c r="E24" s="515" t="s">
        <v>567</v>
      </c>
      <c r="F24" s="452" t="s">
        <v>568</v>
      </c>
      <c r="G24" s="452" t="s">
        <v>569</v>
      </c>
      <c r="H24" s="452" t="s">
        <v>570</v>
      </c>
      <c r="I24" s="306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67" t="s">
        <v>116</v>
      </c>
      <c r="E25" s="515" t="s">
        <v>567</v>
      </c>
      <c r="F25" s="452" t="s">
        <v>571</v>
      </c>
      <c r="G25" s="452" t="s">
        <v>569</v>
      </c>
      <c r="H25" s="452" t="s">
        <v>570</v>
      </c>
      <c r="I25" s="306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67" t="s">
        <v>117</v>
      </c>
      <c r="E26" s="515" t="s">
        <v>567</v>
      </c>
      <c r="F26" s="452" t="s">
        <v>571</v>
      </c>
      <c r="G26" s="452" t="s">
        <v>569</v>
      </c>
      <c r="H26" s="452" t="s">
        <v>570</v>
      </c>
      <c r="I26" s="306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67" t="s">
        <v>118</v>
      </c>
      <c r="E27" s="515" t="s">
        <v>567</v>
      </c>
      <c r="F27" s="452" t="s">
        <v>572</v>
      </c>
      <c r="G27" s="452" t="s">
        <v>545</v>
      </c>
      <c r="H27" s="452" t="s">
        <v>53</v>
      </c>
      <c r="I27" s="306"/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535" t="s">
        <v>567</v>
      </c>
      <c r="F28" s="538" t="s">
        <v>57</v>
      </c>
      <c r="G28" s="353" t="s">
        <v>545</v>
      </c>
      <c r="H28" s="5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535" t="s">
        <v>567</v>
      </c>
      <c r="F29" s="353"/>
      <c r="G29" s="353" t="s">
        <v>545</v>
      </c>
      <c r="H29" s="353"/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535" t="s">
        <v>550</v>
      </c>
      <c r="F30" s="353"/>
      <c r="G30" s="353" t="s">
        <v>545</v>
      </c>
      <c r="H30" s="353"/>
      <c r="I30" s="439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535" t="s">
        <v>550</v>
      </c>
      <c r="F31" s="353"/>
      <c r="G31" s="274"/>
      <c r="H31" s="274"/>
      <c r="I31" s="439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535" t="s">
        <v>550</v>
      </c>
      <c r="F32" s="274"/>
      <c r="G32" s="274"/>
      <c r="H32" s="274"/>
      <c r="I32" s="439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535" t="s">
        <v>550</v>
      </c>
      <c r="F33" s="274"/>
      <c r="G33" s="274"/>
      <c r="H33" s="274"/>
      <c r="I33" s="439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535"/>
      <c r="F34" s="274"/>
      <c r="G34" s="274"/>
      <c r="H34" s="274"/>
      <c r="I34" s="439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535"/>
      <c r="F35" s="274"/>
      <c r="G35" s="274"/>
      <c r="H35" s="274"/>
      <c r="I35" s="439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535"/>
      <c r="F36" s="274"/>
      <c r="G36" s="274"/>
      <c r="H36" s="274"/>
      <c r="I36" s="439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127</v>
      </c>
      <c r="C37" s="217" t="s">
        <v>85</v>
      </c>
      <c r="D37" s="267" t="s">
        <v>128</v>
      </c>
      <c r="E37" s="535"/>
      <c r="F37" s="274"/>
      <c r="G37" s="276"/>
      <c r="H37" s="274"/>
      <c r="I37" s="439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536"/>
      <c r="F38" s="276"/>
      <c r="G38" s="276"/>
      <c r="H38" s="276"/>
      <c r="I38" s="439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t="s">
        <v>130</v>
      </c>
      <c r="C41" s="727"/>
      <c r="D41" s="727"/>
      <c r="E41" s="727"/>
      <c r="F41" s="727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  <c r="M47" s="61"/>
      <c r="N47" s="62"/>
      <c r="O47" s="61"/>
    </row>
    <row r="48" spans="2:20">
      <c r="M48" s="61"/>
      <c r="N48" s="62"/>
      <c r="O48" s="61"/>
    </row>
    <row r="49" spans="2:15">
      <c r="B49" s="127" t="s">
        <v>134</v>
      </c>
      <c r="D49" t="s">
        <v>573</v>
      </c>
      <c r="M49" s="61"/>
      <c r="N49" s="62"/>
      <c r="O49" s="61"/>
    </row>
    <row r="50" spans="2:15">
      <c r="B50" s="387" t="s">
        <v>136</v>
      </c>
      <c r="D50" t="s">
        <v>527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251" priority="1">
      <formula>AND(ISNUMBER(N6), N6&gt;=5, NOT(ISBLANK(O6)))</formula>
    </cfRule>
    <cfRule type="expression" dxfId="250" priority="2">
      <formula>AND(ISNUMBER(N6), N6&gt;=5)</formula>
    </cfRule>
    <cfRule type="expression" dxfId="249" priority="3">
      <formula>AND(ISNUMBER(N6), N6&lt;5, NOT(ISBLANK(O6)))</formula>
    </cfRule>
    <cfRule type="expression" dxfId="248" priority="4">
      <formula>AND(ISNUMBER(N6), N6&lt;5, ISBLANK(O6))</formula>
    </cfRule>
  </conditionalFormatting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8A7CAA-4BD2-42F6-AA61-D56AE5991424}">
  <sheetPr>
    <tabColor rgb="FFFF4F4F"/>
  </sheetPr>
  <dimension ref="B1:T55"/>
  <sheetViews>
    <sheetView topLeftCell="B3" workbookViewId="0">
      <selection activeCell="B3" sqref="B3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33" bestFit="1" customWidth="1"/>
    <col min="8" max="8" width="60.7109375" bestFit="1" customWidth="1"/>
    <col min="9" max="10" width="64.85546875" bestFit="1" customWidth="1"/>
    <col min="11" max="11" width="37" bestFit="1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574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575</v>
      </c>
      <c r="F5" s="223" t="s">
        <v>576</v>
      </c>
      <c r="G5" s="223" t="s">
        <v>577</v>
      </c>
      <c r="H5" s="223" t="s">
        <v>578</v>
      </c>
      <c r="I5" s="223" t="s">
        <v>579</v>
      </c>
      <c r="J5" s="223" t="s">
        <v>580</v>
      </c>
      <c r="K5" s="223" t="s">
        <v>581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582</v>
      </c>
      <c r="F6" s="282" t="s">
        <v>582</v>
      </c>
      <c r="G6" s="282" t="s">
        <v>582</v>
      </c>
      <c r="H6" s="282" t="s">
        <v>582</v>
      </c>
      <c r="I6" s="282" t="s">
        <v>582</v>
      </c>
      <c r="J6" s="456"/>
      <c r="K6" s="457"/>
      <c r="L6" s="61"/>
      <c r="M6" s="546" t="s">
        <v>53</v>
      </c>
      <c r="N6" s="325">
        <f>COUNTIF(E7:K39, "*YB*")/2</f>
        <v>84</v>
      </c>
      <c r="O6" s="419"/>
      <c r="P6" s="239"/>
      <c r="Q6" s="23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 t="s">
        <v>457</v>
      </c>
      <c r="F7" s="452" t="s">
        <v>457</v>
      </c>
      <c r="G7" s="452" t="s">
        <v>457</v>
      </c>
      <c r="H7" s="306" t="s">
        <v>498</v>
      </c>
      <c r="I7" s="306" t="s">
        <v>457</v>
      </c>
      <c r="J7" s="458" t="s">
        <v>583</v>
      </c>
      <c r="K7" s="460"/>
      <c r="L7" s="61"/>
      <c r="M7" s="414" t="s">
        <v>54</v>
      </c>
      <c r="N7" s="326">
        <f>COUNTIF(E7:K39, "*YZ*")/2</f>
        <v>1</v>
      </c>
      <c r="O7" s="419"/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 t="s">
        <v>457</v>
      </c>
      <c r="F8" s="452" t="s">
        <v>457</v>
      </c>
      <c r="G8" s="452" t="s">
        <v>584</v>
      </c>
      <c r="H8" s="306" t="s">
        <v>498</v>
      </c>
      <c r="I8" s="306" t="s">
        <v>457</v>
      </c>
      <c r="J8" s="458" t="s">
        <v>585</v>
      </c>
      <c r="K8" s="460"/>
      <c r="L8" s="61"/>
      <c r="M8" s="414" t="s">
        <v>56</v>
      </c>
      <c r="N8" s="326">
        <f>COUNTIF(E7:K39, "*Alex*")/2</f>
        <v>25</v>
      </c>
      <c r="O8" s="419"/>
      <c r="P8" s="199"/>
      <c r="Q8" s="240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 t="s">
        <v>517</v>
      </c>
      <c r="F9" s="452" t="s">
        <v>457</v>
      </c>
      <c r="G9" s="452" t="s">
        <v>586</v>
      </c>
      <c r="H9" s="306" t="s">
        <v>586</v>
      </c>
      <c r="I9" s="306" t="s">
        <v>457</v>
      </c>
      <c r="J9" s="458" t="s">
        <v>585</v>
      </c>
      <c r="K9" s="460"/>
      <c r="L9" s="61"/>
      <c r="M9" s="414" t="s">
        <v>57</v>
      </c>
      <c r="N9" s="326">
        <f>COUNTIF(E7:K39, "*Rafi*")/2</f>
        <v>33</v>
      </c>
      <c r="O9" s="419" t="s">
        <v>587</v>
      </c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515" t="s">
        <v>584</v>
      </c>
      <c r="F10" s="452" t="s">
        <v>588</v>
      </c>
      <c r="G10" s="452" t="s">
        <v>589</v>
      </c>
      <c r="H10" s="306" t="s">
        <v>590</v>
      </c>
      <c r="I10" s="306" t="s">
        <v>588</v>
      </c>
      <c r="J10" s="458" t="s">
        <v>585</v>
      </c>
      <c r="K10" s="460" t="s">
        <v>62</v>
      </c>
      <c r="L10" s="61"/>
      <c r="M10" s="414" t="s">
        <v>58</v>
      </c>
      <c r="N10" s="552">
        <f>COUNTIF(E7:K39, "*Wei Yen*")/2</f>
        <v>0</v>
      </c>
      <c r="O10" s="419" t="s">
        <v>587</v>
      </c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 t="s">
        <v>584</v>
      </c>
      <c r="F11" s="452" t="s">
        <v>588</v>
      </c>
      <c r="G11" s="452" t="s">
        <v>589</v>
      </c>
      <c r="H11" s="306" t="s">
        <v>590</v>
      </c>
      <c r="I11" s="306" t="s">
        <v>588</v>
      </c>
      <c r="J11" s="458" t="s">
        <v>591</v>
      </c>
      <c r="K11" s="460" t="s">
        <v>62</v>
      </c>
      <c r="L11" s="61"/>
      <c r="M11" s="414" t="s">
        <v>59</v>
      </c>
      <c r="N11" s="326">
        <f>COUNTIF(E7:K39, "*Nicholas*")/2</f>
        <v>48.5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584</v>
      </c>
      <c r="F12" s="452" t="s">
        <v>588</v>
      </c>
      <c r="G12" s="452" t="s">
        <v>589</v>
      </c>
      <c r="H12" s="306" t="s">
        <v>590</v>
      </c>
      <c r="I12" s="306" t="s">
        <v>588</v>
      </c>
      <c r="J12" s="458" t="s">
        <v>591</v>
      </c>
      <c r="K12" s="460" t="s">
        <v>62</v>
      </c>
      <c r="L12" s="61"/>
      <c r="M12" s="414" t="s">
        <v>60</v>
      </c>
      <c r="N12" s="326" cm="1">
        <f t="array" ref="N12">SUM(COUNTIFS(E7:K39, {"*Venus*","*Vaness*","*Vanness*"}))/2</f>
        <v>20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592</v>
      </c>
      <c r="F13" s="452" t="s">
        <v>588</v>
      </c>
      <c r="G13" s="452" t="s">
        <v>589</v>
      </c>
      <c r="H13" s="306" t="s">
        <v>590</v>
      </c>
      <c r="I13" s="306" t="s">
        <v>588</v>
      </c>
      <c r="J13" s="458" t="s">
        <v>591</v>
      </c>
      <c r="K13" s="460" t="s">
        <v>62</v>
      </c>
      <c r="L13" s="61"/>
      <c r="M13" s="414" t="s">
        <v>61</v>
      </c>
      <c r="N13" s="326">
        <f>COUNTIF(E7:K39, "*Tai Wei*")/2</f>
        <v>16.5</v>
      </c>
      <c r="O13" s="465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592</v>
      </c>
      <c r="F14" s="452" t="s">
        <v>588</v>
      </c>
      <c r="G14" s="452" t="s">
        <v>589</v>
      </c>
      <c r="H14" s="306" t="s">
        <v>590</v>
      </c>
      <c r="I14" s="306" t="s">
        <v>588</v>
      </c>
      <c r="J14" s="458" t="s">
        <v>591</v>
      </c>
      <c r="K14" s="460" t="s">
        <v>593</v>
      </c>
      <c r="L14" s="61"/>
      <c r="M14" s="414" t="s">
        <v>62</v>
      </c>
      <c r="N14" s="326">
        <f>COUNTIF(E7:K39, "*Vijay*")/2</f>
        <v>36</v>
      </c>
      <c r="O14" s="419" t="s">
        <v>495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592</v>
      </c>
      <c r="F15" s="452" t="s">
        <v>588</v>
      </c>
      <c r="G15" s="452" t="s">
        <v>589</v>
      </c>
      <c r="H15" s="306" t="s">
        <v>590</v>
      </c>
      <c r="I15" s="306" t="s">
        <v>588</v>
      </c>
      <c r="J15" s="458" t="s">
        <v>591</v>
      </c>
      <c r="K15" s="460" t="s">
        <v>593</v>
      </c>
      <c r="L15" s="61"/>
      <c r="M15" s="414" t="s">
        <v>63</v>
      </c>
      <c r="N15" s="326">
        <f>COUNTIF(E7:K39, "*Griselda*")/2</f>
        <v>25.5</v>
      </c>
      <c r="O15" s="419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592</v>
      </c>
      <c r="F16" s="452" t="s">
        <v>588</v>
      </c>
      <c r="G16" s="452" t="s">
        <v>594</v>
      </c>
      <c r="H16" s="306" t="s">
        <v>590</v>
      </c>
      <c r="I16" s="306" t="s">
        <v>588</v>
      </c>
      <c r="J16" s="458" t="s">
        <v>591</v>
      </c>
      <c r="K16" s="460" t="s">
        <v>595</v>
      </c>
      <c r="L16" s="61"/>
      <c r="M16" s="414" t="s">
        <v>64</v>
      </c>
      <c r="N16" s="326">
        <f>COUNTIF(E7:K39, "*Haikal*")/2</f>
        <v>0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588</v>
      </c>
      <c r="F17" s="452" t="s">
        <v>588</v>
      </c>
      <c r="G17" s="452" t="s">
        <v>594</v>
      </c>
      <c r="H17" s="306" t="s">
        <v>515</v>
      </c>
      <c r="I17" s="306" t="s">
        <v>588</v>
      </c>
      <c r="J17" s="458" t="s">
        <v>591</v>
      </c>
      <c r="K17" s="460" t="s">
        <v>596</v>
      </c>
      <c r="L17" s="61"/>
      <c r="M17" s="414" t="s">
        <v>65</v>
      </c>
      <c r="N17" s="326">
        <f>COUNTIF(E7:K39, "*Michael*")/2</f>
        <v>66.5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592</v>
      </c>
      <c r="F18" s="452" t="s">
        <v>588</v>
      </c>
      <c r="G18" s="452" t="s">
        <v>597</v>
      </c>
      <c r="H18" s="452" t="s">
        <v>598</v>
      </c>
      <c r="I18" s="306" t="s">
        <v>588</v>
      </c>
      <c r="J18" s="458" t="s">
        <v>591</v>
      </c>
      <c r="K18" s="460" t="s">
        <v>596</v>
      </c>
      <c r="L18" s="61"/>
      <c r="M18" s="414" t="s">
        <v>517</v>
      </c>
      <c r="N18" s="326">
        <f>COUNTIF(E7:K39, "*Max*")/2</f>
        <v>85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592</v>
      </c>
      <c r="F19" s="452" t="s">
        <v>315</v>
      </c>
      <c r="G19" s="452" t="s">
        <v>599</v>
      </c>
      <c r="H19" s="452" t="s">
        <v>600</v>
      </c>
      <c r="I19" s="306" t="s">
        <v>601</v>
      </c>
      <c r="J19" s="458" t="s">
        <v>591</v>
      </c>
      <c r="K19" s="460" t="s">
        <v>596</v>
      </c>
      <c r="L19" s="61"/>
      <c r="M19" s="545" t="s">
        <v>67</v>
      </c>
      <c r="N19" s="551">
        <f>COUNTIF(E7:K39, "*Jia Leong*")/2</f>
        <v>6</v>
      </c>
      <c r="O19" s="419"/>
      <c r="P19" s="345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592</v>
      </c>
      <c r="F20" s="452" t="s">
        <v>592</v>
      </c>
      <c r="G20" s="452" t="s">
        <v>602</v>
      </c>
      <c r="H20" s="452" t="s">
        <v>603</v>
      </c>
      <c r="I20" s="306" t="s">
        <v>604</v>
      </c>
      <c r="J20" s="458" t="s">
        <v>591</v>
      </c>
      <c r="K20" s="460" t="s">
        <v>596</v>
      </c>
      <c r="L20" s="61"/>
      <c r="M20" s="414" t="s">
        <v>68</v>
      </c>
      <c r="N20" s="326">
        <f>COUNTIF(E7:K39, "*Shaun*")/2</f>
        <v>37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592</v>
      </c>
      <c r="F21" s="452" t="s">
        <v>592</v>
      </c>
      <c r="G21" s="452" t="s">
        <v>602</v>
      </c>
      <c r="H21" s="452" t="s">
        <v>603</v>
      </c>
      <c r="I21" s="306" t="s">
        <v>605</v>
      </c>
      <c r="J21" s="458" t="s">
        <v>591</v>
      </c>
      <c r="K21" s="460" t="s">
        <v>596</v>
      </c>
      <c r="L21" s="61"/>
      <c r="M21" s="414" t="s">
        <v>104</v>
      </c>
      <c r="N21" s="326">
        <f>COUNTIF(E7:K39, "*Angel*")/2</f>
        <v>27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 t="s">
        <v>592</v>
      </c>
      <c r="F22" s="452" t="s">
        <v>592</v>
      </c>
      <c r="G22" s="452" t="s">
        <v>606</v>
      </c>
      <c r="H22" s="452" t="s">
        <v>607</v>
      </c>
      <c r="I22" s="306" t="s">
        <v>608</v>
      </c>
      <c r="J22" s="458" t="s">
        <v>591</v>
      </c>
      <c r="K22" s="460" t="s">
        <v>609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592</v>
      </c>
      <c r="F23" s="452" t="s">
        <v>592</v>
      </c>
      <c r="G23" s="452" t="s">
        <v>606</v>
      </c>
      <c r="H23" s="452" t="s">
        <v>607</v>
      </c>
      <c r="I23" s="306" t="s">
        <v>610</v>
      </c>
      <c r="J23" s="458" t="s">
        <v>591</v>
      </c>
      <c r="K23" s="460" t="s">
        <v>609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592</v>
      </c>
      <c r="F24" s="452" t="s">
        <v>592</v>
      </c>
      <c r="G24" s="452" t="s">
        <v>611</v>
      </c>
      <c r="H24" s="452" t="s">
        <v>607</v>
      </c>
      <c r="I24" s="306" t="s">
        <v>610</v>
      </c>
      <c r="J24" s="458" t="s">
        <v>591</v>
      </c>
      <c r="K24" s="460" t="s">
        <v>609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612</v>
      </c>
      <c r="F25" s="452" t="s">
        <v>592</v>
      </c>
      <c r="G25" s="452" t="s">
        <v>611</v>
      </c>
      <c r="H25" s="452" t="s">
        <v>607</v>
      </c>
      <c r="I25" s="306" t="s">
        <v>610</v>
      </c>
      <c r="J25" s="458" t="s">
        <v>591</v>
      </c>
      <c r="K25" s="460" t="s">
        <v>609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612</v>
      </c>
      <c r="F26" s="452" t="s">
        <v>592</v>
      </c>
      <c r="G26" s="452" t="s">
        <v>613</v>
      </c>
      <c r="H26" s="452" t="s">
        <v>614</v>
      </c>
      <c r="I26" s="306" t="s">
        <v>610</v>
      </c>
      <c r="J26" s="458" t="s">
        <v>615</v>
      </c>
      <c r="K26" s="460" t="s">
        <v>616</v>
      </c>
      <c r="L26" s="61"/>
      <c r="M26" s="224"/>
      <c r="N26" s="224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612</v>
      </c>
      <c r="F27" s="452" t="s">
        <v>592</v>
      </c>
      <c r="G27" s="452" t="s">
        <v>613</v>
      </c>
      <c r="H27" s="452" t="s">
        <v>617</v>
      </c>
      <c r="I27" s="306" t="s">
        <v>610</v>
      </c>
      <c r="J27" s="458" t="s">
        <v>615</v>
      </c>
      <c r="K27" s="460" t="s">
        <v>616</v>
      </c>
      <c r="L27" s="61"/>
      <c r="M27" s="224"/>
      <c r="N27" s="224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612</v>
      </c>
      <c r="F28" s="452" t="s">
        <v>592</v>
      </c>
      <c r="G28" s="452" t="s">
        <v>618</v>
      </c>
      <c r="H28" s="452" t="s">
        <v>619</v>
      </c>
      <c r="I28" s="306" t="s">
        <v>620</v>
      </c>
      <c r="J28" s="458" t="s">
        <v>615</v>
      </c>
      <c r="K28" s="460"/>
      <c r="L28" s="61"/>
      <c r="M28" s="305"/>
      <c r="N28" s="305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350" t="s">
        <v>621</v>
      </c>
      <c r="G29" s="438" t="s">
        <v>622</v>
      </c>
      <c r="H29" s="438" t="s">
        <v>623</v>
      </c>
      <c r="I29" s="439" t="s">
        <v>624</v>
      </c>
      <c r="J29" s="458" t="s">
        <v>615</v>
      </c>
      <c r="K29" s="460"/>
      <c r="L29" s="61"/>
      <c r="M29" s="305"/>
      <c r="N29" s="305"/>
      <c r="O29" s="61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 t="s">
        <v>625</v>
      </c>
      <c r="G30" s="438" t="s">
        <v>622</v>
      </c>
      <c r="H30" s="438" t="s">
        <v>623</v>
      </c>
      <c r="I30" s="439" t="s">
        <v>626</v>
      </c>
      <c r="J30" s="458" t="s">
        <v>615</v>
      </c>
      <c r="K30" s="460"/>
      <c r="L30" s="61"/>
      <c r="M30" s="305"/>
      <c r="N30" s="305"/>
      <c r="O30" s="61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 t="s">
        <v>625</v>
      </c>
      <c r="G31" s="438" t="s">
        <v>622</v>
      </c>
      <c r="H31" s="438" t="s">
        <v>627</v>
      </c>
      <c r="I31" s="439" t="s">
        <v>626</v>
      </c>
      <c r="J31" s="458" t="s">
        <v>615</v>
      </c>
      <c r="K31" s="460"/>
      <c r="L31" s="61"/>
      <c r="M31" s="199"/>
      <c r="N31" s="199"/>
      <c r="O31" s="61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 t="s">
        <v>628</v>
      </c>
      <c r="G32" s="438" t="s">
        <v>622</v>
      </c>
      <c r="H32" s="438" t="s">
        <v>629</v>
      </c>
      <c r="I32" s="439" t="s">
        <v>626</v>
      </c>
      <c r="J32" s="458" t="s">
        <v>615</v>
      </c>
      <c r="K32" s="460"/>
      <c r="L32" s="61"/>
      <c r="M32" s="199"/>
      <c r="N32" s="199"/>
      <c r="O32" s="61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350" t="s">
        <v>628</v>
      </c>
      <c r="G33" s="438" t="s">
        <v>622</v>
      </c>
      <c r="H33" s="438" t="s">
        <v>629</v>
      </c>
      <c r="I33" s="439" t="s">
        <v>626</v>
      </c>
      <c r="J33" s="458" t="s">
        <v>615</v>
      </c>
      <c r="K33" s="460"/>
      <c r="L33" s="61"/>
      <c r="M33" s="199"/>
      <c r="N33" s="199"/>
      <c r="O33" s="61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350" t="s">
        <v>625</v>
      </c>
      <c r="G34" s="438" t="s">
        <v>630</v>
      </c>
      <c r="H34" s="438" t="s">
        <v>631</v>
      </c>
      <c r="I34" s="439" t="s">
        <v>626</v>
      </c>
      <c r="J34" s="458" t="s">
        <v>615</v>
      </c>
      <c r="K34" s="460"/>
      <c r="L34" s="61"/>
      <c r="M34" s="199"/>
      <c r="N34" s="199"/>
      <c r="O34" s="61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350" t="s">
        <v>625</v>
      </c>
      <c r="G35" s="438" t="s">
        <v>630</v>
      </c>
      <c r="H35" s="438" t="s">
        <v>631</v>
      </c>
      <c r="I35" s="439" t="s">
        <v>626</v>
      </c>
      <c r="J35" s="458" t="s">
        <v>615</v>
      </c>
      <c r="K35" s="460"/>
      <c r="L35" s="61"/>
      <c r="M35" s="61"/>
      <c r="N35" s="240"/>
      <c r="O35" s="61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350" t="s">
        <v>625</v>
      </c>
      <c r="G36" s="438" t="s">
        <v>630</v>
      </c>
      <c r="H36" s="438" t="s">
        <v>631</v>
      </c>
      <c r="I36" s="439" t="s">
        <v>626</v>
      </c>
      <c r="J36" s="458" t="s">
        <v>615</v>
      </c>
      <c r="K36" s="460"/>
      <c r="L36" s="61"/>
      <c r="M36" s="61"/>
      <c r="N36" s="240"/>
      <c r="O36" s="61"/>
      <c r="P36" s="199"/>
      <c r="Q36" s="199"/>
      <c r="R36" s="63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273"/>
      <c r="F37" s="350" t="s">
        <v>625</v>
      </c>
      <c r="G37" s="438" t="s">
        <v>632</v>
      </c>
      <c r="H37" s="438" t="s">
        <v>631</v>
      </c>
      <c r="I37" s="439" t="s">
        <v>626</v>
      </c>
      <c r="J37" s="458" t="s">
        <v>615</v>
      </c>
      <c r="K37" s="460"/>
      <c r="L37" s="61"/>
      <c r="M37" s="61"/>
      <c r="N37" s="240"/>
      <c r="O37" s="61"/>
      <c r="P37" s="199"/>
      <c r="Q37" s="199"/>
      <c r="R37" s="63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273"/>
      <c r="F38" s="350" t="s">
        <v>625</v>
      </c>
      <c r="G38" s="438" t="s">
        <v>632</v>
      </c>
      <c r="H38" s="438" t="s">
        <v>631</v>
      </c>
      <c r="I38" s="439" t="s">
        <v>626</v>
      </c>
      <c r="J38" s="458" t="s">
        <v>591</v>
      </c>
      <c r="K38" s="460"/>
      <c r="L38" s="61"/>
      <c r="M38" s="61"/>
      <c r="N38" s="19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350" t="s">
        <v>625</v>
      </c>
      <c r="G39" s="350" t="s">
        <v>60</v>
      </c>
      <c r="H39" s="276" t="s">
        <v>60</v>
      </c>
      <c r="I39" s="439" t="s">
        <v>624</v>
      </c>
      <c r="J39" s="458" t="s">
        <v>591</v>
      </c>
      <c r="K39" s="460"/>
      <c r="L39" s="61"/>
      <c r="M39" s="61"/>
      <c r="N39" s="240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P41" s="199"/>
      <c r="Q41" s="199"/>
      <c r="R41" s="63"/>
      <c r="S41" s="63"/>
      <c r="T41" s="63"/>
    </row>
    <row r="42" spans="2:20" ht="15" customHeight="1">
      <c r="B42" t="s">
        <v>130</v>
      </c>
      <c r="C42" s="727"/>
      <c r="D42" s="727"/>
      <c r="E42" s="727"/>
      <c r="F42" s="727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131</v>
      </c>
    </row>
    <row r="47" spans="2:20">
      <c r="B47" s="180"/>
      <c r="D47" t="s">
        <v>132</v>
      </c>
      <c r="M47" s="61"/>
      <c r="N47" s="62"/>
    </row>
    <row r="48" spans="2:20">
      <c r="B48" s="90"/>
      <c r="D48" t="s">
        <v>133</v>
      </c>
      <c r="M48" s="61"/>
      <c r="N48" s="62"/>
    </row>
    <row r="49" spans="2:14">
      <c r="M49" s="61"/>
      <c r="N49" s="62"/>
    </row>
    <row r="50" spans="2:14">
      <c r="B50" s="127" t="s">
        <v>134</v>
      </c>
      <c r="D50" t="s">
        <v>573</v>
      </c>
      <c r="M50" s="61"/>
      <c r="N50" s="62"/>
    </row>
    <row r="51" spans="2:14">
      <c r="B51" s="387" t="s">
        <v>136</v>
      </c>
      <c r="D51" t="s">
        <v>527</v>
      </c>
      <c r="M51" s="61"/>
      <c r="N51" s="62"/>
    </row>
    <row r="52" spans="2:14">
      <c r="M52" s="61"/>
      <c r="N52" s="62"/>
    </row>
    <row r="53" spans="2:14">
      <c r="M53" s="61"/>
      <c r="N53" s="62"/>
    </row>
    <row r="54" spans="2:14">
      <c r="M54" s="61"/>
      <c r="N54" s="62"/>
    </row>
    <row r="55" spans="2:14">
      <c r="M55" s="61"/>
      <c r="N55" s="62"/>
    </row>
  </sheetData>
  <mergeCells count="4">
    <mergeCell ref="B1:K1"/>
    <mergeCell ref="B2:K2"/>
    <mergeCell ref="B3:K3"/>
    <mergeCell ref="C42:F42"/>
  </mergeCells>
  <conditionalFormatting sqref="N6:N24">
    <cfRule type="expression" dxfId="247" priority="1">
      <formula>AND(ISNUMBER(N6), N6&gt;=5, NOT(ISBLANK(O6)))</formula>
    </cfRule>
    <cfRule type="expression" dxfId="246" priority="2">
      <formula>AND(ISNUMBER(N6), N6&gt;=5)</formula>
    </cfRule>
    <cfRule type="expression" dxfId="245" priority="3">
      <formula>AND(ISNUMBER(N6), N6&lt;5, NOT(ISBLANK(O6)))</formula>
    </cfRule>
    <cfRule type="expression" dxfId="244" priority="4">
      <formula>AND(ISNUMBER(N6), N6&lt;5, ISBLANK(O6))</formula>
    </cfRule>
  </conditionalFormatting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077318-0627-4095-B529-6F4852B461D7}">
  <sheetPr>
    <tabColor rgb="FFFF4F4F"/>
  </sheetPr>
  <dimension ref="B1:T55"/>
  <sheetViews>
    <sheetView topLeftCell="A10" workbookViewId="0">
      <selection activeCell="E43" sqref="E43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33.42578125" bestFit="1" customWidth="1"/>
    <col min="9" max="10" width="25.7109375" customWidth="1"/>
    <col min="11" max="11" width="27.28515625" bestFit="1" customWidth="1"/>
    <col min="12" max="12" width="8.5703125" bestFit="1" customWidth="1"/>
    <col min="13" max="14" width="20.7109375" customWidth="1"/>
    <col min="15" max="15" width="47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633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199"/>
      <c r="Q3" s="199"/>
      <c r="R3" s="63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199"/>
      <c r="Q4" s="199"/>
      <c r="R4" s="63"/>
      <c r="S4" s="63"/>
      <c r="T4" s="63"/>
    </row>
    <row r="5" spans="2:20" ht="15" customHeight="1">
      <c r="B5" s="220"/>
      <c r="C5" s="221"/>
      <c r="D5" s="222"/>
      <c r="E5" s="223" t="s">
        <v>634</v>
      </c>
      <c r="F5" s="223" t="s">
        <v>635</v>
      </c>
      <c r="G5" s="223" t="s">
        <v>636</v>
      </c>
      <c r="H5" s="223" t="s">
        <v>637</v>
      </c>
      <c r="I5" s="223" t="s">
        <v>638</v>
      </c>
      <c r="J5" s="223" t="s">
        <v>639</v>
      </c>
      <c r="K5" s="223" t="s">
        <v>640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63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 t="s">
        <v>57</v>
      </c>
      <c r="H6" s="282" t="s">
        <v>57</v>
      </c>
      <c r="I6" s="282" t="s">
        <v>57</v>
      </c>
      <c r="J6" s="456"/>
      <c r="K6" s="457"/>
      <c r="L6" s="61"/>
      <c r="M6" s="546" t="s">
        <v>53</v>
      </c>
      <c r="N6" s="325">
        <f>COUNTIF(E7:K39, "*YB*")/2</f>
        <v>0</v>
      </c>
      <c r="O6" s="547"/>
      <c r="P6" s="199"/>
      <c r="Q6" s="199"/>
      <c r="R6" s="6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308"/>
      <c r="F7" s="308"/>
      <c r="G7" s="452"/>
      <c r="H7" s="306" t="s">
        <v>641</v>
      </c>
      <c r="I7" s="306" t="s">
        <v>642</v>
      </c>
      <c r="J7" s="458" t="s">
        <v>61</v>
      </c>
      <c r="K7" s="459"/>
      <c r="L7" s="61"/>
      <c r="M7" s="414" t="s">
        <v>54</v>
      </c>
      <c r="N7" s="326">
        <f>COUNTIF(E7:K39, "*YZ*")/2</f>
        <v>0</v>
      </c>
      <c r="O7" s="547"/>
      <c r="P7" s="199"/>
      <c r="Q7" s="199"/>
      <c r="R7" s="63"/>
      <c r="S7" s="63"/>
      <c r="T7" s="63"/>
    </row>
    <row r="8" spans="2:20">
      <c r="B8" s="264" t="s">
        <v>92</v>
      </c>
      <c r="C8" s="245" t="s">
        <v>85</v>
      </c>
      <c r="D8" s="244" t="s">
        <v>94</v>
      </c>
      <c r="E8" s="308"/>
      <c r="F8" s="308"/>
      <c r="G8" s="452" t="s">
        <v>643</v>
      </c>
      <c r="H8" s="306" t="s">
        <v>644</v>
      </c>
      <c r="I8" s="306" t="s">
        <v>643</v>
      </c>
      <c r="J8" s="458" t="s">
        <v>61</v>
      </c>
      <c r="K8" s="459"/>
      <c r="L8" s="61"/>
      <c r="M8" s="414" t="s">
        <v>56</v>
      </c>
      <c r="N8" s="326">
        <f>COUNTIF(E7:K39, "*Alex*")/2</f>
        <v>27</v>
      </c>
      <c r="O8" s="547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8"/>
      <c r="F9" s="308"/>
      <c r="G9" s="452" t="s">
        <v>643</v>
      </c>
      <c r="H9" s="306" t="s">
        <v>644</v>
      </c>
      <c r="I9" s="306" t="s">
        <v>643</v>
      </c>
      <c r="J9" s="458" t="s">
        <v>61</v>
      </c>
      <c r="K9" s="459"/>
      <c r="L9" s="61"/>
      <c r="M9" s="414" t="s">
        <v>57</v>
      </c>
      <c r="N9" s="326">
        <f>COUNTIF(E7:K39, "*Rafi*")/2</f>
        <v>29.5</v>
      </c>
      <c r="O9" s="547"/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8"/>
      <c r="F10" s="308"/>
      <c r="G10" s="452" t="s">
        <v>643</v>
      </c>
      <c r="H10" s="306" t="s">
        <v>644</v>
      </c>
      <c r="I10" s="306" t="s">
        <v>645</v>
      </c>
      <c r="J10" s="458" t="s">
        <v>61</v>
      </c>
      <c r="K10" s="459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308"/>
      <c r="F11" s="308"/>
      <c r="G11" s="452" t="s">
        <v>643</v>
      </c>
      <c r="H11" s="306" t="s">
        <v>644</v>
      </c>
      <c r="I11" s="306" t="s">
        <v>645</v>
      </c>
      <c r="J11" s="458" t="s">
        <v>61</v>
      </c>
      <c r="K11" s="459"/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308"/>
      <c r="F12" s="308"/>
      <c r="G12" s="452" t="s">
        <v>643</v>
      </c>
      <c r="H12" s="306" t="s">
        <v>644</v>
      </c>
      <c r="I12" s="306" t="s">
        <v>645</v>
      </c>
      <c r="J12" s="458" t="s">
        <v>61</v>
      </c>
      <c r="K12" s="459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08"/>
      <c r="F13" s="308"/>
      <c r="G13" s="452" t="s">
        <v>643</v>
      </c>
      <c r="H13" s="306" t="s">
        <v>644</v>
      </c>
      <c r="I13" s="306" t="s">
        <v>645</v>
      </c>
      <c r="J13" s="458" t="s">
        <v>61</v>
      </c>
      <c r="K13" s="459"/>
      <c r="L13" s="61"/>
      <c r="M13" s="414" t="s">
        <v>61</v>
      </c>
      <c r="N13" s="326">
        <f>COUNTIF(E7:K39, "*Tai Wei*")/2</f>
        <v>32.5</v>
      </c>
      <c r="O13" s="547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08"/>
      <c r="F14" s="308"/>
      <c r="G14" s="452" t="s">
        <v>643</v>
      </c>
      <c r="H14" s="306" t="s">
        <v>644</v>
      </c>
      <c r="I14" s="306" t="s">
        <v>646</v>
      </c>
      <c r="J14" s="458" t="s">
        <v>61</v>
      </c>
      <c r="K14" s="459"/>
      <c r="L14" s="61"/>
      <c r="M14" s="414" t="s">
        <v>62</v>
      </c>
      <c r="N14" s="326">
        <f>COUNTIF(E7:K39, "*Vijay*")/2</f>
        <v>6.5</v>
      </c>
      <c r="O14" s="547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08"/>
      <c r="F15" s="308"/>
      <c r="G15" s="452" t="s">
        <v>643</v>
      </c>
      <c r="H15" s="306" t="s">
        <v>644</v>
      </c>
      <c r="I15" s="306" t="s">
        <v>646</v>
      </c>
      <c r="J15" s="458" t="s">
        <v>61</v>
      </c>
      <c r="K15" s="459" t="s">
        <v>61</v>
      </c>
      <c r="L15" s="61"/>
      <c r="M15" s="414" t="s">
        <v>63</v>
      </c>
      <c r="N15" s="326">
        <f>COUNTIF(E7:K39, "*Griselda*")/2</f>
        <v>0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08"/>
      <c r="F16" s="308"/>
      <c r="G16" s="452" t="s">
        <v>56</v>
      </c>
      <c r="H16" s="306" t="s">
        <v>647</v>
      </c>
      <c r="I16" s="306" t="s">
        <v>648</v>
      </c>
      <c r="J16" s="458" t="s">
        <v>61</v>
      </c>
      <c r="K16" s="459" t="s">
        <v>649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08"/>
      <c r="F17" s="308"/>
      <c r="G17" s="452" t="s">
        <v>650</v>
      </c>
      <c r="H17" s="306" t="s">
        <v>651</v>
      </c>
      <c r="I17" s="452" t="s">
        <v>652</v>
      </c>
      <c r="J17" s="458" t="s">
        <v>61</v>
      </c>
      <c r="K17" s="459" t="s">
        <v>649</v>
      </c>
      <c r="L17" s="61"/>
      <c r="M17" s="414" t="s">
        <v>65</v>
      </c>
      <c r="N17" s="326">
        <f>COUNTIF(E7:K39, "*Michael*")/2</f>
        <v>15</v>
      </c>
      <c r="O17" s="547" t="s">
        <v>653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08"/>
      <c r="F18" s="308"/>
      <c r="G18" s="452" t="s">
        <v>650</v>
      </c>
      <c r="H18" s="306" t="s">
        <v>654</v>
      </c>
      <c r="I18" s="452" t="s">
        <v>652</v>
      </c>
      <c r="J18" s="458" t="s">
        <v>61</v>
      </c>
      <c r="K18" s="459" t="s">
        <v>649</v>
      </c>
      <c r="L18" s="61"/>
      <c r="M18" s="414" t="s">
        <v>517</v>
      </c>
      <c r="N18" s="326">
        <f>COUNTIF(E7:K39, "*Max*")/2</f>
        <v>18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08"/>
      <c r="F19" s="308"/>
      <c r="G19" s="452" t="s">
        <v>650</v>
      </c>
      <c r="H19" s="306" t="s">
        <v>654</v>
      </c>
      <c r="I19" s="452" t="s">
        <v>652</v>
      </c>
      <c r="J19" s="458" t="s">
        <v>61</v>
      </c>
      <c r="K19" s="459" t="s">
        <v>649</v>
      </c>
      <c r="L19" s="61"/>
      <c r="M19" s="545" t="s">
        <v>67</v>
      </c>
      <c r="N19" s="551">
        <f>COUNTIF(E7:K39, "*Jia Leong*")/2</f>
        <v>0</v>
      </c>
      <c r="O19" s="549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08"/>
      <c r="F20" s="308"/>
      <c r="G20" s="452" t="s">
        <v>655</v>
      </c>
      <c r="H20" s="306" t="s">
        <v>656</v>
      </c>
      <c r="I20" s="452" t="s">
        <v>657</v>
      </c>
      <c r="J20" s="458" t="s">
        <v>61</v>
      </c>
      <c r="K20" s="459" t="s">
        <v>649</v>
      </c>
      <c r="L20" s="61"/>
      <c r="M20" s="414" t="s">
        <v>68</v>
      </c>
      <c r="N20" s="326">
        <f>COUNTIF(E7:K39, "*Shaun*")/2</f>
        <v>7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08"/>
      <c r="F21" s="308"/>
      <c r="G21" s="452" t="s">
        <v>658</v>
      </c>
      <c r="H21" s="306" t="s">
        <v>654</v>
      </c>
      <c r="I21" s="452" t="s">
        <v>652</v>
      </c>
      <c r="J21" s="458" t="s">
        <v>61</v>
      </c>
      <c r="K21" s="459" t="s">
        <v>649</v>
      </c>
      <c r="L21" s="61"/>
      <c r="M21" s="414" t="s">
        <v>104</v>
      </c>
      <c r="N21" s="326">
        <f>COUNTIF(E7:K39, "*Angel*")/2</f>
        <v>0</v>
      </c>
      <c r="O21" s="547"/>
      <c r="P21" s="63"/>
      <c r="Q21" s="63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08"/>
      <c r="F22" s="308"/>
      <c r="G22" s="452" t="s">
        <v>655</v>
      </c>
      <c r="H22" s="306" t="s">
        <v>654</v>
      </c>
      <c r="I22" s="452" t="s">
        <v>652</v>
      </c>
      <c r="J22" s="458" t="s">
        <v>61</v>
      </c>
      <c r="K22" s="459" t="s">
        <v>649</v>
      </c>
      <c r="L22" s="61"/>
      <c r="M22" s="414"/>
      <c r="N22" s="326"/>
      <c r="O22" s="547"/>
      <c r="P22" s="63"/>
      <c r="Q22" s="63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08"/>
      <c r="F23" s="308"/>
      <c r="G23" s="452" t="s">
        <v>659</v>
      </c>
      <c r="H23" s="306" t="s">
        <v>654</v>
      </c>
      <c r="I23" s="452" t="s">
        <v>652</v>
      </c>
      <c r="J23" s="458" t="s">
        <v>61</v>
      </c>
      <c r="K23" s="459" t="s">
        <v>649</v>
      </c>
      <c r="L23" s="61"/>
      <c r="M23" s="414"/>
      <c r="N23" s="326"/>
      <c r="O23" s="547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08"/>
      <c r="F24" s="308"/>
      <c r="G24" s="452" t="s">
        <v>659</v>
      </c>
      <c r="H24" s="306" t="s">
        <v>651</v>
      </c>
      <c r="I24" s="452" t="s">
        <v>660</v>
      </c>
      <c r="J24" s="458" t="s">
        <v>61</v>
      </c>
      <c r="K24" s="459" t="s">
        <v>649</v>
      </c>
      <c r="L24" s="61"/>
      <c r="M24" s="416"/>
      <c r="N24" s="334"/>
      <c r="O24" s="550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08"/>
      <c r="F25" s="308"/>
      <c r="G25" s="452" t="s">
        <v>659</v>
      </c>
      <c r="H25" s="452" t="s">
        <v>661</v>
      </c>
      <c r="I25" s="452" t="s">
        <v>661</v>
      </c>
      <c r="J25" s="458" t="s">
        <v>61</v>
      </c>
      <c r="K25" s="459" t="s">
        <v>649</v>
      </c>
      <c r="L25" s="61"/>
      <c r="M25" s="224"/>
      <c r="N25" s="224"/>
      <c r="O25" s="219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08"/>
      <c r="F26" s="308"/>
      <c r="G26" s="452" t="s">
        <v>659</v>
      </c>
      <c r="H26" s="452" t="s">
        <v>661</v>
      </c>
      <c r="I26" s="452" t="s">
        <v>662</v>
      </c>
      <c r="J26" s="458"/>
      <c r="K26" s="459" t="s">
        <v>649</v>
      </c>
      <c r="L26" s="61"/>
      <c r="M26" s="224"/>
      <c r="N26" s="224"/>
      <c r="O26" s="219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08"/>
      <c r="F27" s="308"/>
      <c r="G27" s="452" t="s">
        <v>518</v>
      </c>
      <c r="H27" s="452" t="s">
        <v>518</v>
      </c>
      <c r="I27" s="452" t="s">
        <v>517</v>
      </c>
      <c r="J27" s="458"/>
      <c r="K27" s="459" t="s">
        <v>649</v>
      </c>
      <c r="L27" s="61"/>
      <c r="M27" s="224"/>
      <c r="N27" s="224"/>
      <c r="O27" s="219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08"/>
      <c r="F28" s="308"/>
      <c r="G28" s="452" t="s">
        <v>517</v>
      </c>
      <c r="H28" s="452" t="s">
        <v>518</v>
      </c>
      <c r="I28" s="452" t="s">
        <v>517</v>
      </c>
      <c r="J28" s="458"/>
      <c r="K28" s="459" t="s">
        <v>62</v>
      </c>
      <c r="L28" s="61"/>
      <c r="M28" s="305"/>
      <c r="N28" s="305"/>
      <c r="O28" s="219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438"/>
      <c r="F29" s="438"/>
      <c r="G29" s="438"/>
      <c r="H29" s="274"/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274"/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274"/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>
      <c r="B33" s="266" t="s">
        <v>122</v>
      </c>
      <c r="C33" s="217" t="s">
        <v>85</v>
      </c>
      <c r="D33" s="274"/>
      <c r="E33" s="274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>
      <c r="B34" s="266" t="s">
        <v>123</v>
      </c>
      <c r="C34" s="217" t="s">
        <v>85</v>
      </c>
      <c r="D34" s="274"/>
      <c r="E34" s="274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>
      <c r="B42" t="s">
        <v>130</v>
      </c>
      <c r="C42" s="727"/>
      <c r="D42" s="727"/>
      <c r="E42" s="727"/>
      <c r="F42" s="727"/>
      <c r="L42" s="61"/>
      <c r="S42" s="63"/>
      <c r="T42" s="63"/>
    </row>
    <row r="43" spans="2:20" ht="15" customHeight="1">
      <c r="L43" s="61"/>
      <c r="S43" s="63"/>
      <c r="T43" s="63"/>
    </row>
    <row r="44" spans="2:20">
      <c r="B44" s="246"/>
    </row>
    <row r="46" spans="2:20">
      <c r="B46" s="150"/>
      <c r="D46" t="s">
        <v>131</v>
      </c>
    </row>
    <row r="47" spans="2:20">
      <c r="B47" s="180"/>
      <c r="D47" t="s">
        <v>132</v>
      </c>
      <c r="M47" s="61"/>
      <c r="N47" s="62"/>
      <c r="O47" s="61"/>
    </row>
    <row r="48" spans="2:20">
      <c r="B48" s="90"/>
      <c r="D48" t="s">
        <v>133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134</v>
      </c>
      <c r="D50" t="s">
        <v>663</v>
      </c>
      <c r="M50" s="61"/>
      <c r="N50" s="62"/>
      <c r="O50" s="61"/>
    </row>
    <row r="51" spans="2:15">
      <c r="B51" s="387" t="s">
        <v>136</v>
      </c>
      <c r="D51" t="s">
        <v>527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243" priority="1">
      <formula>AND(ISNUMBER(N6), N6&gt;=5, NOT(ISBLANK(O6)))</formula>
    </cfRule>
    <cfRule type="expression" dxfId="242" priority="2">
      <formula>AND(ISNUMBER(N6), N6&gt;=5)</formula>
    </cfRule>
    <cfRule type="expression" dxfId="241" priority="3">
      <formula>AND(ISNUMBER(N6), N6&lt;5, NOT(ISBLANK(O6)))</formula>
    </cfRule>
    <cfRule type="expression" dxfId="240" priority="4">
      <formula>AND(ISNUMBER(N6), N6&lt;5, ISBLANK(O6))</formula>
    </cfRule>
  </conditionalFormatting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0E34A6-BEEA-4441-9FDC-581A7724CB3C}">
  <sheetPr>
    <tabColor rgb="FFFF4F4F"/>
  </sheetPr>
  <dimension ref="B1:T55"/>
  <sheetViews>
    <sheetView workbookViewId="0">
      <selection activeCell="N9" sqref="N9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2.85546875" bestFit="1" customWidth="1"/>
    <col min="6" max="6" width="50" bestFit="1" customWidth="1"/>
    <col min="7" max="7" width="25.7109375" customWidth="1"/>
    <col min="8" max="8" width="27.42578125" bestFit="1" customWidth="1"/>
    <col min="9" max="11" width="25.7109375" customWidth="1"/>
    <col min="12" max="12" width="8.5703125" bestFit="1" customWidth="1"/>
    <col min="13" max="14" width="20.7109375" customWidth="1"/>
    <col min="15" max="15" width="47.1406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664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45414</v>
      </c>
      <c r="F5" s="223">
        <v>45445</v>
      </c>
      <c r="G5" s="223">
        <v>45475</v>
      </c>
      <c r="H5" s="223">
        <v>45506</v>
      </c>
      <c r="I5" s="223">
        <v>45537</v>
      </c>
      <c r="J5" s="223" t="s">
        <v>665</v>
      </c>
      <c r="K5" s="223" t="s">
        <v>666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63"/>
      <c r="S5" s="224"/>
      <c r="T5" s="224"/>
    </row>
    <row r="6" spans="2:20" ht="15" customHeight="1">
      <c r="B6" s="263" t="s">
        <v>83</v>
      </c>
      <c r="C6" s="271"/>
      <c r="D6" s="272"/>
      <c r="E6" s="282" t="s">
        <v>667</v>
      </c>
      <c r="F6" s="282" t="s">
        <v>667</v>
      </c>
      <c r="G6" s="282" t="s">
        <v>68</v>
      </c>
      <c r="H6" s="282" t="s">
        <v>68</v>
      </c>
      <c r="I6" s="282"/>
      <c r="J6" s="456"/>
      <c r="K6" s="457"/>
      <c r="L6" s="61"/>
      <c r="M6" s="546" t="s">
        <v>53</v>
      </c>
      <c r="N6" s="325">
        <f>COUNTIF(E7:K39, "*YB*")/2</f>
        <v>38</v>
      </c>
      <c r="O6" s="547"/>
      <c r="P6" s="199"/>
      <c r="Q6" s="199"/>
      <c r="R6" s="6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 t="s">
        <v>668</v>
      </c>
      <c r="F7" s="452" t="s">
        <v>669</v>
      </c>
      <c r="G7" s="452" t="s">
        <v>669</v>
      </c>
      <c r="H7" s="306" t="s">
        <v>315</v>
      </c>
      <c r="I7" s="308"/>
      <c r="J7" s="458"/>
      <c r="K7" s="459"/>
      <c r="L7" s="61"/>
      <c r="M7" s="414" t="s">
        <v>54</v>
      </c>
      <c r="N7" s="326">
        <f>COUNTIF(E7:K39, "*YZ*")/2</f>
        <v>18</v>
      </c>
      <c r="O7" s="547"/>
      <c r="P7" s="199"/>
      <c r="Q7" s="199"/>
      <c r="R7" s="63"/>
      <c r="S7" s="63"/>
      <c r="T7" s="63"/>
    </row>
    <row r="8" spans="2:20">
      <c r="B8" s="264" t="s">
        <v>92</v>
      </c>
      <c r="C8" s="245" t="s">
        <v>85</v>
      </c>
      <c r="D8" s="265" t="s">
        <v>94</v>
      </c>
      <c r="E8" s="515" t="s">
        <v>668</v>
      </c>
      <c r="F8" s="452" t="s">
        <v>669</v>
      </c>
      <c r="G8" s="452" t="s">
        <v>670</v>
      </c>
      <c r="H8" s="306" t="s">
        <v>671</v>
      </c>
      <c r="I8" s="308"/>
      <c r="J8" s="458"/>
      <c r="K8" s="459"/>
      <c r="L8" s="61"/>
      <c r="M8" s="414" t="s">
        <v>56</v>
      </c>
      <c r="N8" s="326">
        <f>COUNTIF(E7:K39, "*Alex*")/2</f>
        <v>20.5</v>
      </c>
      <c r="O8" s="547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 t="s">
        <v>668</v>
      </c>
      <c r="F9" s="452" t="s">
        <v>669</v>
      </c>
      <c r="G9" s="452" t="s">
        <v>670</v>
      </c>
      <c r="H9" s="306" t="s">
        <v>672</v>
      </c>
      <c r="I9" s="308"/>
      <c r="J9" s="458"/>
      <c r="K9" s="460"/>
      <c r="L9" s="61"/>
      <c r="M9" s="414" t="s">
        <v>57</v>
      </c>
      <c r="N9" s="326">
        <f>COUNTIF(E7:K39, "*Rafi*")/2</f>
        <v>6</v>
      </c>
      <c r="O9" s="547"/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515" t="s">
        <v>668</v>
      </c>
      <c r="F10" s="452" t="s">
        <v>669</v>
      </c>
      <c r="G10" s="452" t="s">
        <v>670</v>
      </c>
      <c r="H10" s="306" t="s">
        <v>672</v>
      </c>
      <c r="I10" s="308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 t="s">
        <v>668</v>
      </c>
      <c r="F11" s="452" t="s">
        <v>669</v>
      </c>
      <c r="G11" s="452" t="s">
        <v>670</v>
      </c>
      <c r="H11" s="306" t="s">
        <v>672</v>
      </c>
      <c r="I11" s="308"/>
      <c r="J11" s="458"/>
      <c r="K11" s="460"/>
      <c r="L11" s="61"/>
      <c r="M11" s="414" t="s">
        <v>59</v>
      </c>
      <c r="N11" s="326">
        <f>COUNTIF(E7:K39, "*Nicholas*")/2</f>
        <v>3.5</v>
      </c>
      <c r="O11" s="547"/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668</v>
      </c>
      <c r="F12" s="452" t="s">
        <v>669</v>
      </c>
      <c r="G12" s="452" t="s">
        <v>670</v>
      </c>
      <c r="H12" s="306" t="s">
        <v>672</v>
      </c>
      <c r="I12" s="308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668</v>
      </c>
      <c r="F13" s="452" t="s">
        <v>673</v>
      </c>
      <c r="G13" s="452" t="s">
        <v>670</v>
      </c>
      <c r="H13" s="306" t="s">
        <v>672</v>
      </c>
      <c r="I13" s="308"/>
      <c r="J13" s="458"/>
      <c r="K13" s="460"/>
      <c r="L13" s="61"/>
      <c r="M13" s="414" t="s">
        <v>61</v>
      </c>
      <c r="N13" s="326">
        <f>COUNTIF(E7:K39, "*Tai Wei*")/2</f>
        <v>4</v>
      </c>
      <c r="O13" s="547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674</v>
      </c>
      <c r="F14" s="452" t="s">
        <v>673</v>
      </c>
      <c r="G14" s="452" t="s">
        <v>670</v>
      </c>
      <c r="H14" s="306" t="s">
        <v>672</v>
      </c>
      <c r="I14" s="308"/>
      <c r="J14" s="458"/>
      <c r="K14" s="460"/>
      <c r="L14" s="61"/>
      <c r="M14" s="414" t="s">
        <v>62</v>
      </c>
      <c r="N14" s="326">
        <f>COUNTIF(E7:K39, "*Vijay*")/2</f>
        <v>9.5</v>
      </c>
      <c r="O14" s="547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674</v>
      </c>
      <c r="F15" s="452" t="s">
        <v>673</v>
      </c>
      <c r="G15" s="452" t="s">
        <v>670</v>
      </c>
      <c r="H15" s="306" t="s">
        <v>672</v>
      </c>
      <c r="I15" s="308"/>
      <c r="J15" s="458"/>
      <c r="K15" s="460"/>
      <c r="L15" s="61"/>
      <c r="M15" s="414" t="s">
        <v>63</v>
      </c>
      <c r="N15" s="326">
        <f>COUNTIF(E7:K39, "*Griselda*")/2</f>
        <v>6.5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674</v>
      </c>
      <c r="F16" s="452" t="s">
        <v>673</v>
      </c>
      <c r="G16" s="452" t="s">
        <v>670</v>
      </c>
      <c r="H16" s="452" t="s">
        <v>675</v>
      </c>
      <c r="I16" s="308"/>
      <c r="J16" s="458"/>
      <c r="K16" s="460" t="s">
        <v>57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676</v>
      </c>
      <c r="F17" s="452" t="s">
        <v>673</v>
      </c>
      <c r="G17" s="306" t="s">
        <v>677</v>
      </c>
      <c r="H17" s="452" t="s">
        <v>675</v>
      </c>
      <c r="I17" s="308"/>
      <c r="J17" s="458"/>
      <c r="K17" s="460" t="s">
        <v>57</v>
      </c>
      <c r="L17" s="61"/>
      <c r="M17" s="414" t="s">
        <v>65</v>
      </c>
      <c r="N17" s="326">
        <f>COUNTIF(E7:K39, "*Michael*")/2</f>
        <v>9.5</v>
      </c>
      <c r="O17" s="547" t="s">
        <v>678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674</v>
      </c>
      <c r="F18" s="452" t="s">
        <v>669</v>
      </c>
      <c r="G18" s="306" t="s">
        <v>677</v>
      </c>
      <c r="H18" s="452" t="s">
        <v>675</v>
      </c>
      <c r="I18" s="308"/>
      <c r="J18" s="458"/>
      <c r="K18" s="460" t="s">
        <v>57</v>
      </c>
      <c r="L18" s="61"/>
      <c r="M18" s="414" t="s">
        <v>517</v>
      </c>
      <c r="N18" s="326">
        <f>COUNTIF(E7:K39, "*Max*")/2</f>
        <v>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338</v>
      </c>
      <c r="F19" s="452" t="s">
        <v>513</v>
      </c>
      <c r="G19" s="452" t="s">
        <v>679</v>
      </c>
      <c r="H19" s="452" t="s">
        <v>680</v>
      </c>
      <c r="I19" s="308"/>
      <c r="J19" s="458"/>
      <c r="K19" s="460" t="s">
        <v>57</v>
      </c>
      <c r="L19" s="61"/>
      <c r="M19" s="545" t="s">
        <v>67</v>
      </c>
      <c r="N19" s="551">
        <f>COUNTIF(E7:K39, "*Jia Leong*")/2</f>
        <v>10</v>
      </c>
      <c r="O19" s="549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681</v>
      </c>
      <c r="F20" s="452" t="s">
        <v>513</v>
      </c>
      <c r="G20" s="452" t="s">
        <v>682</v>
      </c>
      <c r="H20" s="452" t="s">
        <v>683</v>
      </c>
      <c r="I20" s="308"/>
      <c r="J20" s="458"/>
      <c r="K20" s="460" t="s">
        <v>57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681</v>
      </c>
      <c r="F21" s="452" t="s">
        <v>513</v>
      </c>
      <c r="G21" s="452" t="s">
        <v>684</v>
      </c>
      <c r="H21" s="452" t="s">
        <v>685</v>
      </c>
      <c r="I21" s="308"/>
      <c r="J21" s="458"/>
      <c r="K21" s="460" t="s">
        <v>57</v>
      </c>
      <c r="L21" s="61"/>
      <c r="M21" s="414" t="s">
        <v>104</v>
      </c>
      <c r="N21" s="326">
        <f>COUNTIF(E7:K39, "*Angel*")/2</f>
        <v>0</v>
      </c>
      <c r="O21" s="547"/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 t="s">
        <v>686</v>
      </c>
      <c r="F22" s="452" t="s">
        <v>687</v>
      </c>
      <c r="G22" s="452" t="s">
        <v>684</v>
      </c>
      <c r="H22" s="452" t="s">
        <v>688</v>
      </c>
      <c r="I22" s="308"/>
      <c r="J22" s="458"/>
      <c r="K22" s="460" t="s">
        <v>57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686</v>
      </c>
      <c r="F23" s="452" t="s">
        <v>687</v>
      </c>
      <c r="G23" s="452" t="s">
        <v>684</v>
      </c>
      <c r="H23" s="452" t="s">
        <v>689</v>
      </c>
      <c r="I23" s="308"/>
      <c r="J23" s="458"/>
      <c r="K23" s="460" t="s">
        <v>57</v>
      </c>
      <c r="L23" s="61"/>
      <c r="M23" s="414"/>
      <c r="N23" s="326"/>
      <c r="O23" s="547"/>
      <c r="P23" s="63"/>
      <c r="Q23" s="63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686</v>
      </c>
      <c r="F24" s="452" t="s">
        <v>690</v>
      </c>
      <c r="G24" s="452" t="s">
        <v>684</v>
      </c>
      <c r="H24" s="452" t="s">
        <v>689</v>
      </c>
      <c r="I24" s="308"/>
      <c r="J24" s="458"/>
      <c r="K24" s="460" t="s">
        <v>57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686</v>
      </c>
      <c r="F25" s="452" t="s">
        <v>690</v>
      </c>
      <c r="G25" s="452" t="s">
        <v>684</v>
      </c>
      <c r="H25" s="452" t="s">
        <v>691</v>
      </c>
      <c r="I25" s="308"/>
      <c r="J25" s="458"/>
      <c r="K25" s="460" t="s">
        <v>57</v>
      </c>
      <c r="L25" s="61"/>
      <c r="M25" s="224"/>
      <c r="N25" s="224"/>
      <c r="O25" s="219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686</v>
      </c>
      <c r="F26" s="452" t="s">
        <v>692</v>
      </c>
      <c r="G26" s="452" t="s">
        <v>684</v>
      </c>
      <c r="H26" s="452" t="s">
        <v>691</v>
      </c>
      <c r="I26" s="308"/>
      <c r="J26" s="458"/>
      <c r="K26" s="460" t="s">
        <v>57</v>
      </c>
      <c r="L26" s="61"/>
      <c r="M26" s="224"/>
      <c r="N26" s="224"/>
      <c r="O26" s="219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502</v>
      </c>
      <c r="F27" s="452" t="s">
        <v>692</v>
      </c>
      <c r="G27" s="452" t="s">
        <v>684</v>
      </c>
      <c r="H27" s="452" t="s">
        <v>691</v>
      </c>
      <c r="I27" s="308"/>
      <c r="J27" s="458"/>
      <c r="K27" s="460" t="s">
        <v>57</v>
      </c>
      <c r="L27" s="61"/>
      <c r="M27" s="224"/>
      <c r="N27" s="224"/>
      <c r="O27" s="219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502</v>
      </c>
      <c r="F28" s="452" t="s">
        <v>692</v>
      </c>
      <c r="G28" s="452" t="s">
        <v>499</v>
      </c>
      <c r="H28" s="452" t="s">
        <v>691</v>
      </c>
      <c r="I28" s="308"/>
      <c r="J28" s="458"/>
      <c r="K28" s="460"/>
      <c r="L28" s="61"/>
      <c r="M28" s="305"/>
      <c r="N28" s="305"/>
      <c r="O28" s="219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438"/>
      <c r="G29" s="438"/>
      <c r="H29" s="274" t="s">
        <v>693</v>
      </c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274" t="s">
        <v>693</v>
      </c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274" t="s">
        <v>693</v>
      </c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 t="s">
        <v>693</v>
      </c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 t="s">
        <v>63</v>
      </c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>
      <c r="B42" t="s">
        <v>130</v>
      </c>
      <c r="C42" s="727"/>
      <c r="D42" s="727"/>
      <c r="E42" s="727"/>
      <c r="F42" s="727"/>
      <c r="L42" s="61"/>
      <c r="S42" s="63"/>
      <c r="T42" s="63"/>
    </row>
    <row r="43" spans="2:20" ht="15" customHeight="1">
      <c r="L43" s="61"/>
      <c r="S43" s="63"/>
      <c r="T43" s="63"/>
    </row>
    <row r="44" spans="2:20">
      <c r="B44" s="246"/>
    </row>
    <row r="46" spans="2:20">
      <c r="B46" s="150"/>
      <c r="D46" t="s">
        <v>131</v>
      </c>
    </row>
    <row r="47" spans="2:20">
      <c r="B47" s="180"/>
      <c r="D47" t="s">
        <v>132</v>
      </c>
      <c r="M47" s="61"/>
      <c r="N47" s="62"/>
      <c r="O47" s="61"/>
    </row>
    <row r="48" spans="2:20">
      <c r="B48" s="90"/>
      <c r="D48" t="s">
        <v>133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134</v>
      </c>
      <c r="D50" t="s">
        <v>663</v>
      </c>
      <c r="M50" s="61"/>
      <c r="N50" s="62"/>
      <c r="O50" s="61"/>
    </row>
    <row r="51" spans="2:15">
      <c r="B51" s="387" t="s">
        <v>136</v>
      </c>
      <c r="D51" t="s">
        <v>527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239" priority="1">
      <formula>AND(ISNUMBER(N6), N6&gt;=5, NOT(ISBLANK(O6)))</formula>
    </cfRule>
    <cfRule type="expression" dxfId="238" priority="2">
      <formula>AND(ISNUMBER(N6), N6&gt;=5)</formula>
    </cfRule>
    <cfRule type="expression" dxfId="237" priority="3">
      <formula>AND(ISNUMBER(N6), N6&lt;5, NOT(ISBLANK(O6)))</formula>
    </cfRule>
    <cfRule type="expression" dxfId="236" priority="4">
      <formula>AND(ISNUMBER(N6), N6&lt;5, ISBLANK(O6))</formula>
    </cfRule>
  </conditionalFormatting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882B43-C55F-45FF-B57E-439DCFE8DEE4}">
  <sheetPr>
    <tabColor rgb="FFB0E3FF"/>
  </sheetPr>
  <dimension ref="B1:T55"/>
  <sheetViews>
    <sheetView topLeftCell="D46" workbookViewId="0">
      <selection activeCell="D46" sqref="D46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33.1406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694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695</v>
      </c>
      <c r="F5" s="223" t="s">
        <v>696</v>
      </c>
      <c r="G5" s="223" t="s">
        <v>697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 t="s">
        <v>698</v>
      </c>
      <c r="I6" s="282" t="s">
        <v>699</v>
      </c>
      <c r="J6" s="456"/>
      <c r="K6" s="457"/>
      <c r="L6" s="61"/>
      <c r="M6" s="546" t="s">
        <v>53</v>
      </c>
      <c r="N6" s="325">
        <f>COUNTIF(E7:K39, "*YB*")/2</f>
        <v>14.5</v>
      </c>
      <c r="O6" s="547"/>
      <c r="P6" s="199"/>
      <c r="Q6" s="19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/>
      <c r="F7" s="452"/>
      <c r="G7" s="452"/>
      <c r="H7" s="308"/>
      <c r="I7" s="452" t="s">
        <v>700</v>
      </c>
      <c r="J7" s="458"/>
      <c r="K7" s="459"/>
      <c r="L7" s="61"/>
      <c r="M7" s="414" t="s">
        <v>54</v>
      </c>
      <c r="N7" s="326">
        <f>COUNTIF(E7:K39, "*YZ*")/2</f>
        <v>11</v>
      </c>
      <c r="O7" s="547"/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/>
      <c r="F8" s="452"/>
      <c r="G8" s="452"/>
      <c r="H8" s="308"/>
      <c r="I8" s="452" t="s">
        <v>701</v>
      </c>
      <c r="J8" s="458"/>
      <c r="K8" s="459" t="s">
        <v>60</v>
      </c>
      <c r="L8" s="61"/>
      <c r="M8" s="414" t="s">
        <v>56</v>
      </c>
      <c r="N8" s="326">
        <f>COUNTIF(E7:K39, "*Alex*")/2</f>
        <v>4.5</v>
      </c>
      <c r="O8" s="547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/>
      <c r="F9" s="452"/>
      <c r="G9" s="452"/>
      <c r="H9" s="308"/>
      <c r="I9" s="452" t="s">
        <v>701</v>
      </c>
      <c r="J9" s="458"/>
      <c r="K9" s="459" t="s">
        <v>60</v>
      </c>
      <c r="L9" s="61"/>
      <c r="M9" s="414" t="s">
        <v>57</v>
      </c>
      <c r="N9" s="326">
        <f>COUNTIF(E7:K39, "*Rafi*")/2</f>
        <v>19</v>
      </c>
      <c r="O9" s="547"/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515"/>
      <c r="F10" s="452"/>
      <c r="G10" s="452"/>
      <c r="H10" s="308"/>
      <c r="I10" s="452" t="s">
        <v>701</v>
      </c>
      <c r="J10" s="458"/>
      <c r="K10" s="459" t="s">
        <v>702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/>
      <c r="F11" s="452"/>
      <c r="G11" s="452"/>
      <c r="H11" s="308"/>
      <c r="I11" s="452" t="s">
        <v>701</v>
      </c>
      <c r="J11" s="458"/>
      <c r="K11" s="459" t="s">
        <v>702</v>
      </c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/>
      <c r="F12" s="452"/>
      <c r="G12" s="452"/>
      <c r="H12" s="308" t="s">
        <v>57</v>
      </c>
      <c r="I12" s="452" t="s">
        <v>703</v>
      </c>
      <c r="J12" s="458"/>
      <c r="K12" s="459" t="s">
        <v>702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/>
      <c r="F13" s="452"/>
      <c r="G13" s="306"/>
      <c r="H13" s="308" t="s">
        <v>57</v>
      </c>
      <c r="I13" s="306" t="s">
        <v>704</v>
      </c>
      <c r="J13" s="458"/>
      <c r="K13" s="459" t="s">
        <v>702</v>
      </c>
      <c r="L13" s="61"/>
      <c r="M13" s="414" t="s">
        <v>61</v>
      </c>
      <c r="N13" s="326">
        <f>COUNTIF(E7:K39, "*Tai Wei*")/2</f>
        <v>0</v>
      </c>
      <c r="O13" s="547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/>
      <c r="F14" s="452"/>
      <c r="G14" s="452"/>
      <c r="H14" s="308" t="s">
        <v>57</v>
      </c>
      <c r="I14" s="306" t="s">
        <v>705</v>
      </c>
      <c r="J14" s="458"/>
      <c r="K14" s="459" t="s">
        <v>702</v>
      </c>
      <c r="L14" s="61"/>
      <c r="M14" s="414" t="s">
        <v>62</v>
      </c>
      <c r="N14" s="326">
        <f>COUNTIF(E7:K39, "*Vijay*")/2</f>
        <v>0</v>
      </c>
      <c r="O14" s="547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/>
      <c r="F15" s="452"/>
      <c r="G15" s="452"/>
      <c r="H15" s="308" t="s">
        <v>57</v>
      </c>
      <c r="I15" s="306" t="s">
        <v>705</v>
      </c>
      <c r="J15" s="458"/>
      <c r="K15" s="459" t="s">
        <v>702</v>
      </c>
      <c r="L15" s="61"/>
      <c r="M15" s="414" t="s">
        <v>63</v>
      </c>
      <c r="N15" s="326">
        <f>COUNTIF(E7:K39, "*Griselda*")/2</f>
        <v>3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/>
      <c r="F16" s="452"/>
      <c r="G16" s="452"/>
      <c r="H16" s="308" t="s">
        <v>57</v>
      </c>
      <c r="I16" s="306" t="s">
        <v>705</v>
      </c>
      <c r="J16" s="458" t="s">
        <v>632</v>
      </c>
      <c r="K16" s="459" t="s">
        <v>702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/>
      <c r="F17" s="452"/>
      <c r="G17" s="452"/>
      <c r="H17" s="308" t="s">
        <v>57</v>
      </c>
      <c r="I17" s="306" t="s">
        <v>705</v>
      </c>
      <c r="J17" s="458" t="s">
        <v>632</v>
      </c>
      <c r="K17" s="459" t="s">
        <v>702</v>
      </c>
      <c r="L17" s="61"/>
      <c r="M17" s="414" t="s">
        <v>65</v>
      </c>
      <c r="N17" s="326">
        <f>COUNTIF(E7:K39, "*Michael*")/2</f>
        <v>4.5</v>
      </c>
      <c r="O17" s="547" t="s">
        <v>678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/>
      <c r="F18" s="452"/>
      <c r="G18" s="452"/>
      <c r="H18" s="308" t="s">
        <v>57</v>
      </c>
      <c r="I18" s="306" t="s">
        <v>705</v>
      </c>
      <c r="J18" s="458" t="s">
        <v>632</v>
      </c>
      <c r="K18" s="459" t="s">
        <v>702</v>
      </c>
      <c r="L18" s="61"/>
      <c r="M18" s="414" t="s">
        <v>517</v>
      </c>
      <c r="N18" s="326">
        <f>COUNTIF(E7:K39, "*Max*")/2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/>
      <c r="F19" s="452"/>
      <c r="G19" s="452"/>
      <c r="H19" s="308" t="s">
        <v>57</v>
      </c>
      <c r="I19" s="306" t="s">
        <v>706</v>
      </c>
      <c r="J19" s="458" t="s">
        <v>632</v>
      </c>
      <c r="K19" s="459" t="s">
        <v>702</v>
      </c>
      <c r="L19" s="61"/>
      <c r="M19" s="545" t="s">
        <v>67</v>
      </c>
      <c r="N19" s="551">
        <f>COUNTIF(E7:K39, "*Jia Leong*")/2</f>
        <v>0</v>
      </c>
      <c r="O19" s="547" t="s">
        <v>295</v>
      </c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/>
      <c r="F20" s="452"/>
      <c r="G20" s="452"/>
      <c r="H20" s="308" t="s">
        <v>57</v>
      </c>
      <c r="I20" s="452" t="s">
        <v>707</v>
      </c>
      <c r="J20" s="458" t="s">
        <v>632</v>
      </c>
      <c r="K20" s="459" t="s">
        <v>702</v>
      </c>
      <c r="L20" s="61"/>
      <c r="M20" s="414" t="s">
        <v>68</v>
      </c>
      <c r="N20" s="326">
        <f>COUNTIF(E7:K39, "*Shaun*")/2</f>
        <v>4</v>
      </c>
      <c r="O20" s="547" t="s">
        <v>295</v>
      </c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/>
      <c r="F21" s="452"/>
      <c r="G21" s="452"/>
      <c r="H21" s="308" t="s">
        <v>57</v>
      </c>
      <c r="I21" s="452" t="s">
        <v>708</v>
      </c>
      <c r="J21" s="458" t="s">
        <v>632</v>
      </c>
      <c r="K21" s="459" t="s">
        <v>702</v>
      </c>
      <c r="L21" s="61"/>
      <c r="M21" s="414" t="s">
        <v>104</v>
      </c>
      <c r="N21" s="326">
        <f>COUNTIF(E7:K39, "*Angel*")/2</f>
        <v>0</v>
      </c>
      <c r="O21" s="547" t="s">
        <v>295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/>
      <c r="F22" s="452"/>
      <c r="G22" s="452"/>
      <c r="H22" s="308" t="s">
        <v>57</v>
      </c>
      <c r="I22" s="452" t="s">
        <v>708</v>
      </c>
      <c r="J22" s="458" t="s">
        <v>632</v>
      </c>
      <c r="K22" s="459" t="s">
        <v>60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/>
      <c r="F23" s="452"/>
      <c r="G23" s="452"/>
      <c r="H23" s="308" t="s">
        <v>57</v>
      </c>
      <c r="I23" s="452" t="s">
        <v>708</v>
      </c>
      <c r="J23" s="458" t="s">
        <v>632</v>
      </c>
      <c r="K23" s="553" t="s">
        <v>60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/>
      <c r="F24" s="452"/>
      <c r="G24" s="452"/>
      <c r="H24" s="308" t="s">
        <v>57</v>
      </c>
      <c r="I24" s="452" t="s">
        <v>708</v>
      </c>
      <c r="J24" s="458" t="s">
        <v>60</v>
      </c>
      <c r="K24" s="553" t="s">
        <v>60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/>
      <c r="F25" s="452"/>
      <c r="G25" s="452"/>
      <c r="H25" s="308" t="s">
        <v>57</v>
      </c>
      <c r="I25" s="452" t="s">
        <v>708</v>
      </c>
      <c r="J25" s="458" t="s">
        <v>60</v>
      </c>
      <c r="K25" s="553" t="s">
        <v>60</v>
      </c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/>
      <c r="F26" s="452"/>
      <c r="G26" s="452"/>
      <c r="H26" s="308" t="s">
        <v>57</v>
      </c>
      <c r="I26" s="452" t="s">
        <v>708</v>
      </c>
      <c r="J26" s="458" t="s">
        <v>60</v>
      </c>
      <c r="K26" s="553" t="s">
        <v>60</v>
      </c>
      <c r="L26" s="61"/>
      <c r="M26" s="224"/>
      <c r="N26" s="224"/>
      <c r="O26" s="21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/>
      <c r="F27" s="452"/>
      <c r="G27" s="452"/>
      <c r="H27" s="308" t="s">
        <v>57</v>
      </c>
      <c r="I27" s="452" t="s">
        <v>708</v>
      </c>
      <c r="J27" s="458" t="s">
        <v>60</v>
      </c>
      <c r="K27" s="553" t="s">
        <v>60</v>
      </c>
      <c r="L27" s="61"/>
      <c r="M27" s="224"/>
      <c r="N27" s="224"/>
      <c r="O27" s="21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/>
      <c r="F28" s="452"/>
      <c r="G28" s="452"/>
      <c r="H28" s="308" t="s">
        <v>57</v>
      </c>
      <c r="I28" s="452" t="s">
        <v>708</v>
      </c>
      <c r="J28" s="458"/>
      <c r="K28" s="553" t="s">
        <v>60</v>
      </c>
      <c r="L28" s="61"/>
      <c r="M28" s="305"/>
      <c r="N28" s="305"/>
      <c r="O28" s="21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438"/>
      <c r="G29" s="351"/>
      <c r="H29" s="439" t="s">
        <v>57</v>
      </c>
      <c r="I29" s="439"/>
      <c r="J29" s="393"/>
      <c r="K29" s="553" t="s">
        <v>60</v>
      </c>
      <c r="L29" s="61"/>
      <c r="M29" s="305"/>
      <c r="N29" s="305"/>
      <c r="O29" s="21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439" t="s">
        <v>57</v>
      </c>
      <c r="I30" s="353"/>
      <c r="J30" s="393"/>
      <c r="K30" s="553" t="s">
        <v>60</v>
      </c>
      <c r="L30" s="61"/>
      <c r="M30" s="305"/>
      <c r="N30" s="305"/>
      <c r="O30" s="21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439" t="s">
        <v>57</v>
      </c>
      <c r="I31" s="353"/>
      <c r="J31" s="393"/>
      <c r="K31" s="553" t="s">
        <v>60</v>
      </c>
      <c r="L31" s="61"/>
      <c r="M31" s="199"/>
      <c r="N31" s="199"/>
      <c r="O31" s="21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439"/>
      <c r="I32" s="274"/>
      <c r="J32" s="393"/>
      <c r="K32" s="553" t="s">
        <v>60</v>
      </c>
      <c r="L32" s="61"/>
      <c r="M32" s="199"/>
      <c r="N32" s="199"/>
      <c r="O32" s="21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93"/>
      <c r="K33" s="553" t="s">
        <v>60</v>
      </c>
      <c r="L33" s="61"/>
      <c r="M33" s="199"/>
      <c r="N33" s="199"/>
      <c r="O33" s="21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>
      <c r="B42" t="s">
        <v>130</v>
      </c>
      <c r="C42" s="727"/>
      <c r="D42" s="727"/>
      <c r="E42" s="727"/>
      <c r="F42" s="727"/>
      <c r="L42" s="61"/>
      <c r="R42" s="63"/>
      <c r="S42" s="63"/>
      <c r="T42" s="63"/>
    </row>
    <row r="43" spans="2:20" ht="15" customHeight="1">
      <c r="L43" s="61"/>
      <c r="R43" s="63"/>
      <c r="S43" s="63"/>
      <c r="T43" s="63"/>
    </row>
    <row r="44" spans="2:20">
      <c r="B44" s="246"/>
    </row>
    <row r="46" spans="2:20">
      <c r="B46" s="150"/>
      <c r="D46" t="s">
        <v>131</v>
      </c>
    </row>
    <row r="47" spans="2:20">
      <c r="B47" s="180"/>
      <c r="D47" t="s">
        <v>132</v>
      </c>
      <c r="M47" s="61"/>
      <c r="N47" s="62"/>
      <c r="O47" s="61"/>
    </row>
    <row r="48" spans="2:20">
      <c r="B48" s="90"/>
      <c r="D48" t="s">
        <v>133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134</v>
      </c>
      <c r="D50" t="s">
        <v>663</v>
      </c>
      <c r="M50" s="61"/>
      <c r="N50" s="62"/>
      <c r="O50" s="61"/>
    </row>
    <row r="51" spans="2:15">
      <c r="B51" s="387" t="s">
        <v>136</v>
      </c>
      <c r="D51" t="s">
        <v>527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235" priority="1">
      <formula>AND(ISNUMBER(N6), N6&gt;=5, NOT(ISBLANK(O6)))</formula>
    </cfRule>
    <cfRule type="expression" dxfId="234" priority="2">
      <formula>AND(ISNUMBER(N6), N6&gt;=5)</formula>
    </cfRule>
    <cfRule type="expression" dxfId="233" priority="3">
      <formula>AND(ISNUMBER(N6), N6&lt;5, NOT(ISBLANK(O6)))</formula>
    </cfRule>
    <cfRule type="expression" dxfId="232" priority="4">
      <formula>AND(ISNUMBER(N6), N6&lt;5, ISBLANK(O6))</formula>
    </cfRule>
  </conditionalFormatting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BD4E8C-578D-41B9-99DC-2D8AD8F3391C}">
  <sheetPr>
    <tabColor rgb="FFB0E3FF"/>
  </sheetPr>
  <dimension ref="B1:T55"/>
  <sheetViews>
    <sheetView topLeftCell="B1" workbookViewId="0">
      <selection activeCell="B7" sqref="B7:D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28.425781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694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695</v>
      </c>
      <c r="F5" s="223" t="s">
        <v>696</v>
      </c>
      <c r="G5" s="223" t="s">
        <v>697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709</v>
      </c>
      <c r="F6" s="282" t="s">
        <v>699</v>
      </c>
      <c r="G6" s="282" t="s">
        <v>699</v>
      </c>
      <c r="H6" s="282"/>
      <c r="I6" s="282"/>
      <c r="J6" s="456"/>
      <c r="K6" s="457"/>
      <c r="L6" s="61"/>
      <c r="M6" s="546" t="s">
        <v>53</v>
      </c>
      <c r="N6" s="325">
        <f>COUNTIF(E7:K39, "*YB*")/2</f>
        <v>6.5</v>
      </c>
      <c r="O6" s="547"/>
      <c r="P6" s="199"/>
      <c r="Q6" s="19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 t="s">
        <v>710</v>
      </c>
      <c r="F7" s="452" t="s">
        <v>711</v>
      </c>
      <c r="G7" s="452" t="s">
        <v>711</v>
      </c>
      <c r="H7" s="308"/>
      <c r="I7" s="452"/>
      <c r="J7" s="458"/>
      <c r="K7" s="459"/>
      <c r="L7" s="61"/>
      <c r="M7" s="414" t="s">
        <v>54</v>
      </c>
      <c r="N7" s="326">
        <f>COUNTIF(E7:K39, "*YZ*")/2</f>
        <v>0</v>
      </c>
      <c r="O7" s="547" t="s">
        <v>495</v>
      </c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 t="s">
        <v>710</v>
      </c>
      <c r="F8" s="452" t="s">
        <v>711</v>
      </c>
      <c r="G8" s="452" t="s">
        <v>711</v>
      </c>
      <c r="H8" s="308"/>
      <c r="I8" s="452"/>
      <c r="J8" s="458"/>
      <c r="K8" s="459"/>
      <c r="L8" s="61"/>
      <c r="M8" s="414" t="s">
        <v>56</v>
      </c>
      <c r="N8" s="326">
        <f>COUNTIF(E7:K39, "*Alex*")/2</f>
        <v>5</v>
      </c>
      <c r="O8" s="547" t="s">
        <v>495</v>
      </c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 t="s">
        <v>710</v>
      </c>
      <c r="F9" s="452" t="s">
        <v>711</v>
      </c>
      <c r="G9" s="452" t="s">
        <v>711</v>
      </c>
      <c r="H9" s="308"/>
      <c r="I9" s="452"/>
      <c r="J9" s="458"/>
      <c r="K9" s="460"/>
      <c r="L9" s="61"/>
      <c r="M9" s="414" t="s">
        <v>57</v>
      </c>
      <c r="N9" s="326">
        <f>COUNTIF(E7:K39, "*Rafi*")/2</f>
        <v>7.5</v>
      </c>
      <c r="O9" s="547"/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515" t="s">
        <v>710</v>
      </c>
      <c r="F10" s="452" t="s">
        <v>711</v>
      </c>
      <c r="G10" s="452" t="s">
        <v>711</v>
      </c>
      <c r="H10" s="308"/>
      <c r="I10" s="452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 t="s">
        <v>710</v>
      </c>
      <c r="F11" s="452" t="s">
        <v>711</v>
      </c>
      <c r="G11" s="452" t="s">
        <v>711</v>
      </c>
      <c r="H11" s="308"/>
      <c r="I11" s="452"/>
      <c r="J11" s="458"/>
      <c r="K11" s="460"/>
      <c r="L11" s="61"/>
      <c r="M11" s="414" t="s">
        <v>59</v>
      </c>
      <c r="N11" s="326">
        <f>COUNTIF(E7:K39, "*Nicholas*")/2</f>
        <v>0</v>
      </c>
      <c r="O11" s="547" t="s">
        <v>495</v>
      </c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710</v>
      </c>
      <c r="F12" s="452" t="s">
        <v>63</v>
      </c>
      <c r="G12" s="452" t="s">
        <v>711</v>
      </c>
      <c r="H12" s="308"/>
      <c r="I12" s="452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710</v>
      </c>
      <c r="F13" s="452" t="s">
        <v>68</v>
      </c>
      <c r="G13" s="306" t="s">
        <v>712</v>
      </c>
      <c r="H13" s="308"/>
      <c r="I13" s="306"/>
      <c r="J13" s="458"/>
      <c r="K13" s="460"/>
      <c r="L13" s="61"/>
      <c r="M13" s="414" t="s">
        <v>61</v>
      </c>
      <c r="N13" s="326">
        <f>COUNTIF(E7:K39, "*Tai Wei*")/2</f>
        <v>0</v>
      </c>
      <c r="O13" s="547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713</v>
      </c>
      <c r="F14" s="452" t="s">
        <v>68</v>
      </c>
      <c r="G14" s="452" t="s">
        <v>712</v>
      </c>
      <c r="H14" s="308"/>
      <c r="I14" s="306"/>
      <c r="J14" s="458"/>
      <c r="K14" s="460"/>
      <c r="L14" s="61"/>
      <c r="M14" s="414" t="s">
        <v>62</v>
      </c>
      <c r="N14" s="326">
        <f>COUNTIF(E7:K39, "*Vijay*")/2</f>
        <v>5</v>
      </c>
      <c r="O14" s="547" t="s">
        <v>495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713</v>
      </c>
      <c r="F15" s="452" t="s">
        <v>714</v>
      </c>
      <c r="G15" s="452" t="s">
        <v>712</v>
      </c>
      <c r="H15" s="308"/>
      <c r="I15" s="306"/>
      <c r="J15" s="458"/>
      <c r="K15" s="460"/>
      <c r="L15" s="61"/>
      <c r="M15" s="414" t="s">
        <v>63</v>
      </c>
      <c r="N15" s="326">
        <f>COUNTIF(E7:K39, "*Griselda*")/2</f>
        <v>13.5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713</v>
      </c>
      <c r="F16" s="452" t="s">
        <v>715</v>
      </c>
      <c r="G16" s="452" t="s">
        <v>712</v>
      </c>
      <c r="H16" s="308"/>
      <c r="I16" s="306"/>
      <c r="J16" s="458"/>
      <c r="K16" s="460"/>
      <c r="L16" s="61"/>
      <c r="M16" s="414" t="s">
        <v>64</v>
      </c>
      <c r="N16" s="326">
        <f>COUNTIF(E7:K39, "*Haikal*")/2</f>
        <v>5.5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713</v>
      </c>
      <c r="F17" s="452" t="s">
        <v>715</v>
      </c>
      <c r="G17" s="452" t="s">
        <v>712</v>
      </c>
      <c r="H17" s="308"/>
      <c r="I17" s="306"/>
      <c r="J17" s="458"/>
      <c r="K17" s="460"/>
      <c r="L17" s="61"/>
      <c r="M17" s="414" t="s">
        <v>65</v>
      </c>
      <c r="N17" s="326">
        <f>COUNTIF(E7:K39, "*Michael*")/2</f>
        <v>10.5</v>
      </c>
      <c r="O17" s="547" t="s">
        <v>678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716</v>
      </c>
      <c r="F18" s="452" t="s">
        <v>717</v>
      </c>
      <c r="G18" s="452" t="s">
        <v>387</v>
      </c>
      <c r="H18" s="308"/>
      <c r="I18" s="306"/>
      <c r="J18" s="458"/>
      <c r="K18" s="460"/>
      <c r="L18" s="61"/>
      <c r="M18" s="414" t="s">
        <v>66</v>
      </c>
      <c r="N18" s="326" cm="1">
        <f t="array" ref="N18">SUM(COUNTIFS(E7:K38,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718</v>
      </c>
      <c r="F19" s="452" t="s">
        <v>285</v>
      </c>
      <c r="G19" s="452" t="s">
        <v>387</v>
      </c>
      <c r="H19" s="308"/>
      <c r="I19" s="306"/>
      <c r="J19" s="458"/>
      <c r="K19" s="460"/>
      <c r="L19" s="61"/>
      <c r="M19" s="545" t="s">
        <v>67</v>
      </c>
      <c r="N19" s="551">
        <f>COUNTIF(E7:K39, "*Jia Leong*")/2</f>
        <v>0</v>
      </c>
      <c r="O19" s="547" t="s">
        <v>295</v>
      </c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65</v>
      </c>
      <c r="F20" s="452" t="s">
        <v>719</v>
      </c>
      <c r="G20" s="452" t="s">
        <v>387</v>
      </c>
      <c r="H20" s="308"/>
      <c r="I20" s="452"/>
      <c r="J20" s="458"/>
      <c r="K20" s="460"/>
      <c r="L20" s="61"/>
      <c r="M20" s="414" t="s">
        <v>68</v>
      </c>
      <c r="N20" s="326">
        <f>COUNTIF(E7:K39, "*Shaun*")/2</f>
        <v>8</v>
      </c>
      <c r="O20" s="547" t="s">
        <v>295</v>
      </c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720</v>
      </c>
      <c r="F21" s="452" t="s">
        <v>719</v>
      </c>
      <c r="G21" s="452" t="s">
        <v>387</v>
      </c>
      <c r="H21" s="308"/>
      <c r="I21" s="452"/>
      <c r="J21" s="458"/>
      <c r="K21" s="460"/>
      <c r="L21" s="61"/>
      <c r="M21" s="414" t="s">
        <v>104</v>
      </c>
      <c r="N21" s="326">
        <f>COUNTIF(E7:K39, "*Angel*")/2</f>
        <v>0</v>
      </c>
      <c r="O21" s="547" t="s">
        <v>295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 t="s">
        <v>720</v>
      </c>
      <c r="F22" s="452" t="s">
        <v>719</v>
      </c>
      <c r="G22" s="452" t="s">
        <v>63</v>
      </c>
      <c r="H22" s="308"/>
      <c r="I22" s="452"/>
      <c r="J22" s="458"/>
      <c r="K22" s="460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720</v>
      </c>
      <c r="F23" s="452" t="s">
        <v>721</v>
      </c>
      <c r="G23" s="452"/>
      <c r="H23" s="308"/>
      <c r="I23" s="452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720</v>
      </c>
      <c r="F24" s="452" t="s">
        <v>721</v>
      </c>
      <c r="G24" s="452"/>
      <c r="H24" s="308"/>
      <c r="I24" s="452"/>
      <c r="J24" s="458"/>
      <c r="K24" s="460"/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263</v>
      </c>
      <c r="F25" s="452" t="s">
        <v>721</v>
      </c>
      <c r="G25" s="452"/>
      <c r="H25" s="308"/>
      <c r="I25" s="452"/>
      <c r="J25" s="458"/>
      <c r="K25" s="460"/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263</v>
      </c>
      <c r="F26" s="452" t="s">
        <v>721</v>
      </c>
      <c r="G26" s="452"/>
      <c r="H26" s="308"/>
      <c r="I26" s="452"/>
      <c r="J26" s="458"/>
      <c r="K26" s="460"/>
      <c r="L26" s="61"/>
      <c r="M26" s="224"/>
      <c r="N26" s="224"/>
      <c r="O26" s="21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263</v>
      </c>
      <c r="F27" s="452" t="s">
        <v>722</v>
      </c>
      <c r="G27" s="452"/>
      <c r="H27" s="308"/>
      <c r="I27" s="452"/>
      <c r="J27" s="458"/>
      <c r="K27" s="460"/>
      <c r="L27" s="61"/>
      <c r="M27" s="224"/>
      <c r="N27" s="224"/>
      <c r="O27" s="21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263</v>
      </c>
      <c r="F28" s="452" t="s">
        <v>722</v>
      </c>
      <c r="G28" s="452"/>
      <c r="H28" s="308"/>
      <c r="I28" s="452"/>
      <c r="J28" s="458"/>
      <c r="K28" s="460"/>
      <c r="L28" s="61"/>
      <c r="M28" s="305"/>
      <c r="N28" s="305"/>
      <c r="O28" s="21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438"/>
      <c r="G29" s="351"/>
      <c r="H29" s="439"/>
      <c r="I29" s="439"/>
      <c r="J29" s="393"/>
      <c r="K29" s="300"/>
      <c r="L29" s="61"/>
      <c r="M29" s="305"/>
      <c r="N29" s="305"/>
      <c r="O29" s="21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93"/>
      <c r="K31" s="300"/>
      <c r="L31" s="61"/>
      <c r="M31" s="199"/>
      <c r="N31" s="199"/>
      <c r="O31" s="21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>
      <c r="B42" t="s">
        <v>130</v>
      </c>
      <c r="C42" s="727"/>
      <c r="D42" s="727"/>
      <c r="E42" s="727"/>
      <c r="F42" s="727"/>
      <c r="L42" s="61"/>
      <c r="R42" s="63"/>
      <c r="S42" s="63"/>
      <c r="T42" s="63"/>
    </row>
    <row r="43" spans="2:20" ht="15" customHeight="1">
      <c r="L43" s="61"/>
      <c r="R43" s="63"/>
      <c r="S43" s="63"/>
      <c r="T43" s="63"/>
    </row>
    <row r="44" spans="2:20">
      <c r="B44" s="246"/>
    </row>
    <row r="46" spans="2:20">
      <c r="B46" s="150"/>
      <c r="D46" t="s">
        <v>131</v>
      </c>
    </row>
    <row r="47" spans="2:20">
      <c r="B47" s="180"/>
      <c r="D47" t="s">
        <v>132</v>
      </c>
      <c r="M47" s="61"/>
      <c r="N47" s="62"/>
      <c r="O47" s="61"/>
    </row>
    <row r="48" spans="2:20">
      <c r="B48" s="90"/>
      <c r="D48" t="s">
        <v>133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134</v>
      </c>
      <c r="D50" t="s">
        <v>723</v>
      </c>
      <c r="M50" s="61"/>
      <c r="N50" s="62"/>
      <c r="O50" s="61"/>
    </row>
    <row r="51" spans="2:15">
      <c r="B51" s="387" t="s">
        <v>136</v>
      </c>
      <c r="D51" t="s">
        <v>527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231" priority="1">
      <formula>AND(ISNUMBER(N6), N6&gt;=5, NOT(ISBLANK(O6)))</formula>
    </cfRule>
    <cfRule type="expression" dxfId="230" priority="2">
      <formula>AND(ISNUMBER(N6), N6&gt;=5)</formula>
    </cfRule>
    <cfRule type="expression" dxfId="229" priority="3">
      <formula>AND(ISNUMBER(N6), N6&lt;5, NOT(ISBLANK(O6)))</formula>
    </cfRule>
    <cfRule type="expression" dxfId="228" priority="4">
      <formula>AND(ISNUMBER(N6), N6&lt;5, ISBLANK(O6))</formula>
    </cfRule>
  </conditionalFormatting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84D83C-4988-4D8F-8FC4-E3FFC0E60667}">
  <sheetPr>
    <tabColor rgb="FFB0E3FF"/>
  </sheetPr>
  <dimension ref="B1:T55"/>
  <sheetViews>
    <sheetView workbookViewId="0">
      <selection activeCell="I27" sqref="I2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724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725</v>
      </c>
      <c r="F5" s="223" t="s">
        <v>726</v>
      </c>
      <c r="G5" s="223" t="s">
        <v>727</v>
      </c>
      <c r="H5" s="223" t="s">
        <v>728</v>
      </c>
      <c r="I5" s="223" t="s">
        <v>729</v>
      </c>
      <c r="J5" s="223" t="s">
        <v>730</v>
      </c>
      <c r="K5" s="223" t="s">
        <v>731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53</v>
      </c>
      <c r="F6" s="282" t="s">
        <v>53</v>
      </c>
      <c r="G6" s="282" t="s">
        <v>53</v>
      </c>
      <c r="H6" s="728" t="s">
        <v>131</v>
      </c>
      <c r="I6" s="282" t="s">
        <v>53</v>
      </c>
      <c r="J6" s="456"/>
      <c r="K6" s="457"/>
      <c r="L6" s="61"/>
      <c r="M6" s="414" t="s">
        <v>53</v>
      </c>
      <c r="N6" s="417">
        <f>COUNTIF(E7:I28, "*YB*")/2</f>
        <v>0</v>
      </c>
      <c r="O6" s="419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452" t="s">
        <v>732</v>
      </c>
      <c r="F7" s="452" t="s">
        <v>733</v>
      </c>
      <c r="G7" s="452" t="s">
        <v>732</v>
      </c>
      <c r="H7" s="729"/>
      <c r="I7" s="306" t="s">
        <v>734</v>
      </c>
      <c r="J7" s="458" t="s">
        <v>67</v>
      </c>
      <c r="K7" s="459"/>
      <c r="L7" s="61"/>
      <c r="M7" s="414" t="s">
        <v>54</v>
      </c>
      <c r="N7" s="417">
        <f>COUNTIF(E7:I28, "*YZ*")/2</f>
        <v>0</v>
      </c>
      <c r="O7" s="419" t="s">
        <v>495</v>
      </c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 t="s">
        <v>732</v>
      </c>
      <c r="F8" s="452" t="s">
        <v>733</v>
      </c>
      <c r="G8" s="452" t="s">
        <v>732</v>
      </c>
      <c r="H8" s="729"/>
      <c r="I8" s="306" t="s">
        <v>734</v>
      </c>
      <c r="J8" s="458" t="s">
        <v>67</v>
      </c>
      <c r="K8" s="460"/>
      <c r="L8" s="61"/>
      <c r="M8" s="414" t="s">
        <v>55</v>
      </c>
      <c r="N8" s="417">
        <f>COUNTIF(E7:I28, "*James*")/2</f>
        <v>0</v>
      </c>
      <c r="O8" s="419" t="s">
        <v>495</v>
      </c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452" t="s">
        <v>732</v>
      </c>
      <c r="F9" s="452" t="s">
        <v>733</v>
      </c>
      <c r="G9" s="452" t="s">
        <v>732</v>
      </c>
      <c r="H9" s="729"/>
      <c r="I9" s="306" t="s">
        <v>734</v>
      </c>
      <c r="J9" s="458" t="s">
        <v>67</v>
      </c>
      <c r="K9" s="460"/>
      <c r="L9" s="61"/>
      <c r="M9" s="414" t="s">
        <v>56</v>
      </c>
      <c r="N9" s="417">
        <f>COUNTIF(E7:I28, "*Alex*")/2</f>
        <v>20</v>
      </c>
      <c r="O9" s="419"/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452" t="s">
        <v>732</v>
      </c>
      <c r="F10" s="452" t="s">
        <v>733</v>
      </c>
      <c r="G10" s="452" t="s">
        <v>732</v>
      </c>
      <c r="H10" s="729"/>
      <c r="I10" s="306" t="s">
        <v>734</v>
      </c>
      <c r="J10" s="458" t="s">
        <v>67</v>
      </c>
      <c r="K10" s="460"/>
      <c r="L10" s="61"/>
      <c r="M10" s="414" t="s">
        <v>57</v>
      </c>
      <c r="N10" s="417">
        <f>COUNTIF(E7:I28, "*Rafi*")/2</f>
        <v>12.5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97</v>
      </c>
      <c r="C11" s="217" t="s">
        <v>85</v>
      </c>
      <c r="D11" s="267" t="s">
        <v>99</v>
      </c>
      <c r="E11" s="452" t="s">
        <v>732</v>
      </c>
      <c r="F11" s="452" t="s">
        <v>733</v>
      </c>
      <c r="G11" s="452" t="s">
        <v>732</v>
      </c>
      <c r="H11" s="729"/>
      <c r="I11" s="306" t="s">
        <v>734</v>
      </c>
      <c r="J11" s="458"/>
      <c r="K11" s="460"/>
      <c r="L11" s="61"/>
      <c r="M11" s="414" t="s">
        <v>58</v>
      </c>
      <c r="N11" s="417">
        <f>COUNTIF(E7:I28, "*Wei Yen*")/2</f>
        <v>0</v>
      </c>
      <c r="O11" s="419" t="s">
        <v>495</v>
      </c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452" t="s">
        <v>732</v>
      </c>
      <c r="F12" s="452" t="s">
        <v>735</v>
      </c>
      <c r="G12" s="306" t="s">
        <v>732</v>
      </c>
      <c r="H12" s="729"/>
      <c r="I12" s="306" t="s">
        <v>734</v>
      </c>
      <c r="J12" s="458"/>
      <c r="K12" s="460"/>
      <c r="L12" s="61"/>
      <c r="M12" s="414" t="s">
        <v>59</v>
      </c>
      <c r="N12" s="417">
        <f>COUNTIF(E7:I28, "*Nicholas*")/2</f>
        <v>2.5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452" t="s">
        <v>387</v>
      </c>
      <c r="F13" s="452" t="s">
        <v>714</v>
      </c>
      <c r="G13" s="452" t="s">
        <v>732</v>
      </c>
      <c r="H13" s="729"/>
      <c r="I13" s="306" t="s">
        <v>734</v>
      </c>
      <c r="J13" s="458"/>
      <c r="K13" s="460"/>
      <c r="L13" s="61"/>
      <c r="M13" s="414" t="s">
        <v>60</v>
      </c>
      <c r="N13" s="417" cm="1">
        <f t="array" ref="N13">SUM(COUNTIFS(E7:I28, {"*Venus*","*Vaness*","*Vanness*"}))/2</f>
        <v>0</v>
      </c>
      <c r="O13" s="465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452" t="s">
        <v>387</v>
      </c>
      <c r="F14" s="452" t="s">
        <v>715</v>
      </c>
      <c r="G14" s="452" t="s">
        <v>732</v>
      </c>
      <c r="H14" s="729"/>
      <c r="I14" s="306" t="s">
        <v>734</v>
      </c>
      <c r="J14" s="458"/>
      <c r="K14" s="460"/>
      <c r="L14" s="61"/>
      <c r="M14" s="414" t="s">
        <v>61</v>
      </c>
      <c r="N14" s="417">
        <f>COUNTIF(E7:I28, "*Tai Wei*")/2</f>
        <v>0</v>
      </c>
      <c r="O14" s="419" t="s">
        <v>495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452" t="s">
        <v>387</v>
      </c>
      <c r="F15" s="452" t="s">
        <v>715</v>
      </c>
      <c r="G15" s="452" t="s">
        <v>56</v>
      </c>
      <c r="H15" s="729"/>
      <c r="I15" s="306" t="s">
        <v>280</v>
      </c>
      <c r="J15" s="458"/>
      <c r="K15" s="460"/>
      <c r="L15" s="61"/>
      <c r="M15" s="414" t="s">
        <v>62</v>
      </c>
      <c r="N15" s="417">
        <f>COUNTIF(E7:I28, "*Vijay*")/2</f>
        <v>5.5</v>
      </c>
      <c r="O15" s="419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452" t="s">
        <v>736</v>
      </c>
      <c r="F16" s="452" t="s">
        <v>715</v>
      </c>
      <c r="G16" s="452" t="s">
        <v>56</v>
      </c>
      <c r="H16" s="729"/>
      <c r="I16" s="306" t="s">
        <v>280</v>
      </c>
      <c r="J16" s="458"/>
      <c r="K16" s="460"/>
      <c r="L16" s="61"/>
      <c r="M16" s="414" t="s">
        <v>63</v>
      </c>
      <c r="N16" s="417">
        <f>COUNTIF(E7:I28, "*Griselda*")/2</f>
        <v>6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452" t="s">
        <v>737</v>
      </c>
      <c r="F17" s="452" t="s">
        <v>377</v>
      </c>
      <c r="G17" s="452" t="s">
        <v>363</v>
      </c>
      <c r="H17" s="729"/>
      <c r="I17" s="306" t="s">
        <v>738</v>
      </c>
      <c r="J17" s="458"/>
      <c r="K17" s="460"/>
      <c r="L17" s="61"/>
      <c r="M17" s="414" t="s">
        <v>64</v>
      </c>
      <c r="N17" s="417">
        <f>COUNTIF(E7:I28, "*Haikal*")/2</f>
        <v>16</v>
      </c>
      <c r="O17" s="419" t="s">
        <v>451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452" t="s">
        <v>377</v>
      </c>
      <c r="F18" s="452" t="s">
        <v>733</v>
      </c>
      <c r="G18" s="452" t="s">
        <v>363</v>
      </c>
      <c r="H18" s="729"/>
      <c r="I18" s="306" t="s">
        <v>738</v>
      </c>
      <c r="J18" s="458"/>
      <c r="K18" s="460"/>
      <c r="L18" s="61"/>
      <c r="M18" s="414" t="s">
        <v>65</v>
      </c>
      <c r="N18" s="417">
        <f>COUNTIF(E7:I28, "*Michael*")/2</f>
        <v>7.5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452" t="s">
        <v>377</v>
      </c>
      <c r="F19" s="452" t="s">
        <v>733</v>
      </c>
      <c r="G19" s="452" t="s">
        <v>363</v>
      </c>
      <c r="H19" s="729"/>
      <c r="I19" s="306" t="s">
        <v>738</v>
      </c>
      <c r="J19" s="458"/>
      <c r="K19" s="460"/>
      <c r="L19" s="61"/>
      <c r="M19" s="414" t="s">
        <v>66</v>
      </c>
      <c r="N19" s="417">
        <f>COUNTIF(E7:I28, "*Max*")/2</f>
        <v>13.5</v>
      </c>
      <c r="O19" s="419"/>
      <c r="P19" s="345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452" t="s">
        <v>377</v>
      </c>
      <c r="F20" s="452" t="s">
        <v>739</v>
      </c>
      <c r="G20" s="452" t="s">
        <v>363</v>
      </c>
      <c r="H20" s="729"/>
      <c r="I20" s="306" t="s">
        <v>738</v>
      </c>
      <c r="J20" s="458"/>
      <c r="K20" s="460"/>
      <c r="L20" s="61"/>
      <c r="M20" s="469" t="s">
        <v>67</v>
      </c>
      <c r="N20" s="470">
        <f>COUNTIF(E8:I29, "*Jia Leong*")/2</f>
        <v>0</v>
      </c>
      <c r="O20" s="471" t="s">
        <v>295</v>
      </c>
      <c r="P20" s="199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452" t="s">
        <v>377</v>
      </c>
      <c r="F21" s="452" t="s">
        <v>739</v>
      </c>
      <c r="G21" s="452" t="s">
        <v>363</v>
      </c>
      <c r="H21" s="729"/>
      <c r="I21" s="306" t="s">
        <v>738</v>
      </c>
      <c r="J21" s="458"/>
      <c r="K21" s="460"/>
      <c r="L21" s="61"/>
      <c r="M21" s="453" t="s">
        <v>68</v>
      </c>
      <c r="N21" s="454">
        <f>COUNTIF(E10:I30, "*Shaun*")/2</f>
        <v>13.5</v>
      </c>
      <c r="O21" s="455"/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452" t="s">
        <v>733</v>
      </c>
      <c r="F22" s="452" t="s">
        <v>740</v>
      </c>
      <c r="G22" s="452" t="s">
        <v>363</v>
      </c>
      <c r="H22" s="729"/>
      <c r="I22" s="306" t="s">
        <v>738</v>
      </c>
      <c r="J22" s="458"/>
      <c r="K22" s="460"/>
      <c r="L22" s="61"/>
      <c r="M22" s="224"/>
      <c r="N22" s="224"/>
      <c r="O22" s="219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452" t="s">
        <v>733</v>
      </c>
      <c r="F23" s="452" t="s">
        <v>740</v>
      </c>
      <c r="G23" s="452" t="s">
        <v>741</v>
      </c>
      <c r="H23" s="729"/>
      <c r="I23" s="306" t="s">
        <v>738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452" t="s">
        <v>285</v>
      </c>
      <c r="F24" s="452" t="s">
        <v>740</v>
      </c>
      <c r="G24" s="452" t="s">
        <v>742</v>
      </c>
      <c r="H24" s="729"/>
      <c r="I24" s="306" t="s">
        <v>743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452" t="s">
        <v>285</v>
      </c>
      <c r="F25" s="452" t="s">
        <v>744</v>
      </c>
      <c r="G25" s="452" t="s">
        <v>745</v>
      </c>
      <c r="H25" s="729"/>
      <c r="I25" s="306" t="s">
        <v>743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452" t="s">
        <v>285</v>
      </c>
      <c r="F26" s="452" t="s">
        <v>746</v>
      </c>
      <c r="G26" s="452" t="s">
        <v>745</v>
      </c>
      <c r="H26" s="729"/>
      <c r="I26" s="306" t="s">
        <v>743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452" t="s">
        <v>285</v>
      </c>
      <c r="F27" s="452" t="s">
        <v>746</v>
      </c>
      <c r="G27" s="452" t="s">
        <v>745</v>
      </c>
      <c r="H27" s="730"/>
      <c r="I27" s="306" t="s">
        <v>743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t="s">
        <v>130</v>
      </c>
      <c r="C41" s="727"/>
      <c r="D41" s="727"/>
      <c r="E41" s="727"/>
      <c r="F41" s="727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  <c r="M47" s="61"/>
      <c r="N47" s="62"/>
      <c r="O47" s="61"/>
    </row>
    <row r="48" spans="2:20">
      <c r="M48" s="61"/>
      <c r="N48" s="62"/>
      <c r="O48" s="61"/>
    </row>
    <row r="49" spans="2:15">
      <c r="B49" s="127" t="s">
        <v>134</v>
      </c>
      <c r="D49" t="s">
        <v>747</v>
      </c>
      <c r="M49" s="61"/>
      <c r="N49" s="62"/>
      <c r="O49" s="61"/>
    </row>
    <row r="50" spans="2:15">
      <c r="B50" s="387" t="s">
        <v>136</v>
      </c>
      <c r="D50" t="s">
        <v>527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5">
    <mergeCell ref="B1:K1"/>
    <mergeCell ref="B2:K2"/>
    <mergeCell ref="B3:K3"/>
    <mergeCell ref="C41:F41"/>
    <mergeCell ref="H6:H27"/>
  </mergeCells>
  <conditionalFormatting sqref="N6:N21">
    <cfRule type="expression" dxfId="227" priority="1">
      <formula>AND(ISNUMBER(N6), N6&gt;=5, NOT(ISBLANK(O6)))</formula>
    </cfRule>
    <cfRule type="expression" dxfId="226" priority="2">
      <formula>AND(ISNUMBER(N6), N6&gt;=5)</formula>
    </cfRule>
    <cfRule type="expression" dxfId="225" priority="3">
      <formula>AND(ISNUMBER(N6), N6&lt;5, NOT(ISBLANK(O6)))</formula>
    </cfRule>
    <cfRule type="expression" dxfId="224" priority="4">
      <formula>AND(ISNUMBER(N6), N6&lt;5, ISBLANK(O6))</formula>
    </cfRule>
  </conditionalFormatting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20F32A-09B6-4E79-882E-F73AE7FAB284}">
  <sheetPr>
    <tabColor rgb="FFB0E3FF"/>
  </sheetPr>
  <dimension ref="B1:T56"/>
  <sheetViews>
    <sheetView topLeftCell="A4" workbookViewId="0">
      <selection activeCell="I20" sqref="I20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748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749</v>
      </c>
      <c r="F5" s="223" t="s">
        <v>750</v>
      </c>
      <c r="G5" s="223" t="s">
        <v>751</v>
      </c>
      <c r="H5" s="223" t="s">
        <v>752</v>
      </c>
      <c r="I5" s="223" t="s">
        <v>753</v>
      </c>
      <c r="J5" s="223" t="s">
        <v>754</v>
      </c>
      <c r="K5" s="223" t="s">
        <v>755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494</v>
      </c>
      <c r="F6" s="282" t="s">
        <v>494</v>
      </c>
      <c r="G6" s="282" t="s">
        <v>494</v>
      </c>
      <c r="H6" s="282" t="s">
        <v>494</v>
      </c>
      <c r="I6" s="282" t="s">
        <v>494</v>
      </c>
      <c r="J6" s="456"/>
      <c r="K6" s="457"/>
      <c r="L6" s="61"/>
      <c r="M6" s="424" t="s">
        <v>756</v>
      </c>
      <c r="N6" s="417">
        <f>COUNTIF(E7:I28, "*Rowvan*")/2</f>
        <v>9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452" t="s">
        <v>389</v>
      </c>
      <c r="F7" s="452" t="s">
        <v>757</v>
      </c>
      <c r="G7" s="452" t="s">
        <v>375</v>
      </c>
      <c r="H7" s="306" t="s">
        <v>758</v>
      </c>
      <c r="I7" s="452" t="s">
        <v>759</v>
      </c>
      <c r="J7" s="458"/>
      <c r="K7" s="459"/>
      <c r="L7" s="61"/>
      <c r="M7" s="414" t="s">
        <v>53</v>
      </c>
      <c r="N7" s="417">
        <f>COUNTIF(E7:I28, "*YB*")/2</f>
        <v>14.5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 t="s">
        <v>389</v>
      </c>
      <c r="F8" s="452" t="s">
        <v>478</v>
      </c>
      <c r="G8" s="452" t="s">
        <v>760</v>
      </c>
      <c r="H8" s="306" t="s">
        <v>756</v>
      </c>
      <c r="I8" s="452" t="s">
        <v>759</v>
      </c>
      <c r="J8" s="458"/>
      <c r="K8" s="460"/>
      <c r="L8" s="61"/>
      <c r="M8" s="414" t="s">
        <v>54</v>
      </c>
      <c r="N8" s="417">
        <f>COUNTIF(E7:I28, "*YZ*")/2</f>
        <v>0</v>
      </c>
      <c r="O8" s="419" t="s">
        <v>495</v>
      </c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452" t="s">
        <v>56</v>
      </c>
      <c r="F9" s="452" t="s">
        <v>761</v>
      </c>
      <c r="G9" s="452" t="s">
        <v>760</v>
      </c>
      <c r="H9" s="306" t="s">
        <v>756</v>
      </c>
      <c r="I9" s="452" t="s">
        <v>759</v>
      </c>
      <c r="J9" s="458"/>
      <c r="K9" s="460"/>
      <c r="L9" s="61"/>
      <c r="M9" s="414" t="s">
        <v>55</v>
      </c>
      <c r="N9" s="417">
        <f>COUNTIF(E7:I28, "*James*")/2</f>
        <v>0</v>
      </c>
      <c r="O9" s="419" t="s">
        <v>495</v>
      </c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452" t="s">
        <v>56</v>
      </c>
      <c r="F10" s="452" t="s">
        <v>761</v>
      </c>
      <c r="G10" s="452" t="s">
        <v>760</v>
      </c>
      <c r="H10" s="306" t="s">
        <v>756</v>
      </c>
      <c r="I10" s="452" t="s">
        <v>759</v>
      </c>
      <c r="J10" s="458"/>
      <c r="K10" s="460"/>
      <c r="L10" s="61"/>
      <c r="M10" s="414" t="s">
        <v>56</v>
      </c>
      <c r="N10" s="417">
        <f>COUNTIF(E7:I28, "*Alex*")/2</f>
        <v>22</v>
      </c>
      <c r="O10" s="419" t="s">
        <v>295</v>
      </c>
      <c r="P10" s="199"/>
      <c r="Q10" s="199"/>
      <c r="R10" s="63"/>
      <c r="S10" s="63"/>
      <c r="T10" s="63"/>
    </row>
    <row r="11" spans="2:20" ht="15" customHeight="1">
      <c r="B11" s="266" t="s">
        <v>97</v>
      </c>
      <c r="C11" s="217" t="s">
        <v>85</v>
      </c>
      <c r="D11" s="267" t="s">
        <v>99</v>
      </c>
      <c r="E11" s="452" t="s">
        <v>56</v>
      </c>
      <c r="F11" s="452" t="s">
        <v>761</v>
      </c>
      <c r="G11" s="452" t="s">
        <v>760</v>
      </c>
      <c r="H11" s="306" t="s">
        <v>756</v>
      </c>
      <c r="I11" s="452" t="s">
        <v>499</v>
      </c>
      <c r="J11" s="458"/>
      <c r="K11" s="460"/>
      <c r="L11" s="61"/>
      <c r="M11" s="414" t="s">
        <v>57</v>
      </c>
      <c r="N11" s="417">
        <f>COUNTIF(E7:I28, "*Rafi*")/2</f>
        <v>8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452" t="s">
        <v>56</v>
      </c>
      <c r="F12" s="452" t="s">
        <v>478</v>
      </c>
      <c r="G12" s="452" t="s">
        <v>732</v>
      </c>
      <c r="H12" s="452" t="s">
        <v>756</v>
      </c>
      <c r="I12" s="452" t="s">
        <v>499</v>
      </c>
      <c r="J12" s="458"/>
      <c r="K12" s="460"/>
      <c r="L12" s="61"/>
      <c r="M12" s="414" t="s">
        <v>58</v>
      </c>
      <c r="N12" s="417">
        <f>COUNTIF(E7:I28, "*Wei Yen*")/2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452" t="s">
        <v>642</v>
      </c>
      <c r="F13" s="452" t="s">
        <v>478</v>
      </c>
      <c r="G13" s="452" t="s">
        <v>732</v>
      </c>
      <c r="H13" s="452" t="s">
        <v>756</v>
      </c>
      <c r="I13" s="452" t="s">
        <v>499</v>
      </c>
      <c r="J13" s="458"/>
      <c r="K13" s="460"/>
      <c r="L13" s="61"/>
      <c r="M13" s="414" t="s">
        <v>59</v>
      </c>
      <c r="N13" s="417">
        <f>COUNTIF(E7:I28, "*Nicholas*")/2</f>
        <v>0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452" t="s">
        <v>642</v>
      </c>
      <c r="F14" s="452" t="s">
        <v>478</v>
      </c>
      <c r="G14" s="452" t="s">
        <v>732</v>
      </c>
      <c r="H14" s="452"/>
      <c r="I14" s="452" t="s">
        <v>499</v>
      </c>
      <c r="J14" s="458"/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452" t="s">
        <v>642</v>
      </c>
      <c r="F15" s="452" t="s">
        <v>478</v>
      </c>
      <c r="G15" s="452" t="s">
        <v>732</v>
      </c>
      <c r="H15" s="452" t="s">
        <v>642</v>
      </c>
      <c r="I15" s="452" t="s">
        <v>499</v>
      </c>
      <c r="J15" s="458"/>
      <c r="K15" s="460"/>
      <c r="L15" s="61"/>
      <c r="M15" s="414" t="s">
        <v>61</v>
      </c>
      <c r="N15" s="417">
        <f>COUNTIF(E7:I28, "*Tai Wei*")/2</f>
        <v>0</v>
      </c>
      <c r="O15" s="419" t="s">
        <v>495</v>
      </c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452" t="s">
        <v>642</v>
      </c>
      <c r="F16" s="452" t="s">
        <v>684</v>
      </c>
      <c r="G16" s="452" t="s">
        <v>732</v>
      </c>
      <c r="H16" s="452" t="s">
        <v>642</v>
      </c>
      <c r="I16" s="452" t="s">
        <v>762</v>
      </c>
      <c r="J16" s="458"/>
      <c r="K16" s="460"/>
      <c r="L16" s="61"/>
      <c r="M16" s="414" t="s">
        <v>62</v>
      </c>
      <c r="N16" s="417">
        <f>COUNTIF(E7:I28, "*Vijay*")/2</f>
        <v>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452" t="s">
        <v>642</v>
      </c>
      <c r="F17" s="452" t="s">
        <v>760</v>
      </c>
      <c r="G17" s="452" t="s">
        <v>763</v>
      </c>
      <c r="H17" s="452" t="s">
        <v>642</v>
      </c>
      <c r="I17" s="452" t="s">
        <v>762</v>
      </c>
      <c r="J17" s="458"/>
      <c r="K17" s="460"/>
      <c r="L17" s="61"/>
      <c r="M17" s="414" t="s">
        <v>63</v>
      </c>
      <c r="N17" s="417">
        <f>COUNTIF(E7:I28, "*Griselda*")/2</f>
        <v>5.5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452"/>
      <c r="F18" s="452" t="s">
        <v>760</v>
      </c>
      <c r="G18" s="452" t="s">
        <v>764</v>
      </c>
      <c r="H18" s="452" t="s">
        <v>642</v>
      </c>
      <c r="I18" s="452" t="s">
        <v>762</v>
      </c>
      <c r="J18" s="458"/>
      <c r="K18" s="460"/>
      <c r="L18" s="61"/>
      <c r="M18" s="414" t="s">
        <v>64</v>
      </c>
      <c r="N18" s="417">
        <f>COUNTIF(E7:I28, "*Haikal*")/2</f>
        <v>5</v>
      </c>
      <c r="O18" s="419" t="s">
        <v>451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452"/>
      <c r="F19" s="452" t="s">
        <v>765</v>
      </c>
      <c r="G19" s="452" t="s">
        <v>766</v>
      </c>
      <c r="H19" s="452" t="s">
        <v>642</v>
      </c>
      <c r="I19" s="452" t="s">
        <v>53</v>
      </c>
      <c r="J19" s="458"/>
      <c r="K19" s="460"/>
      <c r="L19" s="61"/>
      <c r="M19" s="414" t="s">
        <v>65</v>
      </c>
      <c r="N19" s="417">
        <f>COUNTIF(E7:I28, "*Michael*")/2</f>
        <v>0</v>
      </c>
      <c r="O19" s="419" t="s">
        <v>295</v>
      </c>
      <c r="P19" s="345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452"/>
      <c r="F20" s="452" t="s">
        <v>765</v>
      </c>
      <c r="G20" s="452" t="s">
        <v>766</v>
      </c>
      <c r="H20" s="452" t="s">
        <v>642</v>
      </c>
      <c r="I20" s="452" t="s">
        <v>756</v>
      </c>
      <c r="J20" s="458"/>
      <c r="K20" s="460"/>
      <c r="L20" s="61"/>
      <c r="M20" s="414" t="s">
        <v>66</v>
      </c>
      <c r="N20" s="417">
        <f>COUNTIF(E7:I28, "*Max*")/2</f>
        <v>0</v>
      </c>
      <c r="O20" s="419" t="s">
        <v>295</v>
      </c>
      <c r="P20" s="199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452" t="s">
        <v>68</v>
      </c>
      <c r="F21" s="452" t="s">
        <v>767</v>
      </c>
      <c r="G21" s="452" t="s">
        <v>766</v>
      </c>
      <c r="H21" s="452"/>
      <c r="I21" s="452" t="s">
        <v>756</v>
      </c>
      <c r="J21" s="458"/>
      <c r="K21" s="460"/>
      <c r="L21" s="61"/>
      <c r="M21" s="469" t="s">
        <v>67</v>
      </c>
      <c r="N21" s="470">
        <f>COUNTIF(E8:I29, "*Jia Leong*")/2</f>
        <v>6.5</v>
      </c>
      <c r="O21" s="471" t="s">
        <v>372</v>
      </c>
      <c r="P21" s="199"/>
      <c r="Q21" s="199"/>
      <c r="R21" s="63"/>
      <c r="S21" s="63"/>
      <c r="T21" s="63"/>
    </row>
    <row r="22" spans="2:20" ht="15" customHeight="1">
      <c r="B22" s="266" t="s">
        <v>112</v>
      </c>
      <c r="C22" s="217" t="s">
        <v>85</v>
      </c>
      <c r="D22" s="218" t="s">
        <v>113</v>
      </c>
      <c r="E22" s="452" t="s">
        <v>768</v>
      </c>
      <c r="F22" s="452" t="s">
        <v>340</v>
      </c>
      <c r="G22" s="452" t="s">
        <v>669</v>
      </c>
      <c r="H22" s="452"/>
      <c r="I22" s="452" t="s">
        <v>756</v>
      </c>
      <c r="J22" s="458"/>
      <c r="K22" s="460"/>
      <c r="L22" s="61"/>
      <c r="M22" s="453" t="s">
        <v>68</v>
      </c>
      <c r="N22" s="454">
        <f>COUNTIF(E10:I30, "*Shaun*")/2</f>
        <v>6</v>
      </c>
      <c r="O22" s="455" t="s">
        <v>295</v>
      </c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452" t="s">
        <v>768</v>
      </c>
      <c r="F23" s="452" t="s">
        <v>769</v>
      </c>
      <c r="G23" s="452" t="s">
        <v>63</v>
      </c>
      <c r="H23" s="452"/>
      <c r="I23" s="452" t="s">
        <v>756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452" t="s">
        <v>768</v>
      </c>
      <c r="F24" s="452" t="s">
        <v>769</v>
      </c>
      <c r="G24" s="452" t="s">
        <v>63</v>
      </c>
      <c r="H24" s="452"/>
      <c r="I24" s="452" t="s">
        <v>756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452" t="s">
        <v>768</v>
      </c>
      <c r="F25" s="452" t="s">
        <v>769</v>
      </c>
      <c r="G25" s="452" t="s">
        <v>63</v>
      </c>
      <c r="H25" s="452"/>
      <c r="I25" s="452" t="s">
        <v>756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452" t="s">
        <v>768</v>
      </c>
      <c r="F26" s="452" t="s">
        <v>769</v>
      </c>
      <c r="G26" s="452" t="s">
        <v>63</v>
      </c>
      <c r="H26" s="452" t="s">
        <v>756</v>
      </c>
      <c r="I26" s="452" t="s">
        <v>756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452" t="s">
        <v>768</v>
      </c>
      <c r="F27" s="452" t="s">
        <v>769</v>
      </c>
      <c r="G27" s="452" t="s">
        <v>63</v>
      </c>
      <c r="H27" s="452" t="s">
        <v>756</v>
      </c>
      <c r="I27" s="452" t="s">
        <v>756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 t="s">
        <v>756</v>
      </c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 t="s">
        <v>756</v>
      </c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 t="s">
        <v>756</v>
      </c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" customHeight="1">
      <c r="B41" t="s">
        <v>130</v>
      </c>
      <c r="C41" s="727"/>
      <c r="D41" s="727"/>
      <c r="E41" s="727"/>
      <c r="F41" s="727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8" spans="2:20">
      <c r="M48" s="61"/>
      <c r="N48" s="62"/>
      <c r="O48" s="61"/>
    </row>
    <row r="49" spans="2:15">
      <c r="B49" s="127" t="s">
        <v>134</v>
      </c>
      <c r="D49" t="s">
        <v>747</v>
      </c>
      <c r="M49" s="61"/>
      <c r="N49" s="62"/>
      <c r="O49" s="61"/>
    </row>
    <row r="50" spans="2:15">
      <c r="B50" s="387" t="s">
        <v>136</v>
      </c>
      <c r="D50" t="s">
        <v>527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223" priority="1">
      <formula>AND(ISNUMBER(N6), N6&gt;=5, NOT(ISBLANK(O6)))</formula>
    </cfRule>
    <cfRule type="expression" dxfId="222" priority="2">
      <formula>AND(ISNUMBER(N6), N6&gt;=5)</formula>
    </cfRule>
    <cfRule type="expression" dxfId="221" priority="3">
      <formula>AND(ISNUMBER(N6), N6&lt;5, NOT(ISBLANK(O6)))</formula>
    </cfRule>
    <cfRule type="expression" dxfId="220" priority="4">
      <formula>AND(ISNUMBER(N6), N6&lt;5, ISBLANK(O6))</formula>
    </cfRule>
  </conditionalFormatting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404C55-7A9E-425E-87F6-26F005E24609}">
  <sheetPr>
    <tabColor rgb="FFB0E3FF"/>
  </sheetPr>
  <dimension ref="B1:T56"/>
  <sheetViews>
    <sheetView workbookViewId="0">
      <selection activeCell="E6" sqref="E6:I6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770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45505</v>
      </c>
      <c r="F5" s="223">
        <v>45536</v>
      </c>
      <c r="G5" s="223">
        <v>45566</v>
      </c>
      <c r="H5" s="223">
        <v>45597</v>
      </c>
      <c r="I5" s="223">
        <v>45627</v>
      </c>
      <c r="J5" s="223" t="s">
        <v>771</v>
      </c>
      <c r="K5" s="223" t="s">
        <v>772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37" t="s">
        <v>53</v>
      </c>
      <c r="F6" s="542" t="s">
        <v>53</v>
      </c>
      <c r="G6" s="542" t="s">
        <v>53</v>
      </c>
      <c r="H6" s="542" t="s">
        <v>53</v>
      </c>
      <c r="I6" s="542" t="s">
        <v>53</v>
      </c>
      <c r="J6" s="456"/>
      <c r="K6" s="457"/>
      <c r="L6" s="61"/>
      <c r="M6" s="424" t="s">
        <v>756</v>
      </c>
      <c r="N6" s="417">
        <f>COUNTIF(E7:I28, "*Rowvan*")/2</f>
        <v>11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543"/>
      <c r="F7" s="543" t="s">
        <v>53</v>
      </c>
      <c r="G7" s="543"/>
      <c r="H7" s="358" t="s">
        <v>756</v>
      </c>
      <c r="I7" s="358"/>
      <c r="J7" s="458" t="s">
        <v>56</v>
      </c>
      <c r="K7" s="459"/>
      <c r="L7" s="61"/>
      <c r="M7" s="414" t="s">
        <v>53</v>
      </c>
      <c r="N7" s="417">
        <f>COUNTIF(E7:I28, "*YB*")/2</f>
        <v>9.5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/>
      <c r="F8" s="452" t="s">
        <v>53</v>
      </c>
      <c r="G8" s="452"/>
      <c r="H8" s="306" t="s">
        <v>773</v>
      </c>
      <c r="I8" s="306"/>
      <c r="J8" s="458" t="s">
        <v>56</v>
      </c>
      <c r="K8" s="460"/>
      <c r="L8" s="61"/>
      <c r="M8" s="414" t="s">
        <v>54</v>
      </c>
      <c r="N8" s="417">
        <f>COUNTIF(E7:I28, "*YZ*")/2</f>
        <v>0</v>
      </c>
      <c r="O8" s="419" t="s">
        <v>495</v>
      </c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515"/>
      <c r="F9" s="452" t="s">
        <v>53</v>
      </c>
      <c r="G9" s="452"/>
      <c r="H9" s="306" t="s">
        <v>773</v>
      </c>
      <c r="I9" s="306"/>
      <c r="J9" s="458" t="s">
        <v>56</v>
      </c>
      <c r="K9" s="460"/>
      <c r="L9" s="61"/>
      <c r="M9" s="414" t="s">
        <v>55</v>
      </c>
      <c r="N9" s="417">
        <f>COUNTIF(E7:I28, "*James*")/2</f>
        <v>0</v>
      </c>
      <c r="O9" s="419" t="s">
        <v>495</v>
      </c>
      <c r="P9" s="199"/>
      <c r="Q9" s="240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452"/>
      <c r="F10" s="452" t="s">
        <v>53</v>
      </c>
      <c r="G10" s="306"/>
      <c r="H10" s="306" t="s">
        <v>773</v>
      </c>
      <c r="I10" s="306"/>
      <c r="J10" s="458" t="s">
        <v>56</v>
      </c>
      <c r="K10" s="460"/>
      <c r="L10" s="61"/>
      <c r="M10" s="414" t="s">
        <v>56</v>
      </c>
      <c r="N10" s="417">
        <f>COUNTIF(E7:I28, "*Alex*")/2</f>
        <v>18</v>
      </c>
      <c r="O10" s="419"/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99</v>
      </c>
      <c r="E11" s="452" t="s">
        <v>756</v>
      </c>
      <c r="F11" s="452" t="s">
        <v>53</v>
      </c>
      <c r="G11" s="306"/>
      <c r="H11" s="306" t="s">
        <v>773</v>
      </c>
      <c r="I11" s="306" t="s">
        <v>62</v>
      </c>
      <c r="J11" s="458" t="s">
        <v>56</v>
      </c>
      <c r="K11" s="460"/>
      <c r="L11" s="61"/>
      <c r="M11" s="414" t="s">
        <v>57</v>
      </c>
      <c r="N11" s="417">
        <f>COUNTIF(E7:I28, "*Rafi*")/2</f>
        <v>10.5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452" t="s">
        <v>774</v>
      </c>
      <c r="F12" s="452" t="s">
        <v>53</v>
      </c>
      <c r="G12" s="306"/>
      <c r="H12" s="306" t="s">
        <v>756</v>
      </c>
      <c r="I12" s="306" t="s">
        <v>62</v>
      </c>
      <c r="J12" s="458" t="s">
        <v>56</v>
      </c>
      <c r="K12" s="460"/>
      <c r="L12" s="61"/>
      <c r="M12" s="414" t="s">
        <v>58</v>
      </c>
      <c r="N12" s="417">
        <f>COUNTIF(E7:I28, "*Wei Yen*")/2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452" t="s">
        <v>775</v>
      </c>
      <c r="F13" s="452" t="s">
        <v>53</v>
      </c>
      <c r="G13" s="452"/>
      <c r="H13" s="306" t="s">
        <v>756</v>
      </c>
      <c r="I13" s="306" t="s">
        <v>62</v>
      </c>
      <c r="J13" s="458" t="s">
        <v>56</v>
      </c>
      <c r="K13" s="460"/>
      <c r="L13" s="61"/>
      <c r="M13" s="414" t="s">
        <v>59</v>
      </c>
      <c r="N13" s="417">
        <f>COUNTIF(E7:I28, "*Nicholas*")/2</f>
        <v>2.5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452" t="s">
        <v>776</v>
      </c>
      <c r="F14" s="452" t="s">
        <v>53</v>
      </c>
      <c r="G14" s="452"/>
      <c r="H14" s="306" t="s">
        <v>756</v>
      </c>
      <c r="I14" s="306" t="s">
        <v>62</v>
      </c>
      <c r="J14" s="458" t="s">
        <v>56</v>
      </c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452" t="s">
        <v>776</v>
      </c>
      <c r="F15" s="452" t="s">
        <v>777</v>
      </c>
      <c r="G15" s="452"/>
      <c r="H15" s="306" t="s">
        <v>756</v>
      </c>
      <c r="I15" s="306" t="s">
        <v>62</v>
      </c>
      <c r="J15" s="458" t="s">
        <v>56</v>
      </c>
      <c r="K15" s="460"/>
      <c r="L15" s="61"/>
      <c r="M15" s="414" t="s">
        <v>61</v>
      </c>
      <c r="N15" s="417">
        <f>COUNTIF(E7:I28, "*Tai Wei*")/2</f>
        <v>0</v>
      </c>
      <c r="O15" s="419" t="s">
        <v>495</v>
      </c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452" t="s">
        <v>776</v>
      </c>
      <c r="F16" s="452" t="s">
        <v>777</v>
      </c>
      <c r="G16" s="452"/>
      <c r="H16" s="452" t="s">
        <v>56</v>
      </c>
      <c r="I16" s="452" t="s">
        <v>56</v>
      </c>
      <c r="J16" s="458" t="s">
        <v>56</v>
      </c>
      <c r="K16" s="460"/>
      <c r="L16" s="61"/>
      <c r="M16" s="414" t="s">
        <v>62</v>
      </c>
      <c r="N16" s="417">
        <f>COUNTIF(E7:I28, "*Vijay*")/2</f>
        <v>6.5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452" t="s">
        <v>778</v>
      </c>
      <c r="F17" s="452" t="s">
        <v>777</v>
      </c>
      <c r="G17" s="452" t="s">
        <v>499</v>
      </c>
      <c r="H17" s="452" t="s">
        <v>779</v>
      </c>
      <c r="I17" s="452" t="s">
        <v>56</v>
      </c>
      <c r="J17" s="458" t="s">
        <v>56</v>
      </c>
      <c r="K17" s="460"/>
      <c r="L17" s="61"/>
      <c r="M17" s="414" t="s">
        <v>63</v>
      </c>
      <c r="N17" s="417">
        <f>COUNTIF(E7:I28, "*Griselda*")/2</f>
        <v>7.5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452" t="s">
        <v>756</v>
      </c>
      <c r="F18" s="452" t="s">
        <v>499</v>
      </c>
      <c r="G18" s="452" t="s">
        <v>499</v>
      </c>
      <c r="H18" s="452" t="s">
        <v>779</v>
      </c>
      <c r="I18" s="452" t="s">
        <v>56</v>
      </c>
      <c r="J18" s="458" t="s">
        <v>56</v>
      </c>
      <c r="K18" s="460"/>
      <c r="L18" s="61"/>
      <c r="M18" s="414" t="s">
        <v>64</v>
      </c>
      <c r="N18" s="417">
        <f>COUNTIF(E7:I28, "*Haikal*")/2</f>
        <v>0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452" t="s">
        <v>756</v>
      </c>
      <c r="F19" s="452" t="s">
        <v>499</v>
      </c>
      <c r="G19" s="452" t="s">
        <v>499</v>
      </c>
      <c r="H19" s="452" t="s">
        <v>779</v>
      </c>
      <c r="I19" s="452" t="s">
        <v>56</v>
      </c>
      <c r="J19" s="458" t="s">
        <v>56</v>
      </c>
      <c r="K19" s="460"/>
      <c r="L19" s="61"/>
      <c r="M19" s="414" t="s">
        <v>65</v>
      </c>
      <c r="N19" s="417">
        <f>COUNTIF(E7:I28, "*Michael*")/2</f>
        <v>0</v>
      </c>
      <c r="O19" s="419" t="s">
        <v>295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452" t="s">
        <v>756</v>
      </c>
      <c r="F20" s="452" t="s">
        <v>780</v>
      </c>
      <c r="G20" s="452" t="s">
        <v>499</v>
      </c>
      <c r="H20" s="452" t="s">
        <v>779</v>
      </c>
      <c r="I20" s="452" t="s">
        <v>56</v>
      </c>
      <c r="J20" s="458" t="s">
        <v>56</v>
      </c>
      <c r="K20" s="460"/>
      <c r="L20" s="61"/>
      <c r="M20" s="414" t="s">
        <v>66</v>
      </c>
      <c r="N20" s="417">
        <f>COUNTIF(E7:I28, "*Max*")/2</f>
        <v>2</v>
      </c>
      <c r="O20" s="419" t="s">
        <v>295</v>
      </c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452" t="s">
        <v>781</v>
      </c>
      <c r="F21" s="452" t="s">
        <v>780</v>
      </c>
      <c r="G21" s="452" t="s">
        <v>499</v>
      </c>
      <c r="H21" s="452" t="s">
        <v>779</v>
      </c>
      <c r="I21" s="452" t="s">
        <v>56</v>
      </c>
      <c r="J21" s="458"/>
      <c r="K21" s="460"/>
      <c r="L21" s="61"/>
      <c r="M21" s="469" t="s">
        <v>67</v>
      </c>
      <c r="N21" s="470">
        <f>COUNTIF(E8:I29, "*Jia Leong*")/2</f>
        <v>0</v>
      </c>
      <c r="O21" s="471" t="s">
        <v>372</v>
      </c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452" t="s">
        <v>781</v>
      </c>
      <c r="F22" s="452" t="s">
        <v>782</v>
      </c>
      <c r="G22" s="452" t="s">
        <v>499</v>
      </c>
      <c r="H22" s="452" t="s">
        <v>779</v>
      </c>
      <c r="I22" s="452" t="s">
        <v>56</v>
      </c>
      <c r="J22" s="458"/>
      <c r="K22" s="460"/>
      <c r="L22" s="61"/>
      <c r="M22" s="453" t="s">
        <v>68</v>
      </c>
      <c r="N22" s="454">
        <f>COUNTIF(E10:I30, "*Shaun*")/2</f>
        <v>2.5</v>
      </c>
      <c r="O22" s="455" t="s">
        <v>295</v>
      </c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452" t="s">
        <v>63</v>
      </c>
      <c r="F23" s="452" t="s">
        <v>715</v>
      </c>
      <c r="G23" s="452" t="s">
        <v>783</v>
      </c>
      <c r="H23" s="452" t="s">
        <v>56</v>
      </c>
      <c r="I23" s="452" t="s">
        <v>56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452" t="s">
        <v>63</v>
      </c>
      <c r="F24" s="452" t="s">
        <v>715</v>
      </c>
      <c r="G24" s="452" t="s">
        <v>783</v>
      </c>
      <c r="H24" s="452" t="s">
        <v>756</v>
      </c>
      <c r="I24" s="452" t="s">
        <v>56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452" t="s">
        <v>63</v>
      </c>
      <c r="F25" s="452" t="s">
        <v>715</v>
      </c>
      <c r="G25" s="452" t="s">
        <v>784</v>
      </c>
      <c r="H25" s="452" t="s">
        <v>756</v>
      </c>
      <c r="I25" s="452" t="s">
        <v>56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452" t="s">
        <v>63</v>
      </c>
      <c r="F26" s="452" t="s">
        <v>715</v>
      </c>
      <c r="G26" s="452" t="s">
        <v>745</v>
      </c>
      <c r="H26" s="452" t="s">
        <v>756</v>
      </c>
      <c r="I26" s="452" t="s">
        <v>56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452"/>
      <c r="F27" s="452" t="s">
        <v>715</v>
      </c>
      <c r="G27" s="452" t="s">
        <v>784</v>
      </c>
      <c r="H27" s="452" t="s">
        <v>756</v>
      </c>
      <c r="I27" s="452" t="s">
        <v>56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/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727"/>
      <c r="D41" s="727"/>
      <c r="E41" s="727"/>
      <c r="F41" s="727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M42" s="61"/>
      <c r="N42" s="62"/>
      <c r="O42" s="61"/>
      <c r="P42" s="199"/>
      <c r="Q42" s="199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4" spans="2:20" ht="15" customHeight="1">
      <c r="L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8" spans="2:20">
      <c r="M48" s="61"/>
      <c r="N48" s="62"/>
      <c r="O48" s="61"/>
    </row>
    <row r="49" spans="2:15">
      <c r="B49" s="127" t="s">
        <v>134</v>
      </c>
      <c r="D49" t="s">
        <v>747</v>
      </c>
      <c r="M49" s="61"/>
      <c r="N49" s="62"/>
      <c r="O49" s="61"/>
    </row>
    <row r="50" spans="2:15">
      <c r="B50" s="387" t="s">
        <v>136</v>
      </c>
      <c r="D50" t="s">
        <v>527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219" priority="1">
      <formula>AND(ISNUMBER(N6), N6&gt;=5, NOT(ISBLANK(O6)))</formula>
    </cfRule>
    <cfRule type="expression" dxfId="218" priority="2">
      <formula>AND(ISNUMBER(N6), N6&gt;=5)</formula>
    </cfRule>
    <cfRule type="expression" dxfId="217" priority="3">
      <formula>AND(ISNUMBER(N6), N6&lt;5, NOT(ISBLANK(O6)))</formula>
    </cfRule>
    <cfRule type="expression" dxfId="216" priority="4">
      <formula>AND(ISNUMBER(N6), N6&lt;5, ISBLANK(O6))</formula>
    </cfRule>
  </conditionalFormatting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A800F8-998E-4569-96B5-C54ACB342246}">
  <dimension ref="B1:T57"/>
  <sheetViews>
    <sheetView topLeftCell="H1" workbookViewId="0">
      <selection activeCell="E15" sqref="E15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785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786</v>
      </c>
      <c r="F5" s="223" t="s">
        <v>787</v>
      </c>
      <c r="G5" s="223" t="s">
        <v>788</v>
      </c>
      <c r="H5" s="223" t="s">
        <v>789</v>
      </c>
      <c r="I5" s="223" t="s">
        <v>790</v>
      </c>
      <c r="J5" s="223" t="s">
        <v>791</v>
      </c>
      <c r="K5" s="223" t="s">
        <v>792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793</v>
      </c>
      <c r="F6" s="282" t="s">
        <v>793</v>
      </c>
      <c r="G6" s="282" t="s">
        <v>793</v>
      </c>
      <c r="H6" s="282" t="s">
        <v>793</v>
      </c>
      <c r="I6" s="282" t="s">
        <v>793</v>
      </c>
      <c r="J6" s="456"/>
      <c r="K6" s="457"/>
      <c r="L6" s="61"/>
      <c r="M6" s="424" t="s">
        <v>756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452" t="s">
        <v>284</v>
      </c>
      <c r="F7" s="452" t="s">
        <v>756</v>
      </c>
      <c r="G7" s="306" t="s">
        <v>284</v>
      </c>
      <c r="H7" s="306" t="s">
        <v>284</v>
      </c>
      <c r="I7" s="306" t="s">
        <v>794</v>
      </c>
      <c r="J7" s="458"/>
      <c r="K7" s="459"/>
      <c r="L7" s="61"/>
      <c r="M7" s="414" t="s">
        <v>53</v>
      </c>
      <c r="N7" s="417">
        <f>COUNTIF(E7:I27, "*YB*")/2</f>
        <v>8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 t="s">
        <v>284</v>
      </c>
      <c r="F8" s="452" t="s">
        <v>756</v>
      </c>
      <c r="G8" s="306" t="s">
        <v>284</v>
      </c>
      <c r="H8" s="306" t="s">
        <v>284</v>
      </c>
      <c r="I8" s="306" t="s">
        <v>794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795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452" t="s">
        <v>284</v>
      </c>
      <c r="F9" s="452" t="s">
        <v>756</v>
      </c>
      <c r="G9" s="306" t="s">
        <v>284</v>
      </c>
      <c r="H9" s="306" t="s">
        <v>284</v>
      </c>
      <c r="I9" s="306" t="s">
        <v>794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452" t="s">
        <v>284</v>
      </c>
      <c r="F10" s="452" t="s">
        <v>756</v>
      </c>
      <c r="G10" s="306" t="s">
        <v>284</v>
      </c>
      <c r="H10" s="306" t="s">
        <v>284</v>
      </c>
      <c r="I10" s="306" t="s">
        <v>796</v>
      </c>
      <c r="J10" s="458"/>
      <c r="K10" s="460"/>
      <c r="L10" s="61"/>
      <c r="M10" s="414" t="s">
        <v>56</v>
      </c>
      <c r="N10" s="417">
        <f>COUNTIF(E7:I27, "*Alex*")/2</f>
        <v>2.5</v>
      </c>
      <c r="O10" s="419" t="s">
        <v>372</v>
      </c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452" t="s">
        <v>284</v>
      </c>
      <c r="F11" s="452" t="s">
        <v>756</v>
      </c>
      <c r="G11" s="306" t="s">
        <v>455</v>
      </c>
      <c r="H11" s="452" t="s">
        <v>284</v>
      </c>
      <c r="I11" s="306" t="s">
        <v>797</v>
      </c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452" t="s">
        <v>284</v>
      </c>
      <c r="F12" s="452" t="s">
        <v>756</v>
      </c>
      <c r="G12" s="306" t="s">
        <v>455</v>
      </c>
      <c r="H12" s="452" t="s">
        <v>284</v>
      </c>
      <c r="I12" s="306" t="s">
        <v>798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452" t="s">
        <v>284</v>
      </c>
      <c r="F13" s="452"/>
      <c r="G13" s="306" t="s">
        <v>455</v>
      </c>
      <c r="H13" s="452" t="s">
        <v>284</v>
      </c>
      <c r="I13" s="306" t="s">
        <v>798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799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452" t="s">
        <v>284</v>
      </c>
      <c r="F14" s="452"/>
      <c r="G14" s="306" t="s">
        <v>800</v>
      </c>
      <c r="H14" s="452" t="s">
        <v>801</v>
      </c>
      <c r="I14" s="306" t="s">
        <v>802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452" t="s">
        <v>284</v>
      </c>
      <c r="F15" s="452"/>
      <c r="G15" s="306" t="s">
        <v>800</v>
      </c>
      <c r="H15" s="452" t="s">
        <v>803</v>
      </c>
      <c r="I15" s="452" t="s">
        <v>413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495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452" t="s">
        <v>413</v>
      </c>
      <c r="F16" s="452" t="s">
        <v>67</v>
      </c>
      <c r="G16" s="306" t="s">
        <v>800</v>
      </c>
      <c r="H16" s="452" t="s">
        <v>803</v>
      </c>
      <c r="I16" s="452" t="s">
        <v>413</v>
      </c>
      <c r="J16" s="458"/>
      <c r="K16" s="460"/>
      <c r="L16" s="61"/>
      <c r="M16" s="414" t="s">
        <v>804</v>
      </c>
      <c r="N16" s="417">
        <f>COUNTIF(E7:I27, "*Casey*")/2</f>
        <v>2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452" t="s">
        <v>413</v>
      </c>
      <c r="F17" s="452" t="s">
        <v>67</v>
      </c>
      <c r="G17" s="452" t="s">
        <v>292</v>
      </c>
      <c r="H17" s="452" t="s">
        <v>803</v>
      </c>
      <c r="I17" s="452" t="s">
        <v>413</v>
      </c>
      <c r="J17" s="458"/>
      <c r="K17" s="460"/>
      <c r="L17" s="61"/>
      <c r="M17" s="414" t="s">
        <v>62</v>
      </c>
      <c r="N17" s="417">
        <f>COUNTIF(E7:I27, "*Vijay*")/2</f>
        <v>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452" t="s">
        <v>805</v>
      </c>
      <c r="F18" s="452"/>
      <c r="G18" s="452" t="s">
        <v>292</v>
      </c>
      <c r="H18" s="452" t="s">
        <v>806</v>
      </c>
      <c r="I18" s="452" t="s">
        <v>57</v>
      </c>
      <c r="J18" s="458"/>
      <c r="K18" s="460"/>
      <c r="L18" s="61"/>
      <c r="M18" s="414" t="s">
        <v>63</v>
      </c>
      <c r="N18" s="417">
        <f>COUNTIF(E7:I27, "*Griselda*")/2</f>
        <v>6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452" t="s">
        <v>807</v>
      </c>
      <c r="F19" s="452" t="s">
        <v>67</v>
      </c>
      <c r="G19" s="306" t="s">
        <v>808</v>
      </c>
      <c r="H19" s="452" t="s">
        <v>413</v>
      </c>
      <c r="I19" s="452" t="s">
        <v>57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452" t="s">
        <v>807</v>
      </c>
      <c r="F20" s="452" t="s">
        <v>67</v>
      </c>
      <c r="G20" s="306" t="s">
        <v>808</v>
      </c>
      <c r="H20" s="452" t="s">
        <v>413</v>
      </c>
      <c r="I20" s="452"/>
      <c r="J20" s="458"/>
      <c r="K20" s="460"/>
      <c r="L20" s="61"/>
      <c r="M20" s="414" t="s">
        <v>65</v>
      </c>
      <c r="N20" s="417">
        <f>COUNTIF(E7:I27, "*Michael*")/2</f>
        <v>12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452" t="s">
        <v>807</v>
      </c>
      <c r="F21" s="452" t="s">
        <v>67</v>
      </c>
      <c r="G21" s="306" t="s">
        <v>808</v>
      </c>
      <c r="H21" s="452" t="s">
        <v>809</v>
      </c>
      <c r="I21" s="452"/>
      <c r="J21" s="458"/>
      <c r="K21" s="460"/>
      <c r="L21" s="61"/>
      <c r="M21" s="414" t="s">
        <v>66</v>
      </c>
      <c r="N21" s="417">
        <f>COUNTIF(E7:I27, "*Max*")/2</f>
        <v>10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452" t="s">
        <v>810</v>
      </c>
      <c r="F22" s="452"/>
      <c r="G22" s="452" t="s">
        <v>811</v>
      </c>
      <c r="H22" s="452" t="s">
        <v>56</v>
      </c>
      <c r="I22" s="452"/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114</v>
      </c>
      <c r="C23" s="217" t="s">
        <v>85</v>
      </c>
      <c r="D23" s="218" t="s">
        <v>115</v>
      </c>
      <c r="E23" s="452" t="s">
        <v>810</v>
      </c>
      <c r="F23" s="452"/>
      <c r="G23" s="452" t="s">
        <v>812</v>
      </c>
      <c r="H23" s="452" t="s">
        <v>56</v>
      </c>
      <c r="I23" s="452"/>
      <c r="J23" s="458"/>
      <c r="K23" s="460"/>
      <c r="L23" s="61"/>
      <c r="M23" s="453" t="s">
        <v>68</v>
      </c>
      <c r="N23" s="454">
        <f>COUNTIF(E9:I29, "*Shaun*")/2</f>
        <v>5.5</v>
      </c>
      <c r="O23" s="455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452" t="s">
        <v>810</v>
      </c>
      <c r="F24" s="452"/>
      <c r="G24" s="452" t="s">
        <v>812</v>
      </c>
      <c r="H24" s="452" t="s">
        <v>56</v>
      </c>
      <c r="I24" s="452"/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452"/>
      <c r="F25" s="452"/>
      <c r="G25" s="452" t="s">
        <v>812</v>
      </c>
      <c r="H25" s="452" t="s">
        <v>56</v>
      </c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452"/>
      <c r="F26" s="452"/>
      <c r="G26" s="452" t="s">
        <v>812</v>
      </c>
      <c r="H26" s="452" t="s">
        <v>56</v>
      </c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27"/>
      <c r="D40" s="727"/>
      <c r="E40" s="727"/>
      <c r="F40" s="727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813</v>
      </c>
    </row>
    <row r="49" spans="2:15">
      <c r="B49" s="387" t="s">
        <v>136</v>
      </c>
      <c r="D49" t="s">
        <v>814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215" priority="1">
      <formula>AND(ISNUMBER(N6), N6&gt;=5, NOT(ISBLANK(O6)))</formula>
    </cfRule>
    <cfRule type="expression" dxfId="214" priority="2">
      <formula>AND(ISNUMBER(N6), N6&gt;=5)</formula>
    </cfRule>
    <cfRule type="expression" dxfId="213" priority="3">
      <formula>AND(ISNUMBER(N6), N6&lt;5, NOT(ISBLANK(O6)))</formula>
    </cfRule>
    <cfRule type="expression" dxfId="212" priority="4">
      <formula>AND(ISNUMBER(N6), N6&lt;5, ISBLANK(O6))</formula>
    </cfRule>
  </conditionalFormatting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F8B0B1-9F2E-3545-856F-042903A64D1A}">
  <dimension ref="B1:T57"/>
  <sheetViews>
    <sheetView topLeftCell="E1" workbookViewId="0">
      <selection activeCell="O26" sqref="O2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815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452" t="s">
        <v>804</v>
      </c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45242</v>
      </c>
      <c r="F5" s="223">
        <v>45272</v>
      </c>
      <c r="G5" s="223" t="s">
        <v>816</v>
      </c>
      <c r="H5" s="452" t="s">
        <v>804</v>
      </c>
      <c r="I5" s="223" t="s">
        <v>817</v>
      </c>
      <c r="J5" s="223" t="s">
        <v>818</v>
      </c>
      <c r="K5" s="223" t="s">
        <v>819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820</v>
      </c>
      <c r="F6" s="282" t="s">
        <v>820</v>
      </c>
      <c r="G6" s="282" t="s">
        <v>820</v>
      </c>
      <c r="H6" s="452" t="s">
        <v>804</v>
      </c>
      <c r="I6" s="282" t="s">
        <v>820</v>
      </c>
      <c r="J6" s="456"/>
      <c r="K6" s="457"/>
      <c r="L6" s="61"/>
      <c r="M6" s="424" t="s">
        <v>756</v>
      </c>
      <c r="N6" s="417">
        <f>COUNTIF(E7:I27, "*Rowvan*")/2</f>
        <v>9.5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452" t="s">
        <v>756</v>
      </c>
      <c r="F7" s="452" t="s">
        <v>756</v>
      </c>
      <c r="G7" s="306" t="s">
        <v>821</v>
      </c>
      <c r="H7" s="452" t="s">
        <v>804</v>
      </c>
      <c r="I7" s="306" t="s">
        <v>68</v>
      </c>
      <c r="J7" s="458"/>
      <c r="K7" s="459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 t="s">
        <v>756</v>
      </c>
      <c r="F8" s="452" t="s">
        <v>756</v>
      </c>
      <c r="G8" s="306" t="s">
        <v>821</v>
      </c>
      <c r="H8" s="452" t="s">
        <v>804</v>
      </c>
      <c r="I8" s="306"/>
      <c r="J8" s="458"/>
      <c r="K8" s="460"/>
      <c r="L8" s="61"/>
      <c r="M8" s="414" t="s">
        <v>54</v>
      </c>
      <c r="N8" s="417">
        <f>COUNTIF(E7:I27, "*YZ*")/2</f>
        <v>0</v>
      </c>
      <c r="O8" s="419" t="s">
        <v>795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452" t="s">
        <v>756</v>
      </c>
      <c r="F9" s="452" t="s">
        <v>53</v>
      </c>
      <c r="G9" s="306" t="s">
        <v>822</v>
      </c>
      <c r="H9" s="452" t="s">
        <v>804</v>
      </c>
      <c r="I9" s="306"/>
      <c r="J9" s="458"/>
      <c r="K9" s="460"/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452" t="s">
        <v>756</v>
      </c>
      <c r="F10" s="452" t="s">
        <v>53</v>
      </c>
      <c r="G10" s="306" t="s">
        <v>822</v>
      </c>
      <c r="H10" s="452" t="s">
        <v>804</v>
      </c>
      <c r="I10" s="306"/>
      <c r="J10" s="458"/>
      <c r="K10" s="46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452" t="s">
        <v>756</v>
      </c>
      <c r="F11" s="452" t="s">
        <v>53</v>
      </c>
      <c r="G11" s="306" t="s">
        <v>822</v>
      </c>
      <c r="H11" s="452" t="s">
        <v>804</v>
      </c>
      <c r="I11" s="306"/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452" t="s">
        <v>53</v>
      </c>
      <c r="F12" s="452" t="s">
        <v>53</v>
      </c>
      <c r="G12" s="452" t="s">
        <v>823</v>
      </c>
      <c r="H12" s="452" t="s">
        <v>804</v>
      </c>
      <c r="I12" s="306"/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452" t="s">
        <v>53</v>
      </c>
      <c r="F13" s="452" t="s">
        <v>53</v>
      </c>
      <c r="G13" s="452" t="s">
        <v>823</v>
      </c>
      <c r="H13" s="452" t="s">
        <v>804</v>
      </c>
      <c r="I13" s="306"/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452" t="s">
        <v>53</v>
      </c>
      <c r="F14" s="452" t="s">
        <v>824</v>
      </c>
      <c r="G14" s="452" t="s">
        <v>821</v>
      </c>
      <c r="H14" s="452" t="s">
        <v>62</v>
      </c>
      <c r="I14" s="306"/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452" t="s">
        <v>53</v>
      </c>
      <c r="F15" s="452" t="s">
        <v>825</v>
      </c>
      <c r="G15" s="452" t="s">
        <v>821</v>
      </c>
      <c r="H15" s="452" t="s">
        <v>62</v>
      </c>
      <c r="I15" s="452" t="s">
        <v>413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495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452" t="s">
        <v>53</v>
      </c>
      <c r="F16" s="452" t="s">
        <v>825</v>
      </c>
      <c r="G16" s="452" t="s">
        <v>826</v>
      </c>
      <c r="H16" s="452" t="s">
        <v>801</v>
      </c>
      <c r="I16" s="452" t="s">
        <v>413</v>
      </c>
      <c r="J16" s="458"/>
      <c r="K16" s="460"/>
      <c r="L16" s="61"/>
      <c r="M16" s="414" t="s">
        <v>804</v>
      </c>
      <c r="N16" s="417">
        <f>COUNTIF(E7:I27, "*Casey*")/2</f>
        <v>10.5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452" t="s">
        <v>827</v>
      </c>
      <c r="F17" s="452" t="s">
        <v>825</v>
      </c>
      <c r="G17" s="452" t="s">
        <v>828</v>
      </c>
      <c r="H17" s="452" t="s">
        <v>829</v>
      </c>
      <c r="I17" s="452" t="s">
        <v>413</v>
      </c>
      <c r="J17" s="458"/>
      <c r="K17" s="460"/>
      <c r="L17" s="61"/>
      <c r="M17" s="414" t="s">
        <v>62</v>
      </c>
      <c r="N17" s="417">
        <f>COUNTIF(E7:I27, "*Vijay*")/2</f>
        <v>13.5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452" t="s">
        <v>830</v>
      </c>
      <c r="F18" s="452" t="s">
        <v>831</v>
      </c>
      <c r="G18" s="452" t="s">
        <v>832</v>
      </c>
      <c r="H18" s="452" t="s">
        <v>829</v>
      </c>
      <c r="I18" s="452" t="s">
        <v>413</v>
      </c>
      <c r="J18" s="458"/>
      <c r="K18" s="460"/>
      <c r="L18" s="61"/>
      <c r="M18" s="414" t="s">
        <v>63</v>
      </c>
      <c r="N18" s="417">
        <f>COUNTIF(E7:I27, "*Griselda*")/2</f>
        <v>5.5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452" t="s">
        <v>830</v>
      </c>
      <c r="F19" s="452" t="s">
        <v>831</v>
      </c>
      <c r="G19" s="452" t="s">
        <v>368</v>
      </c>
      <c r="H19" s="452" t="s">
        <v>829</v>
      </c>
      <c r="I19" s="452" t="s">
        <v>413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452" t="s">
        <v>830</v>
      </c>
      <c r="F20" s="452" t="s">
        <v>833</v>
      </c>
      <c r="G20" s="452" t="s">
        <v>368</v>
      </c>
      <c r="H20" s="452" t="s">
        <v>834</v>
      </c>
      <c r="I20" s="452" t="s">
        <v>835</v>
      </c>
      <c r="J20" s="458"/>
      <c r="K20" s="460"/>
      <c r="L20" s="61"/>
      <c r="M20" s="414" t="s">
        <v>65</v>
      </c>
      <c r="N20" s="417">
        <f>COUNTIF(E7:I27, "*Michael*")/2</f>
        <v>0</v>
      </c>
      <c r="O20" s="419" t="s">
        <v>836</v>
      </c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452" t="s">
        <v>837</v>
      </c>
      <c r="F21" s="452" t="s">
        <v>833</v>
      </c>
      <c r="G21" s="452" t="s">
        <v>68</v>
      </c>
      <c r="H21" s="452" t="s">
        <v>834</v>
      </c>
      <c r="I21" s="452" t="s">
        <v>838</v>
      </c>
      <c r="J21" s="458"/>
      <c r="K21" s="460"/>
      <c r="L21" s="61"/>
      <c r="M21" s="414" t="s">
        <v>66</v>
      </c>
      <c r="N21" s="417">
        <f>COUNTIF(E7:I27, "*Max*")/2</f>
        <v>0</v>
      </c>
      <c r="O21" s="419" t="s">
        <v>836</v>
      </c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452" t="s">
        <v>839</v>
      </c>
      <c r="F22" s="452" t="s">
        <v>840</v>
      </c>
      <c r="G22" s="452" t="s">
        <v>345</v>
      </c>
      <c r="H22" s="452" t="s">
        <v>522</v>
      </c>
      <c r="I22" s="452" t="s">
        <v>413</v>
      </c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114</v>
      </c>
      <c r="C23" s="217" t="s">
        <v>85</v>
      </c>
      <c r="D23" s="218" t="s">
        <v>115</v>
      </c>
      <c r="E23" s="452" t="s">
        <v>839</v>
      </c>
      <c r="F23" s="452" t="s">
        <v>841</v>
      </c>
      <c r="G23" s="452" t="s">
        <v>345</v>
      </c>
      <c r="H23" s="452" t="s">
        <v>522</v>
      </c>
      <c r="I23" s="452" t="s">
        <v>413</v>
      </c>
      <c r="J23" s="458"/>
      <c r="K23" s="460"/>
      <c r="L23" s="61"/>
      <c r="M23" s="453" t="s">
        <v>68</v>
      </c>
      <c r="N23" s="454">
        <f>COUNTIF(E9:I29, "*Shaun*")/2</f>
        <v>13.5</v>
      </c>
      <c r="O23" s="455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452" t="s">
        <v>62</v>
      </c>
      <c r="F24" s="452" t="s">
        <v>841</v>
      </c>
      <c r="G24" s="452" t="s">
        <v>57</v>
      </c>
      <c r="H24" s="452" t="s">
        <v>522</v>
      </c>
      <c r="I24" s="452" t="s">
        <v>413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452" t="s">
        <v>62</v>
      </c>
      <c r="F25" s="452" t="s">
        <v>841</v>
      </c>
      <c r="G25" s="452" t="s">
        <v>57</v>
      </c>
      <c r="H25" s="452" t="s">
        <v>842</v>
      </c>
      <c r="I25" s="452" t="s">
        <v>413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452" t="s">
        <v>62</v>
      </c>
      <c r="F26" s="452" t="s">
        <v>841</v>
      </c>
      <c r="G26" s="452"/>
      <c r="H26" s="452" t="s">
        <v>842</v>
      </c>
      <c r="I26" s="452" t="s">
        <v>413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27"/>
      <c r="D40" s="727"/>
      <c r="E40" s="727"/>
      <c r="F40" s="727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813</v>
      </c>
    </row>
    <row r="49" spans="2:15">
      <c r="B49" s="387" t="s">
        <v>136</v>
      </c>
      <c r="D49" t="s">
        <v>814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211" priority="1">
      <formula>AND(ISNUMBER(N6), N6&gt;=5, NOT(ISBLANK(O6)))</formula>
    </cfRule>
    <cfRule type="expression" dxfId="210" priority="2">
      <formula>AND(ISNUMBER(N6), N6&gt;=5)</formula>
    </cfRule>
    <cfRule type="expression" dxfId="209" priority="3">
      <formula>AND(ISNUMBER(N6), N6&lt;5, NOT(ISBLANK(O6)))</formula>
    </cfRule>
    <cfRule type="expression" dxfId="208" priority="4">
      <formula>AND(ISNUMBER(N6), N6&lt;5, ISBLANK(O6))</formula>
    </cfRule>
  </conditionalFormatting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7F2FD2-33FB-462A-B32B-EF401F046764}">
  <dimension ref="B1:T57"/>
  <sheetViews>
    <sheetView topLeftCell="E5" workbookViewId="0">
      <selection activeCell="H12" sqref="H12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843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45028</v>
      </c>
      <c r="F5" s="223">
        <v>45058</v>
      </c>
      <c r="G5" s="223">
        <v>45089</v>
      </c>
      <c r="H5" s="223">
        <v>45119</v>
      </c>
      <c r="I5" s="223">
        <v>45150</v>
      </c>
      <c r="J5" s="223">
        <v>45181</v>
      </c>
      <c r="K5" s="223">
        <v>45211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845</v>
      </c>
      <c r="F6" s="282" t="s">
        <v>845</v>
      </c>
      <c r="G6" s="282" t="s">
        <v>845</v>
      </c>
      <c r="H6" s="282" t="s">
        <v>845</v>
      </c>
      <c r="I6" s="282" t="s">
        <v>845</v>
      </c>
      <c r="J6" s="456"/>
      <c r="K6" s="457"/>
      <c r="L6" s="61"/>
      <c r="M6" s="424" t="s">
        <v>756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452" t="s">
        <v>57</v>
      </c>
      <c r="F7" s="452" t="s">
        <v>57</v>
      </c>
      <c r="G7" s="306" t="s">
        <v>57</v>
      </c>
      <c r="H7" s="306" t="s">
        <v>57</v>
      </c>
      <c r="I7" s="306" t="s">
        <v>711</v>
      </c>
      <c r="J7" s="458"/>
      <c r="K7" s="459"/>
      <c r="L7" s="61"/>
      <c r="M7" s="414" t="s">
        <v>53</v>
      </c>
      <c r="N7" s="417">
        <f>COUNTIF(E7:I27, "*YB*")/2</f>
        <v>0</v>
      </c>
      <c r="O7" s="419" t="s">
        <v>846</v>
      </c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 t="s">
        <v>57</v>
      </c>
      <c r="F8" s="452" t="s">
        <v>57</v>
      </c>
      <c r="G8" s="306" t="s">
        <v>57</v>
      </c>
      <c r="H8" s="306" t="s">
        <v>57</v>
      </c>
      <c r="I8" s="306" t="s">
        <v>711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795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452" t="s">
        <v>756</v>
      </c>
      <c r="F9" s="452" t="s">
        <v>413</v>
      </c>
      <c r="G9" s="306" t="s">
        <v>847</v>
      </c>
      <c r="H9" s="306" t="s">
        <v>57</v>
      </c>
      <c r="I9" s="306" t="s">
        <v>711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452" t="s">
        <v>756</v>
      </c>
      <c r="F10" s="452" t="s">
        <v>848</v>
      </c>
      <c r="G10" s="306" t="s">
        <v>847</v>
      </c>
      <c r="H10" s="306" t="s">
        <v>849</v>
      </c>
      <c r="I10" s="306" t="s">
        <v>711</v>
      </c>
      <c r="J10" s="458"/>
      <c r="K10" s="460"/>
      <c r="L10" s="61"/>
      <c r="M10" s="414" t="s">
        <v>56</v>
      </c>
      <c r="N10" s="417">
        <f>COUNTIF(E7:I27, "*Alex*")/2</f>
        <v>20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452" t="s">
        <v>756</v>
      </c>
      <c r="F11" s="452" t="s">
        <v>56</v>
      </c>
      <c r="G11" s="306" t="s">
        <v>291</v>
      </c>
      <c r="H11" s="452" t="s">
        <v>756</v>
      </c>
      <c r="I11" s="306" t="s">
        <v>711</v>
      </c>
      <c r="J11" s="458"/>
      <c r="K11" s="460"/>
      <c r="L11" s="61"/>
      <c r="M11" s="414" t="s">
        <v>57</v>
      </c>
      <c r="N11" s="417">
        <f>COUNTIF(E7:I27, "*Rafi*")/2</f>
        <v>13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452" t="s">
        <v>756</v>
      </c>
      <c r="F12" s="452" t="s">
        <v>850</v>
      </c>
      <c r="G12" s="452" t="s">
        <v>56</v>
      </c>
      <c r="H12" s="452" t="s">
        <v>851</v>
      </c>
      <c r="I12" s="306" t="s">
        <v>711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452" t="s">
        <v>756</v>
      </c>
      <c r="F13" s="452" t="s">
        <v>850</v>
      </c>
      <c r="G13" s="452" t="s">
        <v>56</v>
      </c>
      <c r="H13" s="452" t="s">
        <v>851</v>
      </c>
      <c r="I13" s="306" t="s">
        <v>711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452" t="s">
        <v>756</v>
      </c>
      <c r="F14" s="452" t="s">
        <v>850</v>
      </c>
      <c r="G14" s="452" t="s">
        <v>852</v>
      </c>
      <c r="H14" s="452" t="s">
        <v>56</v>
      </c>
      <c r="I14" s="452" t="s">
        <v>853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452" t="s">
        <v>756</v>
      </c>
      <c r="F15" s="452" t="s">
        <v>850</v>
      </c>
      <c r="G15" s="452" t="s">
        <v>854</v>
      </c>
      <c r="H15" s="452" t="s">
        <v>780</v>
      </c>
      <c r="I15" s="452" t="s">
        <v>853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495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452" t="s">
        <v>756</v>
      </c>
      <c r="F16" s="452" t="s">
        <v>850</v>
      </c>
      <c r="G16" s="452" t="s">
        <v>854</v>
      </c>
      <c r="H16" s="452" t="s">
        <v>855</v>
      </c>
      <c r="I16" s="452" t="s">
        <v>856</v>
      </c>
      <c r="J16" s="458"/>
      <c r="K16" s="460"/>
      <c r="L16" s="61"/>
      <c r="M16" s="414" t="s">
        <v>804</v>
      </c>
      <c r="N16" s="417">
        <f>COUNTIF(E7:I27, "*Casey*")/2</f>
        <v>8.5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452" t="s">
        <v>857</v>
      </c>
      <c r="F17" s="452" t="s">
        <v>858</v>
      </c>
      <c r="G17" s="452" t="s">
        <v>852</v>
      </c>
      <c r="H17" s="452" t="s">
        <v>859</v>
      </c>
      <c r="I17" s="452" t="s">
        <v>860</v>
      </c>
      <c r="J17" s="458"/>
      <c r="K17" s="460"/>
      <c r="L17" s="61"/>
      <c r="M17" s="414" t="s">
        <v>62</v>
      </c>
      <c r="N17" s="417">
        <f>COUNTIF(E7:I27, "*Vijay*")/2</f>
        <v>13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452" t="s">
        <v>804</v>
      </c>
      <c r="F18" s="452" t="s">
        <v>858</v>
      </c>
      <c r="G18" s="452" t="s">
        <v>852</v>
      </c>
      <c r="H18" s="452" t="s">
        <v>859</v>
      </c>
      <c r="I18" s="452" t="s">
        <v>860</v>
      </c>
      <c r="J18" s="458"/>
      <c r="K18" s="460"/>
      <c r="L18" s="61"/>
      <c r="M18" s="414" t="s">
        <v>63</v>
      </c>
      <c r="N18" s="417">
        <f>COUNTIF(E7:I27, "*Griselda*")/2</f>
        <v>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452" t="s">
        <v>804</v>
      </c>
      <c r="F19" s="452" t="s">
        <v>858</v>
      </c>
      <c r="G19" s="452" t="s">
        <v>852</v>
      </c>
      <c r="H19" s="452" t="s">
        <v>859</v>
      </c>
      <c r="I19" s="452" t="s">
        <v>861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452" t="s">
        <v>862</v>
      </c>
      <c r="F20" s="452" t="s">
        <v>858</v>
      </c>
      <c r="G20" s="452" t="s">
        <v>852</v>
      </c>
      <c r="H20" s="452" t="s">
        <v>859</v>
      </c>
      <c r="I20" s="452" t="s">
        <v>863</v>
      </c>
      <c r="J20" s="458"/>
      <c r="K20" s="460"/>
      <c r="L20" s="61"/>
      <c r="M20" s="414" t="s">
        <v>65</v>
      </c>
      <c r="N20" s="417">
        <f>COUNTIF(E7:I27, "*Michael*")/2</f>
        <v>9.5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452" t="s">
        <v>862</v>
      </c>
      <c r="F21" s="452" t="s">
        <v>858</v>
      </c>
      <c r="G21" s="452" t="s">
        <v>56</v>
      </c>
      <c r="H21" s="452" t="s">
        <v>413</v>
      </c>
      <c r="I21" s="452" t="s">
        <v>864</v>
      </c>
      <c r="J21" s="458"/>
      <c r="K21" s="460"/>
      <c r="L21" s="61"/>
      <c r="M21" s="414" t="s">
        <v>66</v>
      </c>
      <c r="N21" s="417">
        <f>COUNTIF(E7:I27, "*Max*")/2</f>
        <v>8.5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452" t="s">
        <v>65</v>
      </c>
      <c r="F22" s="452" t="s">
        <v>865</v>
      </c>
      <c r="G22" s="452" t="s">
        <v>340</v>
      </c>
      <c r="H22" s="452" t="s">
        <v>413</v>
      </c>
      <c r="I22" s="452" t="s">
        <v>842</v>
      </c>
      <c r="J22" s="458"/>
      <c r="K22" s="460"/>
      <c r="L22" s="61"/>
      <c r="M22" s="469" t="s">
        <v>67</v>
      </c>
      <c r="N22" s="470">
        <f>COUNTIF(E8:I28, "*Jia Leong*")/2</f>
        <v>10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114</v>
      </c>
      <c r="C23" s="217" t="s">
        <v>85</v>
      </c>
      <c r="D23" s="218" t="s">
        <v>115</v>
      </c>
      <c r="E23" s="452" t="s">
        <v>65</v>
      </c>
      <c r="F23" s="452" t="s">
        <v>865</v>
      </c>
      <c r="G23" s="452" t="s">
        <v>340</v>
      </c>
      <c r="H23" s="452" t="s">
        <v>866</v>
      </c>
      <c r="I23" s="452" t="s">
        <v>842</v>
      </c>
      <c r="J23" s="458"/>
      <c r="K23" s="460"/>
      <c r="L23" s="61"/>
      <c r="M23" s="453" t="s">
        <v>68</v>
      </c>
      <c r="N23" s="454">
        <f>COUNTIF(E9:I29, "*Shaun*")/2</f>
        <v>3.5</v>
      </c>
      <c r="O23" s="455" t="s">
        <v>867</v>
      </c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452" t="s">
        <v>65</v>
      </c>
      <c r="F24" s="452" t="s">
        <v>865</v>
      </c>
      <c r="G24" s="452" t="s">
        <v>340</v>
      </c>
      <c r="H24" s="452" t="s">
        <v>866</v>
      </c>
      <c r="I24" s="452" t="s">
        <v>842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452" t="s">
        <v>65</v>
      </c>
      <c r="F25" s="452" t="s">
        <v>865</v>
      </c>
      <c r="G25" s="452" t="s">
        <v>340</v>
      </c>
      <c r="H25" s="452" t="s">
        <v>56</v>
      </c>
      <c r="I25" s="452" t="s">
        <v>842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452"/>
      <c r="F26" s="452" t="s">
        <v>868</v>
      </c>
      <c r="G26" s="452" t="s">
        <v>340</v>
      </c>
      <c r="H26" s="452" t="s">
        <v>56</v>
      </c>
      <c r="I26" s="452" t="s">
        <v>62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27"/>
      <c r="D40" s="727"/>
      <c r="E40" s="727"/>
      <c r="F40" s="727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869</v>
      </c>
    </row>
    <row r="49" spans="2:15">
      <c r="B49" s="387" t="s">
        <v>136</v>
      </c>
      <c r="D49" t="s">
        <v>870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207" priority="1">
      <formula>AND(ISNUMBER(N6), N6&gt;=5, NOT(ISBLANK(O6)))</formula>
    </cfRule>
    <cfRule type="expression" dxfId="206" priority="2">
      <formula>AND(ISNUMBER(N6), N6&gt;=5)</formula>
    </cfRule>
    <cfRule type="expression" dxfId="205" priority="3">
      <formula>AND(ISNUMBER(N6), N6&lt;5, NOT(ISBLANK(O6)))</formula>
    </cfRule>
    <cfRule type="expression" dxfId="204" priority="4">
      <formula>AND(ISNUMBER(N6), N6&lt;5, ISBLANK(O6))</formula>
    </cfRule>
  </conditionalFormatting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DB9086-9607-4C22-8FEF-FC19EC1F16DB}">
  <dimension ref="B1:T57"/>
  <sheetViews>
    <sheetView topLeftCell="H3" workbookViewId="0">
      <selection activeCell="I13" sqref="I13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871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872</v>
      </c>
      <c r="F5" s="223" t="s">
        <v>873</v>
      </c>
      <c r="G5" s="223" t="s">
        <v>874</v>
      </c>
      <c r="H5" s="223" t="s">
        <v>875</v>
      </c>
      <c r="I5" s="223">
        <v>44938</v>
      </c>
      <c r="J5" s="223">
        <v>44969</v>
      </c>
      <c r="K5" s="223">
        <v>44997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876</v>
      </c>
      <c r="F6" s="282" t="s">
        <v>877</v>
      </c>
      <c r="G6" s="282" t="s">
        <v>878</v>
      </c>
      <c r="H6" s="282" t="s">
        <v>879</v>
      </c>
      <c r="I6" s="282" t="s">
        <v>880</v>
      </c>
      <c r="J6" s="456" t="s">
        <v>881</v>
      </c>
      <c r="K6" s="457"/>
      <c r="L6" s="61"/>
      <c r="M6" s="424" t="s">
        <v>756</v>
      </c>
      <c r="N6" s="417">
        <f>COUNTIF(E7:I27, "*Rowvan*")/2</f>
        <v>2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452"/>
      <c r="F7" s="452" t="s">
        <v>877</v>
      </c>
      <c r="G7" s="306" t="s">
        <v>475</v>
      </c>
      <c r="H7" s="306" t="s">
        <v>882</v>
      </c>
      <c r="I7" s="306" t="s">
        <v>475</v>
      </c>
      <c r="J7" s="458"/>
      <c r="K7" s="459"/>
      <c r="L7" s="61"/>
      <c r="M7" s="414" t="s">
        <v>53</v>
      </c>
      <c r="N7" s="417">
        <f>COUNTIF(E7:I27, "*YB*")/2</f>
        <v>0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/>
      <c r="F8" s="452" t="s">
        <v>877</v>
      </c>
      <c r="G8" s="306" t="s">
        <v>475</v>
      </c>
      <c r="H8" s="306" t="s">
        <v>882</v>
      </c>
      <c r="I8" s="306" t="s">
        <v>475</v>
      </c>
      <c r="J8" s="458"/>
      <c r="K8" s="460"/>
      <c r="L8" s="61"/>
      <c r="M8" s="414" t="s">
        <v>54</v>
      </c>
      <c r="N8" s="417">
        <f>COUNTIF(E7:I27, "*YZ*")/2</f>
        <v>0</v>
      </c>
      <c r="O8" s="419"/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452"/>
      <c r="F9" s="452" t="s">
        <v>877</v>
      </c>
      <c r="G9" s="306" t="s">
        <v>475</v>
      </c>
      <c r="H9" s="306" t="s">
        <v>882</v>
      </c>
      <c r="I9" s="306" t="s">
        <v>475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452"/>
      <c r="F10" s="452" t="s">
        <v>877</v>
      </c>
      <c r="G10" s="306" t="s">
        <v>475</v>
      </c>
      <c r="H10" s="306" t="s">
        <v>67</v>
      </c>
      <c r="I10" s="306" t="s">
        <v>475</v>
      </c>
      <c r="J10" s="458"/>
      <c r="K10" s="460"/>
      <c r="L10" s="61"/>
      <c r="M10" s="414" t="s">
        <v>56</v>
      </c>
      <c r="N10" s="417">
        <f>COUNTIF(E7:I27, "*Alex*")/2</f>
        <v>0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452" t="s">
        <v>62</v>
      </c>
      <c r="F11" s="452" t="s">
        <v>62</v>
      </c>
      <c r="G11" s="452" t="s">
        <v>883</v>
      </c>
      <c r="H11" s="452"/>
      <c r="I11" s="452" t="s">
        <v>884</v>
      </c>
      <c r="J11" s="458"/>
      <c r="K11" s="460"/>
      <c r="L11" s="61"/>
      <c r="M11" s="414" t="s">
        <v>57</v>
      </c>
      <c r="N11" s="417">
        <f>COUNTIF(E7:I27, "*Rafi*")/2</f>
        <v>2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452" t="s">
        <v>62</v>
      </c>
      <c r="F12" s="452" t="s">
        <v>62</v>
      </c>
      <c r="G12" s="452" t="s">
        <v>883</v>
      </c>
      <c r="H12" s="452"/>
      <c r="I12" s="452" t="s">
        <v>884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452" t="s">
        <v>62</v>
      </c>
      <c r="F13" s="452" t="s">
        <v>62</v>
      </c>
      <c r="G13" s="452" t="s">
        <v>883</v>
      </c>
      <c r="H13" s="452"/>
      <c r="I13" s="452" t="s">
        <v>884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495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452" t="s">
        <v>62</v>
      </c>
      <c r="F14" s="452" t="s">
        <v>62</v>
      </c>
      <c r="G14" s="452" t="s">
        <v>883</v>
      </c>
      <c r="H14" s="452"/>
      <c r="I14" s="452" t="s">
        <v>885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13.5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452" t="s">
        <v>62</v>
      </c>
      <c r="F15" s="452" t="s">
        <v>62</v>
      </c>
      <c r="G15" s="452" t="s">
        <v>883</v>
      </c>
      <c r="H15" s="452"/>
      <c r="I15" s="452" t="s">
        <v>885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495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452" t="s">
        <v>62</v>
      </c>
      <c r="F16" s="452" t="s">
        <v>884</v>
      </c>
      <c r="G16" s="452" t="s">
        <v>883</v>
      </c>
      <c r="H16" s="452" t="s">
        <v>886</v>
      </c>
      <c r="I16" s="452" t="s">
        <v>885</v>
      </c>
      <c r="J16" s="458"/>
      <c r="K16" s="460"/>
      <c r="L16" s="61"/>
      <c r="M16" s="414" t="s">
        <v>804</v>
      </c>
      <c r="N16" s="417">
        <f>COUNTIF(E7:I27, "*Casey*")/2</f>
        <v>1.5</v>
      </c>
      <c r="O16" s="419" t="s">
        <v>495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452" t="s">
        <v>62</v>
      </c>
      <c r="F17" s="452" t="s">
        <v>887</v>
      </c>
      <c r="G17" s="452" t="s">
        <v>888</v>
      </c>
      <c r="H17" s="452" t="s">
        <v>886</v>
      </c>
      <c r="I17" s="452" t="s">
        <v>887</v>
      </c>
      <c r="J17" s="458"/>
      <c r="K17" s="460"/>
      <c r="L17" s="61"/>
      <c r="M17" s="414" t="s">
        <v>62</v>
      </c>
      <c r="N17" s="417">
        <f>COUNTIF(E7:I27, "*Vijay*")/2</f>
        <v>37.5</v>
      </c>
      <c r="O17" s="419" t="s">
        <v>889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452" t="s">
        <v>62</v>
      </c>
      <c r="F18" s="452" t="s">
        <v>887</v>
      </c>
      <c r="G18" s="452" t="s">
        <v>888</v>
      </c>
      <c r="H18" s="452" t="s">
        <v>886</v>
      </c>
      <c r="I18" s="452" t="s">
        <v>887</v>
      </c>
      <c r="J18" s="458"/>
      <c r="K18" s="460"/>
      <c r="L18" s="61"/>
      <c r="M18" s="414" t="s">
        <v>63</v>
      </c>
      <c r="N18" s="417">
        <f>COUNTIF(E7:I27, "*Griselda*")/2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452" t="s">
        <v>890</v>
      </c>
      <c r="F19" s="452" t="s">
        <v>891</v>
      </c>
      <c r="G19" s="452" t="s">
        <v>888</v>
      </c>
      <c r="H19" s="452" t="s">
        <v>886</v>
      </c>
      <c r="I19" s="452" t="s">
        <v>62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452" t="s">
        <v>890</v>
      </c>
      <c r="F20" s="452" t="s">
        <v>328</v>
      </c>
      <c r="G20" s="452" t="s">
        <v>888</v>
      </c>
      <c r="H20" s="452" t="s">
        <v>886</v>
      </c>
      <c r="I20" s="452" t="s">
        <v>62</v>
      </c>
      <c r="J20" s="458"/>
      <c r="K20" s="460"/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452" t="s">
        <v>890</v>
      </c>
      <c r="F21" s="452" t="s">
        <v>328</v>
      </c>
      <c r="G21" s="452" t="s">
        <v>888</v>
      </c>
      <c r="H21" s="452" t="s">
        <v>886</v>
      </c>
      <c r="I21" s="452" t="s">
        <v>62</v>
      </c>
      <c r="J21" s="458"/>
      <c r="K21" s="460"/>
      <c r="L21" s="61"/>
      <c r="M21" s="414" t="s">
        <v>66</v>
      </c>
      <c r="N21" s="417">
        <f>COUNTIF(E7:I27, "*Max*")/2</f>
        <v>3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452" t="s">
        <v>890</v>
      </c>
      <c r="F22" s="452" t="s">
        <v>891</v>
      </c>
      <c r="G22" s="452" t="s">
        <v>892</v>
      </c>
      <c r="H22" s="452" t="s">
        <v>886</v>
      </c>
      <c r="I22" s="452" t="s">
        <v>62</v>
      </c>
      <c r="J22" s="458"/>
      <c r="K22" s="460"/>
      <c r="L22" s="61"/>
      <c r="M22" s="467" t="s">
        <v>67</v>
      </c>
      <c r="N22" s="468">
        <f>COUNTIF(E8:I28, "*Jia Leong*")/2</f>
        <v>9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114</v>
      </c>
      <c r="C23" s="217" t="s">
        <v>85</v>
      </c>
      <c r="D23" s="218" t="s">
        <v>115</v>
      </c>
      <c r="E23" s="452" t="s">
        <v>890</v>
      </c>
      <c r="F23" s="452" t="s">
        <v>842</v>
      </c>
      <c r="G23" s="452" t="s">
        <v>892</v>
      </c>
      <c r="H23" s="452" t="s">
        <v>886</v>
      </c>
      <c r="I23" s="452" t="s">
        <v>887</v>
      </c>
      <c r="J23" s="458"/>
      <c r="K23" s="460"/>
      <c r="L23" s="61"/>
      <c r="M23" s="453" t="s">
        <v>68</v>
      </c>
      <c r="N23" s="454">
        <f>COUNTIF(E9:I29, "*Shaun*")/2</f>
        <v>16</v>
      </c>
      <c r="O23" s="472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452" t="s">
        <v>890</v>
      </c>
      <c r="F24" s="452" t="s">
        <v>842</v>
      </c>
      <c r="G24" s="452" t="s">
        <v>892</v>
      </c>
      <c r="H24" s="452" t="s">
        <v>886</v>
      </c>
      <c r="I24" s="452" t="s">
        <v>887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452" t="s">
        <v>328</v>
      </c>
      <c r="F25" s="452" t="s">
        <v>842</v>
      </c>
      <c r="G25" s="452" t="s">
        <v>883</v>
      </c>
      <c r="H25" s="452" t="s">
        <v>886</v>
      </c>
      <c r="I25" s="452" t="s">
        <v>887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452" t="s">
        <v>328</v>
      </c>
      <c r="F26" s="452" t="s">
        <v>887</v>
      </c>
      <c r="G26" s="452" t="s">
        <v>892</v>
      </c>
      <c r="H26" s="452" t="s">
        <v>886</v>
      </c>
      <c r="I26" s="452" t="s">
        <v>887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27"/>
      <c r="D40" s="727"/>
      <c r="E40" s="727"/>
      <c r="F40" s="727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893</v>
      </c>
    </row>
    <row r="49" spans="2:15">
      <c r="B49" s="387" t="s">
        <v>136</v>
      </c>
      <c r="D49" t="s">
        <v>894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203" priority="1">
      <formula>AND(ISNUMBER(N6), N6&gt;=5, NOT(ISBLANK(O6)))</formula>
    </cfRule>
    <cfRule type="expression" dxfId="202" priority="2">
      <formula>AND(ISNUMBER(N6), N6&gt;=5)</formula>
    </cfRule>
    <cfRule type="expression" dxfId="201" priority="3">
      <formula>AND(ISNUMBER(N6), N6&lt;5, NOT(ISBLANK(O6)))</formula>
    </cfRule>
    <cfRule type="expression" dxfId="200" priority="4">
      <formula>AND(ISNUMBER(N6), N6&lt;5, ISBLANK(O6))</formula>
    </cfRule>
  </conditionalFormatting>
  <pageMargins left="0.7" right="0.7" top="0.75" bottom="0.75" header="0.3" footer="0.3"/>
  <drawing r:id="rId1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92F3E2-F41D-EA4B-9741-8C7A6CE9F7B1}">
  <dimension ref="B1:T57"/>
  <sheetViews>
    <sheetView zoomScaleNormal="60" zoomScaleSheetLayoutView="100" workbookViewId="0">
      <selection activeCell="G21" sqref="G21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895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896</v>
      </c>
      <c r="F5" s="223" t="s">
        <v>897</v>
      </c>
      <c r="G5" s="223" t="s">
        <v>898</v>
      </c>
      <c r="H5" s="223" t="s">
        <v>899</v>
      </c>
      <c r="I5" s="223" t="s">
        <v>900</v>
      </c>
      <c r="J5" s="223" t="s">
        <v>901</v>
      </c>
      <c r="K5" s="223" t="s">
        <v>902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903</v>
      </c>
      <c r="F6" s="282" t="s">
        <v>903</v>
      </c>
      <c r="G6" s="282" t="s">
        <v>903</v>
      </c>
      <c r="H6" s="282" t="s">
        <v>903</v>
      </c>
      <c r="I6" s="282" t="s">
        <v>903</v>
      </c>
      <c r="J6" s="392"/>
      <c r="K6" s="276"/>
      <c r="L6" s="61"/>
      <c r="M6" s="424" t="s">
        <v>756</v>
      </c>
      <c r="N6" s="417">
        <f>COUNTIF(E7:I27, "*Rowvan*")/2</f>
        <v>24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452" t="s">
        <v>904</v>
      </c>
      <c r="F7" s="452" t="s">
        <v>905</v>
      </c>
      <c r="G7" s="306" t="s">
        <v>291</v>
      </c>
      <c r="H7" s="306" t="s">
        <v>67</v>
      </c>
      <c r="I7" s="372" t="s">
        <v>906</v>
      </c>
      <c r="J7" s="393" t="s">
        <v>907</v>
      </c>
      <c r="K7" s="301"/>
      <c r="L7" s="61"/>
      <c r="M7" s="414" t="s">
        <v>53</v>
      </c>
      <c r="N7" s="417">
        <f>COUNTIF(E7:I27, "*YB*")/2</f>
        <v>4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 t="s">
        <v>905</v>
      </c>
      <c r="F8" s="452" t="s">
        <v>908</v>
      </c>
      <c r="G8" s="306" t="s">
        <v>291</v>
      </c>
      <c r="H8" s="306" t="s">
        <v>67</v>
      </c>
      <c r="I8" s="372" t="s">
        <v>906</v>
      </c>
      <c r="J8" s="393" t="s">
        <v>907</v>
      </c>
      <c r="K8" s="300"/>
      <c r="L8" s="61"/>
      <c r="M8" s="414" t="s">
        <v>54</v>
      </c>
      <c r="N8" s="417">
        <f>COUNTIF(E7:I27, "*YZ*")/2</f>
        <v>0</v>
      </c>
      <c r="O8" s="419" t="s">
        <v>295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452" t="s">
        <v>905</v>
      </c>
      <c r="F9" s="452" t="s">
        <v>908</v>
      </c>
      <c r="G9" s="306" t="s">
        <v>291</v>
      </c>
      <c r="H9" s="306" t="s">
        <v>67</v>
      </c>
      <c r="I9" s="372" t="s">
        <v>906</v>
      </c>
      <c r="J9" s="393" t="s">
        <v>907</v>
      </c>
      <c r="K9" s="300" t="s">
        <v>259</v>
      </c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452" t="s">
        <v>908</v>
      </c>
      <c r="F10" s="452" t="s">
        <v>908</v>
      </c>
      <c r="G10" s="306" t="s">
        <v>291</v>
      </c>
      <c r="H10" s="306" t="s">
        <v>67</v>
      </c>
      <c r="I10" s="372" t="s">
        <v>906</v>
      </c>
      <c r="J10" s="393" t="s">
        <v>907</v>
      </c>
      <c r="K10" s="300" t="s">
        <v>909</v>
      </c>
      <c r="L10" s="61"/>
      <c r="M10" s="414" t="s">
        <v>56</v>
      </c>
      <c r="N10" s="417">
        <f>COUNTIF(E7:I27, "*Alex*")/2</f>
        <v>0</v>
      </c>
      <c r="O10" s="419" t="s">
        <v>910</v>
      </c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452" t="s">
        <v>908</v>
      </c>
      <c r="F11" s="452" t="s">
        <v>908</v>
      </c>
      <c r="G11" s="306" t="s">
        <v>368</v>
      </c>
      <c r="H11" s="372" t="s">
        <v>68</v>
      </c>
      <c r="I11" s="306" t="s">
        <v>68</v>
      </c>
      <c r="J11" s="393" t="s">
        <v>907</v>
      </c>
      <c r="K11" s="300" t="s">
        <v>909</v>
      </c>
      <c r="L11" s="61"/>
      <c r="M11" s="414" t="s">
        <v>57</v>
      </c>
      <c r="N11" s="417">
        <f>COUNTIF(E7:I27, "*Rafi*")/2</f>
        <v>0</v>
      </c>
      <c r="O11" s="419" t="s">
        <v>846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452" t="s">
        <v>908</v>
      </c>
      <c r="F12" s="452" t="s">
        <v>908</v>
      </c>
      <c r="G12" s="306" t="s">
        <v>368</v>
      </c>
      <c r="H12" s="372" t="s">
        <v>68</v>
      </c>
      <c r="I12" s="306" t="s">
        <v>68</v>
      </c>
      <c r="J12" s="393" t="s">
        <v>907</v>
      </c>
      <c r="K12" s="300" t="s">
        <v>909</v>
      </c>
      <c r="L12" s="61"/>
      <c r="M12" s="414" t="s">
        <v>58</v>
      </c>
      <c r="N12" s="417">
        <f>COUNTIF(E7:I27, "*Wei Yen*")/2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452" t="s">
        <v>908</v>
      </c>
      <c r="F13" s="452" t="s">
        <v>908</v>
      </c>
      <c r="G13" s="306" t="s">
        <v>368</v>
      </c>
      <c r="H13" s="372" t="s">
        <v>68</v>
      </c>
      <c r="I13" s="306" t="s">
        <v>68</v>
      </c>
      <c r="J13" s="393" t="s">
        <v>907</v>
      </c>
      <c r="K13" s="300"/>
      <c r="L13" s="61"/>
      <c r="M13" s="414" t="s">
        <v>59</v>
      </c>
      <c r="N13" s="417">
        <f>COUNTIF(E7:I27, "*Nicholas*")/2</f>
        <v>0</v>
      </c>
      <c r="O13" s="419" t="s">
        <v>495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452" t="s">
        <v>908</v>
      </c>
      <c r="F14" s="452" t="s">
        <v>911</v>
      </c>
      <c r="G14" s="306" t="s">
        <v>368</v>
      </c>
      <c r="H14" s="372" t="s">
        <v>68</v>
      </c>
      <c r="I14" s="306" t="s">
        <v>68</v>
      </c>
      <c r="J14" s="393" t="s">
        <v>907</v>
      </c>
      <c r="K14" s="300"/>
      <c r="L14" s="61"/>
      <c r="M14" s="414" t="s">
        <v>60</v>
      </c>
      <c r="N14" s="464" cm="1">
        <f t="array" ref="N14">SUM(COUNTIFS(E7:I27, {"*Venus*","*Vaness*","*Vanness*"}))/2</f>
        <v>0</v>
      </c>
      <c r="O14" s="465" t="s">
        <v>912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452" t="s">
        <v>908</v>
      </c>
      <c r="F15" s="452" t="s">
        <v>913</v>
      </c>
      <c r="G15" s="306" t="s">
        <v>368</v>
      </c>
      <c r="H15" s="372" t="s">
        <v>68</v>
      </c>
      <c r="I15" s="306" t="s">
        <v>68</v>
      </c>
      <c r="J15" s="393" t="s">
        <v>907</v>
      </c>
      <c r="K15" s="300"/>
      <c r="L15" s="61"/>
      <c r="M15" s="414" t="s">
        <v>61</v>
      </c>
      <c r="N15" s="417">
        <f>COUNTIF(E7:I27, "*Tai Wei*")/2</f>
        <v>0</v>
      </c>
      <c r="O15" s="419" t="s">
        <v>495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452" t="s">
        <v>908</v>
      </c>
      <c r="F16" s="452" t="s">
        <v>914</v>
      </c>
      <c r="G16" s="306" t="s">
        <v>67</v>
      </c>
      <c r="H16" s="336" t="s">
        <v>368</v>
      </c>
      <c r="I16" s="306" t="s">
        <v>455</v>
      </c>
      <c r="J16" s="393" t="s">
        <v>907</v>
      </c>
      <c r="K16" s="300"/>
      <c r="L16" s="61"/>
      <c r="M16" s="414" t="s">
        <v>804</v>
      </c>
      <c r="N16" s="417">
        <f>COUNTIF(E7:I27, "*Casey*")/2</f>
        <v>0</v>
      </c>
      <c r="O16" s="419" t="s">
        <v>495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452" t="s">
        <v>908</v>
      </c>
      <c r="F17" s="466" t="s">
        <v>915</v>
      </c>
      <c r="G17" s="306" t="s">
        <v>291</v>
      </c>
      <c r="H17" s="336" t="s">
        <v>368</v>
      </c>
      <c r="I17" s="306" t="s">
        <v>455</v>
      </c>
      <c r="J17" s="393" t="s">
        <v>907</v>
      </c>
      <c r="K17" s="300"/>
      <c r="L17" s="61"/>
      <c r="M17" s="414" t="s">
        <v>62</v>
      </c>
      <c r="N17" s="417">
        <f>COUNTIF(E7:I27, "*Vijay*")/2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452" t="s">
        <v>908</v>
      </c>
      <c r="F18" s="466" t="s">
        <v>915</v>
      </c>
      <c r="G18" s="306" t="s">
        <v>291</v>
      </c>
      <c r="H18" s="372" t="s">
        <v>916</v>
      </c>
      <c r="I18" s="306" t="s">
        <v>455</v>
      </c>
      <c r="J18" s="393" t="s">
        <v>907</v>
      </c>
      <c r="K18" s="300"/>
      <c r="L18" s="61"/>
      <c r="M18" s="414" t="s">
        <v>63</v>
      </c>
      <c r="N18" s="417">
        <f>COUNTIF(E7:I27, "*Griselda*")/2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452" t="s">
        <v>908</v>
      </c>
      <c r="F19" s="466" t="s">
        <v>915</v>
      </c>
      <c r="G19" s="306" t="s">
        <v>67</v>
      </c>
      <c r="H19" s="372" t="s">
        <v>916</v>
      </c>
      <c r="I19" s="372" t="s">
        <v>906</v>
      </c>
      <c r="J19" s="393" t="s">
        <v>907</v>
      </c>
      <c r="K19" s="300"/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452" t="s">
        <v>908</v>
      </c>
      <c r="F20" s="452" t="s">
        <v>66</v>
      </c>
      <c r="G20" s="306" t="s">
        <v>67</v>
      </c>
      <c r="H20" s="372" t="s">
        <v>916</v>
      </c>
      <c r="I20" s="372" t="s">
        <v>906</v>
      </c>
      <c r="J20" s="393" t="s">
        <v>907</v>
      </c>
      <c r="K20" s="300"/>
      <c r="L20" s="61"/>
      <c r="M20" s="414" t="s">
        <v>65</v>
      </c>
      <c r="N20" s="417">
        <f>COUNTIF(E7:I27, "*Michael*")/2</f>
        <v>8.5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452" t="s">
        <v>908</v>
      </c>
      <c r="F21" s="452" t="s">
        <v>65</v>
      </c>
      <c r="G21" s="306" t="s">
        <v>67</v>
      </c>
      <c r="H21" s="372" t="s">
        <v>916</v>
      </c>
      <c r="I21" s="306" t="s">
        <v>908</v>
      </c>
      <c r="J21" s="393" t="s">
        <v>907</v>
      </c>
      <c r="K21" s="300"/>
      <c r="L21" s="61"/>
      <c r="M21" s="414" t="s">
        <v>66</v>
      </c>
      <c r="N21" s="417">
        <f>COUNTIF(E7:I27, "*Max*")/2</f>
        <v>5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452" t="s">
        <v>67</v>
      </c>
      <c r="F22" s="452" t="s">
        <v>65</v>
      </c>
      <c r="G22" s="306" t="s">
        <v>917</v>
      </c>
      <c r="H22" s="372" t="s">
        <v>916</v>
      </c>
      <c r="I22" s="306" t="s">
        <v>908</v>
      </c>
      <c r="J22" s="393" t="s">
        <v>907</v>
      </c>
      <c r="K22" s="300"/>
      <c r="L22" s="61"/>
      <c r="M22" s="461" t="s">
        <v>67</v>
      </c>
      <c r="N22" s="462">
        <f>COUNTIF(E8:I28, "*Jia Leong*")/2</f>
        <v>15</v>
      </c>
      <c r="O22" s="463"/>
      <c r="P22" s="199"/>
      <c r="Q22" s="199"/>
      <c r="R22" s="63"/>
      <c r="S22" s="63"/>
      <c r="T22" s="63"/>
    </row>
    <row r="23" spans="2:20" ht="15" customHeight="1" thickBot="1">
      <c r="B23" s="266" t="s">
        <v>114</v>
      </c>
      <c r="C23" s="217" t="s">
        <v>85</v>
      </c>
      <c r="D23" s="218" t="s">
        <v>115</v>
      </c>
      <c r="E23" s="452" t="s">
        <v>67</v>
      </c>
      <c r="F23" s="452" t="s">
        <v>507</v>
      </c>
      <c r="G23" s="306" t="s">
        <v>917</v>
      </c>
      <c r="H23" s="372" t="s">
        <v>916</v>
      </c>
      <c r="I23" s="306" t="s">
        <v>918</v>
      </c>
      <c r="J23" s="393"/>
      <c r="K23" s="300"/>
      <c r="L23" s="61"/>
      <c r="M23" s="453" t="s">
        <v>68</v>
      </c>
      <c r="N23" s="454">
        <f>COUNTIF(E9:I29, "*Shaun*")/2</f>
        <v>17</v>
      </c>
      <c r="O23" s="455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452" t="s">
        <v>67</v>
      </c>
      <c r="F24" s="452" t="s">
        <v>507</v>
      </c>
      <c r="G24" s="306" t="s">
        <v>917</v>
      </c>
      <c r="H24" s="372" t="s">
        <v>906</v>
      </c>
      <c r="I24" s="306" t="s">
        <v>918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452" t="s">
        <v>908</v>
      </c>
      <c r="F25" s="452" t="s">
        <v>507</v>
      </c>
      <c r="G25" s="306" t="s">
        <v>917</v>
      </c>
      <c r="H25" s="372" t="s">
        <v>906</v>
      </c>
      <c r="I25" s="306" t="s">
        <v>918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452" t="s">
        <v>908</v>
      </c>
      <c r="F26" s="452" t="s">
        <v>507</v>
      </c>
      <c r="G26" s="306" t="s">
        <v>917</v>
      </c>
      <c r="H26" s="372" t="s">
        <v>906</v>
      </c>
      <c r="I26" s="372" t="s">
        <v>918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27"/>
      <c r="D40" s="727"/>
      <c r="E40" s="727"/>
      <c r="F40" s="727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919</v>
      </c>
    </row>
    <row r="49" spans="2:15">
      <c r="B49" s="387" t="s">
        <v>136</v>
      </c>
      <c r="D49" t="s">
        <v>920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199" priority="1">
      <formula>AND(ISNUMBER(N6), N6&gt;=5, NOT(ISBLANK(O6)))</formula>
    </cfRule>
    <cfRule type="expression" dxfId="198" priority="2">
      <formula>AND(ISNUMBER(N6), N6&gt;=5)</formula>
    </cfRule>
    <cfRule type="expression" dxfId="197" priority="3">
      <formula>AND(ISNUMBER(N6), N6&lt;5, NOT(ISBLANK(O6)))</formula>
    </cfRule>
    <cfRule type="expression" dxfId="196" priority="4">
      <formula>AND(ISNUMBER(N6), N6&lt;5, ISBLANK(O6))</formula>
    </cfRule>
  </conditionalFormatting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B4E5BB-0E87-4AE4-9779-B16814F1A758}">
  <dimension ref="B1:T57"/>
  <sheetViews>
    <sheetView topLeftCell="G1" zoomScale="99" workbookViewId="0">
      <selection activeCell="F10" sqref="F10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921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922</v>
      </c>
      <c r="F5" s="223" t="s">
        <v>923</v>
      </c>
      <c r="G5" s="223" t="s">
        <v>924</v>
      </c>
      <c r="H5" s="223" t="s">
        <v>925</v>
      </c>
      <c r="I5" s="223" t="s">
        <v>926</v>
      </c>
      <c r="J5" s="223" t="s">
        <v>927</v>
      </c>
      <c r="K5" s="223" t="s">
        <v>928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451</v>
      </c>
      <c r="F6" s="282" t="s">
        <v>451</v>
      </c>
      <c r="G6" s="282" t="s">
        <v>929</v>
      </c>
      <c r="H6" s="282" t="s">
        <v>929</v>
      </c>
      <c r="I6" s="282" t="s">
        <v>929</v>
      </c>
      <c r="J6" s="392"/>
      <c r="K6" s="276"/>
      <c r="L6" s="61"/>
      <c r="M6" s="424" t="s">
        <v>756</v>
      </c>
      <c r="N6" s="417">
        <f>COUNTIF(E7:I27, "*Rowvan*")/2</f>
        <v>0.5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8"/>
      <c r="F7" s="308"/>
      <c r="G7" s="306" t="s">
        <v>314</v>
      </c>
      <c r="H7" s="306" t="s">
        <v>930</v>
      </c>
      <c r="I7" s="306" t="s">
        <v>314</v>
      </c>
      <c r="J7" s="393"/>
      <c r="K7" s="301"/>
      <c r="L7" s="61"/>
      <c r="M7" s="414" t="s">
        <v>53</v>
      </c>
      <c r="N7" s="417">
        <f>COUNTIF(E7:I27, "*YB*")/2</f>
        <v>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8"/>
      <c r="F8" s="308"/>
      <c r="G8" s="306" t="s">
        <v>475</v>
      </c>
      <c r="H8" s="336" t="s">
        <v>475</v>
      </c>
      <c r="I8" s="306" t="s">
        <v>259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295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308"/>
      <c r="F9" s="308"/>
      <c r="G9" s="306" t="s">
        <v>475</v>
      </c>
      <c r="H9" s="336" t="s">
        <v>259</v>
      </c>
      <c r="I9" s="306" t="s">
        <v>259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308"/>
      <c r="F10" s="308"/>
      <c r="G10" s="306" t="s">
        <v>314</v>
      </c>
      <c r="H10" s="336" t="s">
        <v>475</v>
      </c>
      <c r="I10" s="306" t="s">
        <v>259</v>
      </c>
      <c r="J10" s="393"/>
      <c r="K10" s="30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8"/>
      <c r="F11" s="308"/>
      <c r="G11" s="306" t="s">
        <v>314</v>
      </c>
      <c r="H11" s="336" t="s">
        <v>931</v>
      </c>
      <c r="I11" s="306" t="s">
        <v>259</v>
      </c>
      <c r="J11" s="393"/>
      <c r="K11" s="300"/>
      <c r="L11" s="61"/>
      <c r="M11" s="414" t="s">
        <v>57</v>
      </c>
      <c r="N11" s="417">
        <f>COUNTIF(E7:I27, "*Rafi*")/2</f>
        <v>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8"/>
      <c r="F12" s="308"/>
      <c r="G12" s="306" t="s">
        <v>314</v>
      </c>
      <c r="H12" s="336" t="s">
        <v>932</v>
      </c>
      <c r="I12" s="306" t="s">
        <v>259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8"/>
      <c r="F13" s="308"/>
      <c r="G13" s="306" t="s">
        <v>314</v>
      </c>
      <c r="H13" s="336" t="s">
        <v>932</v>
      </c>
      <c r="I13" s="306" t="s">
        <v>259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495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8" t="s">
        <v>933</v>
      </c>
      <c r="F14" s="308"/>
      <c r="G14" s="306" t="s">
        <v>314</v>
      </c>
      <c r="H14" s="336" t="s">
        <v>932</v>
      </c>
      <c r="I14" s="306" t="s">
        <v>259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31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8"/>
      <c r="F15" s="308"/>
      <c r="G15" s="306" t="s">
        <v>314</v>
      </c>
      <c r="H15" s="336" t="s">
        <v>932</v>
      </c>
      <c r="I15" s="306" t="s">
        <v>259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495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8"/>
      <c r="F16" s="308"/>
      <c r="G16" s="306" t="s">
        <v>934</v>
      </c>
      <c r="H16" s="336" t="s">
        <v>932</v>
      </c>
      <c r="I16" s="306" t="s">
        <v>259</v>
      </c>
      <c r="J16" s="393"/>
      <c r="K16" s="300"/>
      <c r="L16" s="61"/>
      <c r="M16" s="414" t="s">
        <v>804</v>
      </c>
      <c r="N16" s="417">
        <f>COUNTIF(E7:I27, "*Casey*")/2</f>
        <v>0</v>
      </c>
      <c r="O16" s="419" t="s">
        <v>495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8"/>
      <c r="F17" s="308"/>
      <c r="G17" s="306" t="s">
        <v>935</v>
      </c>
      <c r="H17" s="372" t="s">
        <v>936</v>
      </c>
      <c r="I17" s="306" t="s">
        <v>259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8"/>
      <c r="F18" s="308"/>
      <c r="G18" s="306" t="s">
        <v>935</v>
      </c>
      <c r="H18" s="372" t="s">
        <v>936</v>
      </c>
      <c r="I18" s="306" t="s">
        <v>259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8"/>
      <c r="F19" s="308"/>
      <c r="G19" s="306" t="s">
        <v>259</v>
      </c>
      <c r="H19" s="372" t="s">
        <v>937</v>
      </c>
      <c r="I19" s="306" t="s">
        <v>259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8"/>
      <c r="F20" s="308"/>
      <c r="G20" s="306" t="s">
        <v>259</v>
      </c>
      <c r="H20" s="372" t="s">
        <v>937</v>
      </c>
      <c r="I20" s="306" t="s">
        <v>259</v>
      </c>
      <c r="J20" s="393"/>
      <c r="K20" s="300"/>
      <c r="L20" s="61"/>
      <c r="M20" s="414" t="s">
        <v>65</v>
      </c>
      <c r="N20" s="417">
        <f>COUNTIF(E7:I27, "*Michael*")/2</f>
        <v>1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308"/>
      <c r="F21" s="308"/>
      <c r="G21" s="306" t="s">
        <v>935</v>
      </c>
      <c r="H21" s="372" t="s">
        <v>937</v>
      </c>
      <c r="I21" s="306" t="s">
        <v>259</v>
      </c>
      <c r="J21" s="393"/>
      <c r="K21" s="300"/>
      <c r="L21" s="61"/>
      <c r="M21" s="414" t="s">
        <v>66</v>
      </c>
      <c r="N21" s="417" cm="1">
        <f t="array" ref="N21">SUM(COUNTIFS(E7:I27, {"*Max*","*Maxwell*"}))/2</f>
        <v>4.5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308"/>
      <c r="F22" s="308"/>
      <c r="G22" s="306" t="s">
        <v>935</v>
      </c>
      <c r="H22" s="372" t="s">
        <v>937</v>
      </c>
      <c r="I22" s="306" t="s">
        <v>259</v>
      </c>
      <c r="J22" s="393"/>
      <c r="K22" s="300"/>
      <c r="L22" s="61"/>
      <c r="M22" s="453" t="s">
        <v>67</v>
      </c>
      <c r="N22" s="454">
        <f>COUNTIF(E8:I28, "*Jia Leong*")/2</f>
        <v>0</v>
      </c>
      <c r="O22" s="455" t="s">
        <v>938</v>
      </c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8"/>
      <c r="F23" s="308"/>
      <c r="G23" s="306" t="s">
        <v>935</v>
      </c>
      <c r="H23" s="372" t="s">
        <v>937</v>
      </c>
      <c r="I23" s="306" t="s">
        <v>259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8"/>
      <c r="F24" s="308"/>
      <c r="G24" s="306" t="s">
        <v>935</v>
      </c>
      <c r="H24" s="372" t="s">
        <v>937</v>
      </c>
      <c r="I24" s="306" t="s">
        <v>259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8"/>
      <c r="F25" s="308"/>
      <c r="G25" s="306" t="s">
        <v>934</v>
      </c>
      <c r="H25" s="372" t="s">
        <v>937</v>
      </c>
      <c r="I25" s="306" t="s">
        <v>259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8"/>
      <c r="F26" s="308"/>
      <c r="G26" s="306" t="s">
        <v>934</v>
      </c>
      <c r="H26" s="372" t="s">
        <v>936</v>
      </c>
      <c r="I26" s="306" t="s">
        <v>259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 t="s">
        <v>939</v>
      </c>
      <c r="I27" s="439" t="s">
        <v>940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439" t="s">
        <v>939</v>
      </c>
      <c r="I28" s="439" t="s">
        <v>940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439" t="s">
        <v>939</v>
      </c>
      <c r="I29" s="439" t="s">
        <v>940</v>
      </c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439" t="s">
        <v>939</v>
      </c>
      <c r="I30" s="439" t="s">
        <v>940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439" t="s">
        <v>939</v>
      </c>
      <c r="I31" s="439" t="s">
        <v>940</v>
      </c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439" t="s">
        <v>939</v>
      </c>
      <c r="I32" s="439" t="s">
        <v>940</v>
      </c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439" t="s">
        <v>939</v>
      </c>
      <c r="I33" s="439" t="s">
        <v>940</v>
      </c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439" t="s">
        <v>939</v>
      </c>
      <c r="I34" s="439" t="s">
        <v>940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439" t="s">
        <v>939</v>
      </c>
      <c r="I35" s="439" t="s">
        <v>940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439" t="s">
        <v>939</v>
      </c>
      <c r="I36" s="439" t="s">
        <v>940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439" t="s">
        <v>939</v>
      </c>
      <c r="I37" s="439" t="s">
        <v>940</v>
      </c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27"/>
      <c r="D40" s="727"/>
      <c r="E40" s="727"/>
      <c r="F40" s="727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941</v>
      </c>
    </row>
    <row r="49" spans="2:15">
      <c r="B49" s="387" t="s">
        <v>136</v>
      </c>
      <c r="D49" t="s">
        <v>942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autoFilter ref="M5:O22" xr:uid="{14B4E5BB-0E87-4AE4-9779-B16814F1A758}"/>
  <mergeCells count="4">
    <mergeCell ref="B1:K1"/>
    <mergeCell ref="B2:K2"/>
    <mergeCell ref="B3:K3"/>
    <mergeCell ref="C40:F40"/>
  </mergeCells>
  <conditionalFormatting sqref="N6:N22">
    <cfRule type="expression" dxfId="195" priority="1">
      <formula>AND(ISNUMBER(N6), N6&gt;=5, NOT(ISBLANK(O6)))</formula>
    </cfRule>
    <cfRule type="expression" dxfId="194" priority="2">
      <formula>AND(ISNUMBER(N6), N6&gt;=5)</formula>
    </cfRule>
    <cfRule type="expression" dxfId="193" priority="3">
      <formula>AND(ISNUMBER(N6), N6&lt;5, NOT(ISBLANK(O6)))</formula>
    </cfRule>
    <cfRule type="expression" dxfId="192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B541CF-E30B-4E21-83DC-F3B3342C4D77}">
  <dimension ref="B1:T57"/>
  <sheetViews>
    <sheetView topLeftCell="E1" zoomScale="99" workbookViewId="0">
      <selection activeCell="J18" sqref="J18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30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943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45088</v>
      </c>
      <c r="F5" s="223">
        <v>45118</v>
      </c>
      <c r="G5" s="223">
        <v>45149</v>
      </c>
      <c r="H5" s="223">
        <v>45180</v>
      </c>
      <c r="I5" s="223">
        <v>45210</v>
      </c>
      <c r="J5" s="223">
        <v>45241</v>
      </c>
      <c r="K5" s="223">
        <v>45271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944</v>
      </c>
      <c r="F6" s="282" t="s">
        <v>944</v>
      </c>
      <c r="G6" s="282" t="s">
        <v>944</v>
      </c>
      <c r="H6" s="282" t="s">
        <v>944</v>
      </c>
      <c r="I6" s="282" t="s">
        <v>944</v>
      </c>
      <c r="J6" s="392"/>
      <c r="K6" s="276"/>
      <c r="L6" s="61"/>
      <c r="M6" s="424" t="s">
        <v>756</v>
      </c>
      <c r="N6" s="417">
        <f>COUNTIF(E7:I27, "*Rowvan*")/2</f>
        <v>0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475</v>
      </c>
      <c r="F7" s="306" t="s">
        <v>475</v>
      </c>
      <c r="G7" s="306" t="s">
        <v>259</v>
      </c>
      <c r="H7" s="336" t="s">
        <v>475</v>
      </c>
      <c r="I7" s="306" t="s">
        <v>475</v>
      </c>
      <c r="J7" s="393"/>
      <c r="K7" s="301"/>
      <c r="L7" s="61"/>
      <c r="M7" s="414" t="s">
        <v>53</v>
      </c>
      <c r="N7" s="417">
        <f>COUNTIF(E7:I27, "*YB*")/2</f>
        <v>7.5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475</v>
      </c>
      <c r="F8" s="306" t="s">
        <v>475</v>
      </c>
      <c r="G8" s="306" t="s">
        <v>475</v>
      </c>
      <c r="H8" s="336" t="s">
        <v>475</v>
      </c>
      <c r="I8" s="306" t="s">
        <v>475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945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306" t="s">
        <v>475</v>
      </c>
      <c r="F9" s="306" t="s">
        <v>475</v>
      </c>
      <c r="G9" s="306" t="s">
        <v>475</v>
      </c>
      <c r="H9" s="336" t="s">
        <v>946</v>
      </c>
      <c r="I9" s="306" t="s">
        <v>475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306" t="s">
        <v>475</v>
      </c>
      <c r="F10" s="306" t="s">
        <v>475</v>
      </c>
      <c r="G10" s="306" t="s">
        <v>475</v>
      </c>
      <c r="H10" s="336" t="s">
        <v>946</v>
      </c>
      <c r="I10" s="306" t="s">
        <v>475</v>
      </c>
      <c r="J10" s="393"/>
      <c r="K10" s="300"/>
      <c r="L10" s="61"/>
      <c r="M10" s="414" t="s">
        <v>56</v>
      </c>
      <c r="N10" s="417">
        <f>COUNTIF(E7:I27, "*Alex*")/2</f>
        <v>9.5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6" t="s">
        <v>475</v>
      </c>
      <c r="F11" s="306" t="s">
        <v>475</v>
      </c>
      <c r="G11" s="306" t="s">
        <v>259</v>
      </c>
      <c r="H11" s="336" t="s">
        <v>947</v>
      </c>
      <c r="I11" s="306" t="s">
        <v>57</v>
      </c>
      <c r="J11" s="393"/>
      <c r="K11" s="300"/>
      <c r="L11" s="61"/>
      <c r="M11" s="414" t="s">
        <v>57</v>
      </c>
      <c r="N11" s="417">
        <f>COUNTIF(E7:I27, "*Rafi*")/2</f>
        <v>5</v>
      </c>
      <c r="O11" s="419" t="s">
        <v>495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6" t="s">
        <v>948</v>
      </c>
      <c r="F12" s="306" t="s">
        <v>475</v>
      </c>
      <c r="G12" s="306" t="s">
        <v>259</v>
      </c>
      <c r="H12" s="336" t="s">
        <v>947</v>
      </c>
      <c r="I12" s="306" t="s">
        <v>57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949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6" t="s">
        <v>948</v>
      </c>
      <c r="F13" s="306" t="s">
        <v>475</v>
      </c>
      <c r="G13" s="306" t="s">
        <v>259</v>
      </c>
      <c r="H13" s="336" t="s">
        <v>947</v>
      </c>
      <c r="I13" s="306" t="s">
        <v>57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495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6" t="s">
        <v>948</v>
      </c>
      <c r="F14" s="306" t="s">
        <v>475</v>
      </c>
      <c r="G14" s="306" t="s">
        <v>475</v>
      </c>
      <c r="H14" s="336" t="s">
        <v>950</v>
      </c>
      <c r="I14" s="306" t="s">
        <v>57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36.5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6" t="s">
        <v>948</v>
      </c>
      <c r="F15" s="306" t="s">
        <v>475</v>
      </c>
      <c r="G15" s="306" t="s">
        <v>66</v>
      </c>
      <c r="H15" s="336" t="s">
        <v>951</v>
      </c>
      <c r="I15" s="306" t="s">
        <v>57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846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6" t="s">
        <v>948</v>
      </c>
      <c r="F16" s="306" t="s">
        <v>475</v>
      </c>
      <c r="G16" s="306" t="s">
        <v>66</v>
      </c>
      <c r="H16" s="336" t="s">
        <v>951</v>
      </c>
      <c r="I16" s="306" t="s">
        <v>286</v>
      </c>
      <c r="J16" s="393"/>
      <c r="K16" s="300"/>
      <c r="L16" s="61"/>
      <c r="M16" s="414" t="s">
        <v>804</v>
      </c>
      <c r="N16" s="417">
        <f>COUNTIF(E7:I27, "*Casey*")/2</f>
        <v>0</v>
      </c>
      <c r="O16" s="419" t="s">
        <v>495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6" t="s">
        <v>948</v>
      </c>
      <c r="F17" s="306" t="s">
        <v>952</v>
      </c>
      <c r="G17" s="306" t="s">
        <v>953</v>
      </c>
      <c r="H17" s="336" t="s">
        <v>951</v>
      </c>
      <c r="I17" s="306" t="s">
        <v>954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6" t="s">
        <v>948</v>
      </c>
      <c r="F18" s="306" t="s">
        <v>955</v>
      </c>
      <c r="G18" s="306" t="s">
        <v>953</v>
      </c>
      <c r="H18" s="336" t="s">
        <v>951</v>
      </c>
      <c r="I18" s="306" t="s">
        <v>954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6" t="s">
        <v>948</v>
      </c>
      <c r="F19" s="306" t="s">
        <v>955</v>
      </c>
      <c r="G19" s="306" t="s">
        <v>953</v>
      </c>
      <c r="H19" s="336" t="s">
        <v>951</v>
      </c>
      <c r="I19" s="306" t="s">
        <v>956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6" t="s">
        <v>53</v>
      </c>
      <c r="F20" s="306" t="s">
        <v>955</v>
      </c>
      <c r="G20" s="306" t="s">
        <v>953</v>
      </c>
      <c r="H20" s="372" t="s">
        <v>957</v>
      </c>
      <c r="I20" s="306" t="s">
        <v>956</v>
      </c>
      <c r="J20" s="393"/>
      <c r="K20" s="300"/>
      <c r="L20" s="61"/>
      <c r="M20" s="414" t="s">
        <v>65</v>
      </c>
      <c r="N20" s="417">
        <f>COUNTIF(E7:I27, "*Michael*")/2</f>
        <v>13.5</v>
      </c>
      <c r="O20" s="419"/>
      <c r="P20" s="199"/>
      <c r="Q20" s="199"/>
      <c r="R20" s="63"/>
      <c r="S20" s="63"/>
      <c r="T20" s="63"/>
    </row>
    <row r="21" spans="2:20" ht="15" customHeight="1" thickBot="1">
      <c r="B21" s="266" t="s">
        <v>112</v>
      </c>
      <c r="C21" s="217" t="s">
        <v>85</v>
      </c>
      <c r="D21" s="218" t="s">
        <v>113</v>
      </c>
      <c r="E21" s="306" t="s">
        <v>53</v>
      </c>
      <c r="F21" s="306" t="s">
        <v>952</v>
      </c>
      <c r="G21" s="306" t="s">
        <v>953</v>
      </c>
      <c r="H21" s="372" t="s">
        <v>957</v>
      </c>
      <c r="I21" s="306" t="s">
        <v>956</v>
      </c>
      <c r="J21" s="393"/>
      <c r="K21" s="300"/>
      <c r="L21" s="61"/>
      <c r="M21" s="416" t="s">
        <v>66</v>
      </c>
      <c r="N21" s="418">
        <f>COUNTIF(E7:I27, "*Max*")/2</f>
        <v>7.5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306" t="s">
        <v>53</v>
      </c>
      <c r="F22" s="306" t="s">
        <v>952</v>
      </c>
      <c r="G22" s="306" t="s">
        <v>953</v>
      </c>
      <c r="H22" s="372" t="s">
        <v>957</v>
      </c>
      <c r="I22" s="306" t="s">
        <v>956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6" t="s">
        <v>53</v>
      </c>
      <c r="F23" s="306" t="s">
        <v>952</v>
      </c>
      <c r="G23" s="306" t="s">
        <v>953</v>
      </c>
      <c r="H23" s="372" t="s">
        <v>957</v>
      </c>
      <c r="I23" s="306" t="s">
        <v>958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6" t="s">
        <v>53</v>
      </c>
      <c r="F24" s="306" t="s">
        <v>952</v>
      </c>
      <c r="G24" s="306" t="s">
        <v>953</v>
      </c>
      <c r="H24" s="372" t="s">
        <v>957</v>
      </c>
      <c r="I24" s="306" t="s">
        <v>940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6" t="s">
        <v>53</v>
      </c>
      <c r="F25" s="306" t="s">
        <v>959</v>
      </c>
      <c r="G25" s="306" t="s">
        <v>953</v>
      </c>
      <c r="H25" s="372" t="s">
        <v>957</v>
      </c>
      <c r="I25" s="306" t="s">
        <v>940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6" t="s">
        <v>53</v>
      </c>
      <c r="F26" s="306" t="s">
        <v>959</v>
      </c>
      <c r="G26" s="306" t="s">
        <v>953</v>
      </c>
      <c r="H26" s="372" t="s">
        <v>259</v>
      </c>
      <c r="I26" s="306" t="s">
        <v>940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27"/>
      <c r="D40" s="727"/>
      <c r="E40" s="727"/>
      <c r="F40" s="727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941</v>
      </c>
    </row>
    <row r="49" spans="2:15">
      <c r="B49" s="387" t="s">
        <v>136</v>
      </c>
      <c r="D49" t="s">
        <v>942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autoFilter ref="B5:K37" xr:uid="{2CB541CF-E30B-4E21-83DC-F3B3342C4D77}"/>
  <mergeCells count="4">
    <mergeCell ref="B1:K1"/>
    <mergeCell ref="B2:K2"/>
    <mergeCell ref="B3:K3"/>
    <mergeCell ref="C40:F40"/>
  </mergeCells>
  <conditionalFormatting sqref="N6:N21">
    <cfRule type="expression" dxfId="191" priority="1">
      <formula>AND(ISNUMBER(N6), N6&gt;=5, NOT(ISBLANK(O6)))</formula>
    </cfRule>
    <cfRule type="expression" dxfId="190" priority="2">
      <formula>AND(ISNUMBER(N6), N6&gt;=5)</formula>
    </cfRule>
    <cfRule type="expression" dxfId="189" priority="3">
      <formula>AND(ISNUMBER(N6), N6&lt;5, NOT(ISBLANK(O6)))</formula>
    </cfRule>
    <cfRule type="expression" dxfId="188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E6C8A1-EA9E-49A5-9642-8ABE94CCBC85}">
  <dimension ref="B1:T57"/>
  <sheetViews>
    <sheetView zoomScale="99" workbookViewId="0">
      <selection activeCell="I18" sqref="I18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30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960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961</v>
      </c>
      <c r="F5" s="223" t="s">
        <v>962</v>
      </c>
      <c r="G5" s="223">
        <v>44937</v>
      </c>
      <c r="H5" s="223">
        <v>44968</v>
      </c>
      <c r="I5" s="223">
        <v>44996</v>
      </c>
      <c r="J5" s="223">
        <v>45027</v>
      </c>
      <c r="K5" s="223">
        <v>45057</v>
      </c>
      <c r="L5" s="61"/>
      <c r="M5" s="441" t="s">
        <v>80</v>
      </c>
      <c r="N5" s="442" t="s">
        <v>81</v>
      </c>
      <c r="O5" s="426" t="s">
        <v>844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963</v>
      </c>
      <c r="F6" s="282" t="s">
        <v>963</v>
      </c>
      <c r="G6" s="282" t="s">
        <v>963</v>
      </c>
      <c r="H6" s="282" t="s">
        <v>963</v>
      </c>
      <c r="I6" s="282" t="s">
        <v>963</v>
      </c>
      <c r="J6" s="392"/>
      <c r="K6" s="276"/>
      <c r="L6" s="61"/>
      <c r="M6" s="443" t="s">
        <v>756</v>
      </c>
      <c r="N6" s="444">
        <f>COUNTIF(E7:I27, "*Rowvan*")/2</f>
        <v>5</v>
      </c>
      <c r="O6" s="445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964</v>
      </c>
      <c r="F7" s="306" t="s">
        <v>964</v>
      </c>
      <c r="G7" s="306" t="s">
        <v>964</v>
      </c>
      <c r="H7" s="306" t="s">
        <v>964</v>
      </c>
      <c r="I7" s="306" t="s">
        <v>964</v>
      </c>
      <c r="J7" s="393"/>
      <c r="K7" s="301" t="s">
        <v>259</v>
      </c>
      <c r="L7" s="61"/>
      <c r="M7" s="446" t="s">
        <v>53</v>
      </c>
      <c r="N7" s="440">
        <f>COUNTIF(E7:I27, "*YB*")/2</f>
        <v>6</v>
      </c>
      <c r="O7" s="447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964</v>
      </c>
      <c r="F8" s="306" t="s">
        <v>284</v>
      </c>
      <c r="G8" s="306" t="s">
        <v>66</v>
      </c>
      <c r="H8" s="306" t="s">
        <v>965</v>
      </c>
      <c r="I8" s="306" t="s">
        <v>475</v>
      </c>
      <c r="J8" s="393"/>
      <c r="K8" s="300" t="s">
        <v>259</v>
      </c>
      <c r="L8" s="61"/>
      <c r="M8" s="446" t="s">
        <v>54</v>
      </c>
      <c r="N8" s="440">
        <f>COUNTIF(E7:I27, "*YZ*")/2</f>
        <v>2</v>
      </c>
      <c r="O8" s="447" t="s">
        <v>372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306"/>
      <c r="F9" s="306" t="s">
        <v>53</v>
      </c>
      <c r="G9" s="306" t="s">
        <v>53</v>
      </c>
      <c r="H9" s="306" t="s">
        <v>965</v>
      </c>
      <c r="I9" s="306" t="s">
        <v>475</v>
      </c>
      <c r="J9" s="393"/>
      <c r="K9" s="300" t="s">
        <v>259</v>
      </c>
      <c r="L9" s="61"/>
      <c r="M9" s="446" t="s">
        <v>55</v>
      </c>
      <c r="N9" s="440">
        <f>COUNTIF(E7:I27, "*James*")/2</f>
        <v>0</v>
      </c>
      <c r="O9" s="447" t="s">
        <v>495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306"/>
      <c r="F10" s="306" t="s">
        <v>502</v>
      </c>
      <c r="G10" s="306" t="s">
        <v>66</v>
      </c>
      <c r="H10" s="306" t="s">
        <v>965</v>
      </c>
      <c r="I10" s="306" t="s">
        <v>966</v>
      </c>
      <c r="J10" s="393"/>
      <c r="K10" s="300" t="s">
        <v>259</v>
      </c>
      <c r="L10" s="61"/>
      <c r="M10" s="446" t="s">
        <v>56</v>
      </c>
      <c r="N10" s="440">
        <f>COUNTIF(E7:I27, "*Alex*")/2</f>
        <v>5</v>
      </c>
      <c r="O10" s="447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6" t="s">
        <v>284</v>
      </c>
      <c r="F11" s="306" t="s">
        <v>502</v>
      </c>
      <c r="G11" s="306" t="s">
        <v>53</v>
      </c>
      <c r="H11" s="372" t="s">
        <v>58</v>
      </c>
      <c r="I11" s="306" t="s">
        <v>389</v>
      </c>
      <c r="J11" s="393"/>
      <c r="K11" s="300" t="s">
        <v>259</v>
      </c>
      <c r="L11" s="61"/>
      <c r="M11" s="446" t="s">
        <v>57</v>
      </c>
      <c r="N11" s="440">
        <f>COUNTIF(E7:I27, "*Rafi*")/2</f>
        <v>0</v>
      </c>
      <c r="O11" s="447" t="s">
        <v>495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6" t="s">
        <v>259</v>
      </c>
      <c r="F12" s="306" t="s">
        <v>502</v>
      </c>
      <c r="G12" s="306" t="s">
        <v>53</v>
      </c>
      <c r="H12" s="372" t="s">
        <v>58</v>
      </c>
      <c r="I12" s="306" t="s">
        <v>389</v>
      </c>
      <c r="J12" s="393"/>
      <c r="K12" s="300" t="s">
        <v>259</v>
      </c>
      <c r="L12" s="61"/>
      <c r="M12" s="446" t="s">
        <v>58</v>
      </c>
      <c r="N12" s="440">
        <f>COUNTIF(E7:I27, "*Wei Yen*")/2</f>
        <v>10.5</v>
      </c>
      <c r="O12" s="447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6" t="s">
        <v>259</v>
      </c>
      <c r="F13" s="306" t="s">
        <v>502</v>
      </c>
      <c r="G13" s="306" t="s">
        <v>756</v>
      </c>
      <c r="H13" s="372" t="s">
        <v>58</v>
      </c>
      <c r="I13" s="306" t="s">
        <v>389</v>
      </c>
      <c r="J13" s="393"/>
      <c r="K13" s="300" t="s">
        <v>259</v>
      </c>
      <c r="L13" s="61"/>
      <c r="M13" s="446" t="s">
        <v>59</v>
      </c>
      <c r="N13" s="440">
        <f>COUNTIF(E7:I27, "*Nicholas*")/2</f>
        <v>0</v>
      </c>
      <c r="O13" s="447" t="s">
        <v>495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6" t="s">
        <v>259</v>
      </c>
      <c r="F14" s="306" t="s">
        <v>832</v>
      </c>
      <c r="G14" s="306" t="s">
        <v>756</v>
      </c>
      <c r="H14" s="372" t="s">
        <v>58</v>
      </c>
      <c r="I14" s="306" t="s">
        <v>389</v>
      </c>
      <c r="J14" s="393" t="s">
        <v>967</v>
      </c>
      <c r="K14" s="300" t="s">
        <v>259</v>
      </c>
      <c r="L14" s="61"/>
      <c r="M14" s="446" t="s">
        <v>60</v>
      </c>
      <c r="N14" s="440" cm="1">
        <f t="array" ref="N14">SUM(COUNTIFS(E7:I27, {"*Venus*","*Vaness*","*Vanness*"}))/2</f>
        <v>10.5</v>
      </c>
      <c r="O14" s="448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6" t="s">
        <v>259</v>
      </c>
      <c r="F15" s="306" t="s">
        <v>756</v>
      </c>
      <c r="G15" s="306" t="s">
        <v>756</v>
      </c>
      <c r="H15" s="372" t="s">
        <v>58</v>
      </c>
      <c r="I15" s="306" t="s">
        <v>389</v>
      </c>
      <c r="J15" s="393" t="s">
        <v>967</v>
      </c>
      <c r="K15" s="300" t="s">
        <v>259</v>
      </c>
      <c r="L15" s="61"/>
      <c r="M15" s="446" t="s">
        <v>61</v>
      </c>
      <c r="N15" s="440">
        <f>COUNTIF(E7:I27, "*Tai Wei*")/2</f>
        <v>0</v>
      </c>
      <c r="O15" s="447" t="s">
        <v>495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6" t="s">
        <v>259</v>
      </c>
      <c r="F16" s="306" t="s">
        <v>773</v>
      </c>
      <c r="G16" s="306" t="s">
        <v>968</v>
      </c>
      <c r="H16" s="336" t="s">
        <v>969</v>
      </c>
      <c r="I16" s="306" t="s">
        <v>970</v>
      </c>
      <c r="J16" s="393" t="s">
        <v>967</v>
      </c>
      <c r="K16" s="300"/>
      <c r="L16" s="61"/>
      <c r="M16" s="446" t="s">
        <v>804</v>
      </c>
      <c r="N16" s="440">
        <f>COUNTIF(E7:I27, "*Casey*")/2</f>
        <v>0</v>
      </c>
      <c r="O16" s="447" t="s">
        <v>495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6" t="s">
        <v>259</v>
      </c>
      <c r="F17" s="306" t="s">
        <v>773</v>
      </c>
      <c r="G17" s="306" t="s">
        <v>968</v>
      </c>
      <c r="H17" s="336" t="s">
        <v>969</v>
      </c>
      <c r="I17" s="306" t="s">
        <v>971</v>
      </c>
      <c r="J17" s="393" t="s">
        <v>967</v>
      </c>
      <c r="K17" s="300"/>
      <c r="L17" s="61"/>
      <c r="M17" s="446" t="s">
        <v>62</v>
      </c>
      <c r="N17" s="440">
        <f>COUNTIF(E7:I27, "*Vijay*")/2</f>
        <v>0</v>
      </c>
      <c r="O17" s="447" t="s">
        <v>495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6" t="s">
        <v>259</v>
      </c>
      <c r="F18" s="306" t="s">
        <v>773</v>
      </c>
      <c r="G18" s="306" t="s">
        <v>968</v>
      </c>
      <c r="H18" s="336" t="s">
        <v>969</v>
      </c>
      <c r="I18" s="306" t="s">
        <v>971</v>
      </c>
      <c r="J18" s="393" t="s">
        <v>967</v>
      </c>
      <c r="K18" s="300"/>
      <c r="L18" s="61"/>
      <c r="M18" s="446" t="s">
        <v>63</v>
      </c>
      <c r="N18" s="440">
        <f>COUNTIF(E7:I27, "*Griselda*")/2</f>
        <v>0</v>
      </c>
      <c r="O18" s="447" t="s">
        <v>495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6" t="s">
        <v>475</v>
      </c>
      <c r="F19" s="306" t="s">
        <v>773</v>
      </c>
      <c r="G19" s="306" t="s">
        <v>968</v>
      </c>
      <c r="H19" s="336" t="s">
        <v>969</v>
      </c>
      <c r="I19" s="306" t="s">
        <v>475</v>
      </c>
      <c r="J19" s="393" t="s">
        <v>967</v>
      </c>
      <c r="K19" s="300"/>
      <c r="L19" s="61"/>
      <c r="M19" s="446" t="s">
        <v>64</v>
      </c>
      <c r="N19" s="440">
        <f>COUNTIF(E7:I27, "*Haikal*")/2</f>
        <v>0</v>
      </c>
      <c r="O19" s="447" t="s">
        <v>495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6" t="s">
        <v>972</v>
      </c>
      <c r="F20" s="306" t="s">
        <v>773</v>
      </c>
      <c r="G20" s="306" t="s">
        <v>968</v>
      </c>
      <c r="H20" s="336" t="s">
        <v>969</v>
      </c>
      <c r="I20" s="306" t="s">
        <v>475</v>
      </c>
      <c r="J20" s="393" t="s">
        <v>967</v>
      </c>
      <c r="K20" s="300"/>
      <c r="L20" s="61"/>
      <c r="M20" s="446" t="s">
        <v>65</v>
      </c>
      <c r="N20" s="440">
        <f>COUNTIF(E7:I27, "*Michael*")/2</f>
        <v>10.5</v>
      </c>
      <c r="O20" s="447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306" t="s">
        <v>972</v>
      </c>
      <c r="F21" s="306" t="s">
        <v>534</v>
      </c>
      <c r="G21" s="306" t="s">
        <v>973</v>
      </c>
      <c r="H21" s="336" t="s">
        <v>969</v>
      </c>
      <c r="I21" s="306" t="s">
        <v>475</v>
      </c>
      <c r="J21" s="393" t="s">
        <v>967</v>
      </c>
      <c r="K21" s="300"/>
      <c r="L21" s="61"/>
      <c r="M21" s="446" t="s">
        <v>66</v>
      </c>
      <c r="N21" s="440">
        <f>COUNTIF(E7:I27, "*Max*")/2</f>
        <v>19.5</v>
      </c>
      <c r="O21" s="447"/>
      <c r="P21" s="199"/>
      <c r="Q21" s="199"/>
      <c r="R21" s="63"/>
      <c r="S21" s="63"/>
      <c r="T21" s="63"/>
    </row>
    <row r="22" spans="2:20" ht="15" customHeight="1" thickBot="1">
      <c r="B22" s="266" t="s">
        <v>113</v>
      </c>
      <c r="C22" s="217" t="s">
        <v>85</v>
      </c>
      <c r="D22" s="218" t="s">
        <v>114</v>
      </c>
      <c r="E22" s="306" t="s">
        <v>974</v>
      </c>
      <c r="F22" s="306" t="s">
        <v>975</v>
      </c>
      <c r="G22" s="306" t="s">
        <v>66</v>
      </c>
      <c r="H22" s="336" t="s">
        <v>969</v>
      </c>
      <c r="I22" s="306" t="s">
        <v>67</v>
      </c>
      <c r="J22" s="393" t="s">
        <v>967</v>
      </c>
      <c r="K22" s="300"/>
      <c r="L22" s="61"/>
      <c r="M22" s="449" t="s">
        <v>67</v>
      </c>
      <c r="N22" s="450">
        <f>COUNTIF(E8:I28, "*Jia Leong*")/2</f>
        <v>16.5</v>
      </c>
      <c r="O22" s="451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6" t="s">
        <v>974</v>
      </c>
      <c r="F23" s="306" t="s">
        <v>975</v>
      </c>
      <c r="G23" s="306" t="s">
        <v>66</v>
      </c>
      <c r="H23" s="336" t="s">
        <v>969</v>
      </c>
      <c r="I23" s="306" t="s">
        <v>67</v>
      </c>
      <c r="J23" s="393" t="s">
        <v>967</v>
      </c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6" t="s">
        <v>972</v>
      </c>
      <c r="F24" s="306" t="s">
        <v>975</v>
      </c>
      <c r="G24" s="306" t="s">
        <v>973</v>
      </c>
      <c r="H24" s="336" t="s">
        <v>67</v>
      </c>
      <c r="I24" s="306" t="s">
        <v>67</v>
      </c>
      <c r="J24" s="393" t="s">
        <v>967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6" t="s">
        <v>972</v>
      </c>
      <c r="F25" s="306" t="s">
        <v>976</v>
      </c>
      <c r="G25" s="306" t="s">
        <v>973</v>
      </c>
      <c r="H25" s="336" t="s">
        <v>67</v>
      </c>
      <c r="I25" s="306" t="s">
        <v>67</v>
      </c>
      <c r="J25" s="393" t="s">
        <v>967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6" t="s">
        <v>972</v>
      </c>
      <c r="F26" s="306" t="s">
        <v>976</v>
      </c>
      <c r="G26" s="306" t="s">
        <v>973</v>
      </c>
      <c r="H26" s="372"/>
      <c r="I26" s="372" t="s">
        <v>475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27"/>
      <c r="D40" s="727"/>
      <c r="E40" s="727"/>
      <c r="F40" s="727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941</v>
      </c>
    </row>
    <row r="49" spans="2:15">
      <c r="B49" s="387" t="s">
        <v>136</v>
      </c>
      <c r="D49" t="s">
        <v>942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2">
    <cfRule type="expression" dxfId="187" priority="1">
      <formula>AND(ISNUMBER(N6), N6&gt;=5, NOT(ISBLANK(O6)))</formula>
    </cfRule>
    <cfRule type="expression" dxfId="186" priority="2">
      <formula>AND(ISNUMBER(N6), N6&gt;=5)</formula>
    </cfRule>
    <cfRule type="expression" dxfId="185" priority="3">
      <formula>AND(ISNUMBER(N6), N6&lt;5, NOT(ISBLANK(O6)))</formula>
    </cfRule>
    <cfRule type="expression" dxfId="184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195504-F684-490E-B38E-6C33EF93CDA3}">
  <dimension ref="B1:T57"/>
  <sheetViews>
    <sheetView topLeftCell="B1" zoomScale="99" workbookViewId="0">
      <selection activeCell="F21" sqref="F21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30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977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978</v>
      </c>
      <c r="F5" s="223" t="s">
        <v>979</v>
      </c>
      <c r="G5" s="223" t="s">
        <v>980</v>
      </c>
      <c r="H5" s="223" t="s">
        <v>981</v>
      </c>
      <c r="I5" s="223" t="s">
        <v>982</v>
      </c>
      <c r="J5" s="223" t="s">
        <v>983</v>
      </c>
      <c r="K5" s="223" t="s">
        <v>984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985</v>
      </c>
      <c r="F6" s="282" t="s">
        <v>985</v>
      </c>
      <c r="G6" s="282" t="s">
        <v>985</v>
      </c>
      <c r="H6" s="282" t="s">
        <v>985</v>
      </c>
      <c r="I6" s="282" t="s">
        <v>985</v>
      </c>
      <c r="J6" s="392"/>
      <c r="K6" s="276"/>
      <c r="L6" s="61"/>
      <c r="M6" s="424" t="s">
        <v>756</v>
      </c>
      <c r="N6" s="417">
        <f>COUNTIF(E7:I27, "*Rowvan*")/2</f>
        <v>13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986</v>
      </c>
      <c r="F7" s="306" t="s">
        <v>986</v>
      </c>
      <c r="G7" s="306" t="s">
        <v>756</v>
      </c>
      <c r="H7" s="336"/>
      <c r="I7" s="306"/>
      <c r="J7" s="393" t="s">
        <v>966</v>
      </c>
      <c r="K7" s="301" t="s">
        <v>58</v>
      </c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986</v>
      </c>
      <c r="F8" s="306" t="s">
        <v>986</v>
      </c>
      <c r="G8" s="306" t="s">
        <v>756</v>
      </c>
      <c r="H8" s="336" t="s">
        <v>58</v>
      </c>
      <c r="I8" s="306"/>
      <c r="J8" s="393" t="s">
        <v>966</v>
      </c>
      <c r="K8" s="301" t="s">
        <v>58</v>
      </c>
      <c r="L8" s="61"/>
      <c r="M8" s="414" t="s">
        <v>54</v>
      </c>
      <c r="N8" s="417">
        <f>COUNTIF(E7:I27, "*YZ*")/2</f>
        <v>8.5</v>
      </c>
      <c r="O8" s="419"/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306" t="s">
        <v>986</v>
      </c>
      <c r="F9" s="306" t="s">
        <v>986</v>
      </c>
      <c r="G9" s="306" t="s">
        <v>987</v>
      </c>
      <c r="H9" s="336" t="s">
        <v>58</v>
      </c>
      <c r="I9" s="306" t="s">
        <v>259</v>
      </c>
      <c r="J9" s="393" t="s">
        <v>988</v>
      </c>
      <c r="K9" s="300" t="s">
        <v>989</v>
      </c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306" t="s">
        <v>990</v>
      </c>
      <c r="F10" s="306" t="s">
        <v>986</v>
      </c>
      <c r="G10" s="306" t="s">
        <v>991</v>
      </c>
      <c r="H10" s="336" t="s">
        <v>58</v>
      </c>
      <c r="I10" s="306" t="s">
        <v>259</v>
      </c>
      <c r="J10" s="393" t="s">
        <v>988</v>
      </c>
      <c r="K10" s="300" t="s">
        <v>992</v>
      </c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6" t="s">
        <v>990</v>
      </c>
      <c r="F11" s="306" t="s">
        <v>993</v>
      </c>
      <c r="G11" s="306" t="s">
        <v>259</v>
      </c>
      <c r="H11" s="372" t="s">
        <v>58</v>
      </c>
      <c r="I11" s="306" t="s">
        <v>259</v>
      </c>
      <c r="J11" s="393" t="s">
        <v>988</v>
      </c>
      <c r="K11" s="300" t="s">
        <v>992</v>
      </c>
      <c r="L11" s="61"/>
      <c r="M11" s="414" t="s">
        <v>57</v>
      </c>
      <c r="N11" s="417">
        <f>COUNTIF(E7:I27, "*Rafi*")/2</f>
        <v>0</v>
      </c>
      <c r="O11" s="419" t="s">
        <v>495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6" t="s">
        <v>990</v>
      </c>
      <c r="F12" s="306" t="s">
        <v>993</v>
      </c>
      <c r="G12" s="306" t="s">
        <v>259</v>
      </c>
      <c r="H12" s="372" t="s">
        <v>58</v>
      </c>
      <c r="I12" s="306" t="s">
        <v>259</v>
      </c>
      <c r="J12" s="393" t="s">
        <v>988</v>
      </c>
      <c r="K12" s="300" t="s">
        <v>992</v>
      </c>
      <c r="L12" s="61"/>
      <c r="M12" s="414" t="s">
        <v>58</v>
      </c>
      <c r="N12" s="417">
        <f>COUNTIF(E7:I27, "*Wei Yen*")/2</f>
        <v>13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6" t="s">
        <v>990</v>
      </c>
      <c r="F13" s="306" t="s">
        <v>993</v>
      </c>
      <c r="G13" s="306" t="s">
        <v>259</v>
      </c>
      <c r="H13" s="372" t="s">
        <v>58</v>
      </c>
      <c r="I13" s="306" t="s">
        <v>259</v>
      </c>
      <c r="J13" s="393" t="s">
        <v>988</v>
      </c>
      <c r="K13" s="300" t="s">
        <v>992</v>
      </c>
      <c r="L13" s="61"/>
      <c r="M13" s="414" t="s">
        <v>59</v>
      </c>
      <c r="N13" s="417">
        <f>COUNTIF(E7:I27, "*Nicholas*")/2</f>
        <v>0</v>
      </c>
      <c r="O13" s="419" t="s">
        <v>495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6" t="s">
        <v>994</v>
      </c>
      <c r="F14" s="306" t="s">
        <v>993</v>
      </c>
      <c r="G14" s="306" t="s">
        <v>259</v>
      </c>
      <c r="H14" s="372" t="s">
        <v>58</v>
      </c>
      <c r="I14" s="306" t="s">
        <v>259</v>
      </c>
      <c r="J14" s="393" t="s">
        <v>988</v>
      </c>
      <c r="K14" s="300" t="s">
        <v>992</v>
      </c>
      <c r="L14" s="61"/>
      <c r="M14" s="414" t="s">
        <v>60</v>
      </c>
      <c r="N14" s="417" cm="1">
        <f t="array" ref="N14">SUM(COUNTIFS(E7:I27, {"*Venus*","*Vaness*","*Vanness*"}))/2</f>
        <v>10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6" t="s">
        <v>994</v>
      </c>
      <c r="F15" s="306" t="s">
        <v>993</v>
      </c>
      <c r="G15" s="306" t="s">
        <v>475</v>
      </c>
      <c r="H15" s="372" t="s">
        <v>58</v>
      </c>
      <c r="I15" s="306" t="s">
        <v>259</v>
      </c>
      <c r="J15" s="393" t="s">
        <v>988</v>
      </c>
      <c r="K15" s="300" t="s">
        <v>992</v>
      </c>
      <c r="L15" s="61"/>
      <c r="M15" s="414" t="s">
        <v>61</v>
      </c>
      <c r="N15" s="417">
        <f>COUNTIF(E7:I27, "*Tai Wei*")/2</f>
        <v>0</v>
      </c>
      <c r="O15" s="419" t="s">
        <v>846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6" t="s">
        <v>995</v>
      </c>
      <c r="F16" s="306" t="s">
        <v>993</v>
      </c>
      <c r="G16" s="306" t="s">
        <v>65</v>
      </c>
      <c r="H16" s="336" t="s">
        <v>996</v>
      </c>
      <c r="I16" s="306" t="s">
        <v>966</v>
      </c>
      <c r="J16" s="393" t="s">
        <v>988</v>
      </c>
      <c r="K16" s="300" t="s">
        <v>992</v>
      </c>
      <c r="L16" s="61"/>
      <c r="M16" s="414" t="s">
        <v>804</v>
      </c>
      <c r="N16" s="417">
        <f>COUNTIF(E7:I27, "*Casey*")/2</f>
        <v>0</v>
      </c>
      <c r="O16" s="419" t="s">
        <v>495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6" t="s">
        <v>997</v>
      </c>
      <c r="F17" s="306" t="s">
        <v>998</v>
      </c>
      <c r="G17" s="306" t="s">
        <v>999</v>
      </c>
      <c r="H17" s="336" t="s">
        <v>996</v>
      </c>
      <c r="I17" s="306" t="s">
        <v>966</v>
      </c>
      <c r="J17" s="393" t="s">
        <v>988</v>
      </c>
      <c r="K17" s="300" t="s">
        <v>992</v>
      </c>
      <c r="L17" s="61"/>
      <c r="M17" s="414" t="s">
        <v>62</v>
      </c>
      <c r="N17" s="417">
        <f>COUNTIF(E7:I27, "*Vijay*")/2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6" t="s">
        <v>997</v>
      </c>
      <c r="F18" s="306" t="s">
        <v>1000</v>
      </c>
      <c r="G18" s="306" t="s">
        <v>999</v>
      </c>
      <c r="H18" s="336" t="s">
        <v>996</v>
      </c>
      <c r="I18" s="306" t="s">
        <v>966</v>
      </c>
      <c r="J18" s="393" t="s">
        <v>988</v>
      </c>
      <c r="K18" s="300" t="s">
        <v>992</v>
      </c>
      <c r="L18" s="61"/>
      <c r="M18" s="414" t="s">
        <v>63</v>
      </c>
      <c r="N18" s="417">
        <f>COUNTIF(E7:I27, "*Griselda*")/2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6" t="s">
        <v>997</v>
      </c>
      <c r="F19" s="306" t="s">
        <v>1000</v>
      </c>
      <c r="G19" s="306" t="s">
        <v>999</v>
      </c>
      <c r="H19" s="336" t="s">
        <v>1001</v>
      </c>
      <c r="I19" s="306" t="s">
        <v>966</v>
      </c>
      <c r="J19" s="393" t="s">
        <v>988</v>
      </c>
      <c r="K19" s="300" t="s">
        <v>992</v>
      </c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6" t="s">
        <v>54</v>
      </c>
      <c r="F20" s="306" t="s">
        <v>1000</v>
      </c>
      <c r="G20" s="306" t="s">
        <v>999</v>
      </c>
      <c r="H20" s="336" t="s">
        <v>1001</v>
      </c>
      <c r="I20" s="306" t="s">
        <v>966</v>
      </c>
      <c r="J20" s="393"/>
      <c r="K20" s="300"/>
      <c r="L20" s="61"/>
      <c r="M20" s="414" t="s">
        <v>65</v>
      </c>
      <c r="N20" s="417">
        <f>COUNTIF(E7:I27, "*Michael*")/2</f>
        <v>5.5</v>
      </c>
      <c r="O20" s="419"/>
      <c r="P20" s="199"/>
      <c r="Q20" s="199"/>
      <c r="R20" s="63"/>
      <c r="S20" s="63"/>
      <c r="T20" s="63"/>
    </row>
    <row r="21" spans="2:20" ht="15" customHeight="1" thickBot="1">
      <c r="B21" s="266" t="s">
        <v>112</v>
      </c>
      <c r="C21" s="217" t="s">
        <v>85</v>
      </c>
      <c r="D21" s="218" t="s">
        <v>113</v>
      </c>
      <c r="E21" s="306" t="s">
        <v>54</v>
      </c>
      <c r="F21" s="306" t="s">
        <v>308</v>
      </c>
      <c r="G21" s="306" t="s">
        <v>999</v>
      </c>
      <c r="H21" s="336" t="s">
        <v>996</v>
      </c>
      <c r="I21" s="306" t="s">
        <v>966</v>
      </c>
      <c r="J21" s="393"/>
      <c r="K21" s="300"/>
      <c r="L21" s="61"/>
      <c r="M21" s="416" t="s">
        <v>66</v>
      </c>
      <c r="N21" s="418">
        <f>COUNTIF(E7:I27, "*Max*")/2</f>
        <v>8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306" t="s">
        <v>54</v>
      </c>
      <c r="F22" s="306" t="s">
        <v>1002</v>
      </c>
      <c r="G22" s="306" t="s">
        <v>65</v>
      </c>
      <c r="H22" s="336" t="s">
        <v>996</v>
      </c>
      <c r="I22" s="306" t="s">
        <v>966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6" t="s">
        <v>54</v>
      </c>
      <c r="F23" s="306" t="s">
        <v>1002</v>
      </c>
      <c r="G23" s="306" t="s">
        <v>65</v>
      </c>
      <c r="H23" s="336" t="s">
        <v>996</v>
      </c>
      <c r="I23" s="306" t="s">
        <v>966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6" t="s">
        <v>54</v>
      </c>
      <c r="F24" s="306" t="s">
        <v>1002</v>
      </c>
      <c r="G24" s="306" t="s">
        <v>65</v>
      </c>
      <c r="H24" s="336" t="s">
        <v>517</v>
      </c>
      <c r="I24" s="306" t="s">
        <v>966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6" t="s">
        <v>54</v>
      </c>
      <c r="F25" s="306" t="s">
        <v>1003</v>
      </c>
      <c r="G25" s="306" t="s">
        <v>65</v>
      </c>
      <c r="H25" s="336" t="s">
        <v>1004</v>
      </c>
      <c r="I25" s="306" t="s">
        <v>966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6"/>
      <c r="F26" s="306" t="s">
        <v>1005</v>
      </c>
      <c r="G26" s="306" t="s">
        <v>65</v>
      </c>
      <c r="H26" s="336" t="s">
        <v>1004</v>
      </c>
      <c r="I26" s="372"/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27"/>
      <c r="D40" s="727"/>
      <c r="E40" s="727"/>
      <c r="F40" s="727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941</v>
      </c>
    </row>
    <row r="49" spans="2:15">
      <c r="B49" s="387" t="s">
        <v>136</v>
      </c>
      <c r="D49" t="s">
        <v>942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183" priority="1">
      <formula>AND(ISNUMBER(N6), N6&gt;=5, NOT(ISBLANK(O6)))</formula>
    </cfRule>
    <cfRule type="expression" dxfId="182" priority="2">
      <formula>AND(ISNUMBER(N6), N6&gt;=5)</formula>
    </cfRule>
    <cfRule type="expression" dxfId="181" priority="3">
      <formula>AND(ISNUMBER(N6), N6&lt;5, NOT(ISBLANK(O6)))</formula>
    </cfRule>
    <cfRule type="expression" dxfId="180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FBA33E-4E8E-416C-80C1-F73158CF356B}">
  <dimension ref="B1:T57"/>
  <sheetViews>
    <sheetView topLeftCell="E1" zoomScale="99" workbookViewId="0">
      <selection activeCell="I27" sqref="I27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30.5703125" bestFit="1" customWidth="1"/>
    <col min="10" max="10" width="64.5703125" customWidth="1"/>
    <col min="11" max="11" width="47.14062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1006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1007</v>
      </c>
      <c r="F5" s="223" t="s">
        <v>1008</v>
      </c>
      <c r="G5" s="223" t="s">
        <v>1009</v>
      </c>
      <c r="H5" s="223" t="s">
        <v>1010</v>
      </c>
      <c r="I5" s="223" t="s">
        <v>1011</v>
      </c>
      <c r="J5" s="223" t="s">
        <v>1012</v>
      </c>
      <c r="K5" s="223" t="s">
        <v>1013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876</v>
      </c>
      <c r="F6" s="282" t="s">
        <v>876</v>
      </c>
      <c r="G6" s="282" t="s">
        <v>876</v>
      </c>
      <c r="H6" s="282" t="s">
        <v>876</v>
      </c>
      <c r="I6" s="282" t="s">
        <v>876</v>
      </c>
      <c r="J6" s="392"/>
      <c r="K6" s="276"/>
      <c r="L6" s="61"/>
      <c r="M6" s="424" t="s">
        <v>756</v>
      </c>
      <c r="N6" s="417">
        <f>COUNTIF(E7:I27, "*Rowvan*")/2</f>
        <v>12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54</v>
      </c>
      <c r="F7" s="306"/>
      <c r="G7" s="306" t="s">
        <v>54</v>
      </c>
      <c r="H7" s="336"/>
      <c r="I7" s="306"/>
      <c r="J7" s="393" t="s">
        <v>1014</v>
      </c>
      <c r="K7" s="393" t="s">
        <v>1015</v>
      </c>
      <c r="L7" s="61"/>
      <c r="M7" s="414" t="s">
        <v>53</v>
      </c>
      <c r="N7" s="417">
        <f>COUNTIF(E7:I27, "*YB*")/2</f>
        <v>6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/>
      <c r="F8" s="306"/>
      <c r="G8" s="306" t="s">
        <v>54</v>
      </c>
      <c r="H8" s="336"/>
      <c r="I8" s="306"/>
      <c r="J8" s="393" t="s">
        <v>1016</v>
      </c>
      <c r="K8" s="393" t="s">
        <v>1015</v>
      </c>
      <c r="L8" s="61"/>
      <c r="M8" s="414" t="s">
        <v>54</v>
      </c>
      <c r="N8" s="417">
        <f>COUNTIF(E7:I27, "*YZ*")/2</f>
        <v>14.5</v>
      </c>
      <c r="O8" s="419"/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306" t="s">
        <v>259</v>
      </c>
      <c r="F9" s="306"/>
      <c r="G9" s="306" t="s">
        <v>534</v>
      </c>
      <c r="H9" s="336"/>
      <c r="I9" s="306"/>
      <c r="J9" s="393" t="s">
        <v>1016</v>
      </c>
      <c r="K9" s="393" t="s">
        <v>1015</v>
      </c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306" t="s">
        <v>475</v>
      </c>
      <c r="F10" s="306"/>
      <c r="G10" s="306" t="s">
        <v>259</v>
      </c>
      <c r="H10" s="336"/>
      <c r="I10" s="306"/>
      <c r="J10" s="393" t="s">
        <v>1016</v>
      </c>
      <c r="K10" s="393" t="s">
        <v>1015</v>
      </c>
      <c r="L10" s="61"/>
      <c r="M10" s="414" t="s">
        <v>56</v>
      </c>
      <c r="N10" s="417">
        <f>COUNTIF(E7:I27, "*Alex*")/2</f>
        <v>13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6" t="s">
        <v>475</v>
      </c>
      <c r="F11" s="306" t="s">
        <v>756</v>
      </c>
      <c r="G11" s="306" t="s">
        <v>259</v>
      </c>
      <c r="H11" s="372" t="s">
        <v>54</v>
      </c>
      <c r="I11" s="306"/>
      <c r="J11" s="393" t="s">
        <v>1016</v>
      </c>
      <c r="K11" s="393" t="s">
        <v>1015</v>
      </c>
      <c r="L11" s="61"/>
      <c r="M11" s="414" t="s">
        <v>57</v>
      </c>
      <c r="N11" s="417">
        <f>COUNTIF(E7:I27, "*Rafi*")/2</f>
        <v>0</v>
      </c>
      <c r="O11" s="419" t="s">
        <v>495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6" t="s">
        <v>259</v>
      </c>
      <c r="F12" s="306" t="s">
        <v>756</v>
      </c>
      <c r="G12" s="306" t="s">
        <v>259</v>
      </c>
      <c r="H12" s="372" t="s">
        <v>54</v>
      </c>
      <c r="I12" s="306"/>
      <c r="J12" s="393" t="s">
        <v>1016</v>
      </c>
      <c r="K12" s="393" t="s">
        <v>1015</v>
      </c>
      <c r="L12" s="61"/>
      <c r="M12" s="414" t="s">
        <v>58</v>
      </c>
      <c r="N12" s="417">
        <f>COUNTIF(E7:I27, "*Wei Yen*")/2</f>
        <v>0</v>
      </c>
      <c r="O12" s="419" t="s">
        <v>1017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6" t="s">
        <v>475</v>
      </c>
      <c r="F13" s="306" t="s">
        <v>756</v>
      </c>
      <c r="G13" s="306" t="s">
        <v>475</v>
      </c>
      <c r="H13" s="372" t="s">
        <v>54</v>
      </c>
      <c r="I13" s="306"/>
      <c r="J13" s="393" t="s">
        <v>1016</v>
      </c>
      <c r="K13" s="393" t="s">
        <v>1015</v>
      </c>
      <c r="L13" s="61"/>
      <c r="M13" s="414" t="s">
        <v>59</v>
      </c>
      <c r="N13" s="417">
        <f>COUNTIF(E7:I27, "*Nicholas*")/2</f>
        <v>0</v>
      </c>
      <c r="O13" s="419" t="s">
        <v>495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6" t="s">
        <v>756</v>
      </c>
      <c r="F14" s="306" t="s">
        <v>756</v>
      </c>
      <c r="G14" s="306" t="s">
        <v>54</v>
      </c>
      <c r="H14" s="372" t="s">
        <v>54</v>
      </c>
      <c r="I14" s="306"/>
      <c r="J14" s="393" t="s">
        <v>1016</v>
      </c>
      <c r="K14" s="393" t="s">
        <v>1015</v>
      </c>
      <c r="L14" s="61"/>
      <c r="M14" s="414" t="s">
        <v>60</v>
      </c>
      <c r="N14" s="417" cm="1">
        <f t="array" ref="N14">SUM(COUNTIFS(E7:I27, {"*Venus*","*Vaness*","*Vanness*"}))/2</f>
        <v>15.5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6" t="s">
        <v>997</v>
      </c>
      <c r="F15" s="306" t="s">
        <v>756</v>
      </c>
      <c r="G15" s="306" t="s">
        <v>54</v>
      </c>
      <c r="H15" s="372" t="s">
        <v>1018</v>
      </c>
      <c r="I15" s="306" t="s">
        <v>1019</v>
      </c>
      <c r="J15" s="393" t="s">
        <v>1016</v>
      </c>
      <c r="K15" s="393" t="s">
        <v>1015</v>
      </c>
      <c r="L15" s="61"/>
      <c r="M15" s="414" t="s">
        <v>61</v>
      </c>
      <c r="N15" s="417">
        <f>COUNTIF(E7:I27, "*Tai Wei*")/2</f>
        <v>0</v>
      </c>
      <c r="O15" s="419" t="s">
        <v>846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6" t="s">
        <v>997</v>
      </c>
      <c r="F16" s="306" t="s">
        <v>756</v>
      </c>
      <c r="G16" s="306" t="s">
        <v>54</v>
      </c>
      <c r="H16" s="336" t="s">
        <v>1020</v>
      </c>
      <c r="I16" s="306" t="s">
        <v>1021</v>
      </c>
      <c r="J16" s="393" t="s">
        <v>1016</v>
      </c>
      <c r="K16" s="393" t="s">
        <v>1015</v>
      </c>
      <c r="L16" s="61"/>
      <c r="M16" s="414" t="s">
        <v>804</v>
      </c>
      <c r="N16" s="417">
        <f>COUNTIF(E7:I27, "*Casey*")/2</f>
        <v>0</v>
      </c>
      <c r="O16" s="419" t="s">
        <v>495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6" t="s">
        <v>997</v>
      </c>
      <c r="F17" s="306" t="s">
        <v>794</v>
      </c>
      <c r="G17" s="306" t="s">
        <v>65</v>
      </c>
      <c r="H17" s="336" t="s">
        <v>940</v>
      </c>
      <c r="I17" s="306" t="s">
        <v>1021</v>
      </c>
      <c r="J17" s="393" t="s">
        <v>1016</v>
      </c>
      <c r="K17" s="393" t="s">
        <v>1015</v>
      </c>
      <c r="L17" s="61"/>
      <c r="M17" s="414" t="s">
        <v>62</v>
      </c>
      <c r="N17" s="417">
        <f>COUNTIF(E7:I27, "*Vijay*")/2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6" t="s">
        <v>997</v>
      </c>
      <c r="F18" s="306" t="s">
        <v>758</v>
      </c>
      <c r="G18" s="306" t="s">
        <v>65</v>
      </c>
      <c r="H18" s="372" t="s">
        <v>957</v>
      </c>
      <c r="I18" s="306" t="s">
        <v>1021</v>
      </c>
      <c r="J18" s="393" t="s">
        <v>1016</v>
      </c>
      <c r="K18" s="393" t="s">
        <v>1015</v>
      </c>
      <c r="L18" s="61"/>
      <c r="M18" s="414" t="s">
        <v>63</v>
      </c>
      <c r="N18" s="417">
        <f>COUNTIF(E7:I27, "*Griselda*")/2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6" t="s">
        <v>997</v>
      </c>
      <c r="F19" s="306" t="s">
        <v>1022</v>
      </c>
      <c r="G19" s="306" t="s">
        <v>65</v>
      </c>
      <c r="H19" s="372" t="s">
        <v>957</v>
      </c>
      <c r="I19" s="306" t="s">
        <v>1018</v>
      </c>
      <c r="J19" s="393" t="s">
        <v>1016</v>
      </c>
      <c r="K19" s="393" t="s">
        <v>1015</v>
      </c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6" t="s">
        <v>1023</v>
      </c>
      <c r="F20" s="306" t="s">
        <v>1024</v>
      </c>
      <c r="G20" s="306" t="s">
        <v>315</v>
      </c>
      <c r="H20" s="372" t="s">
        <v>1025</v>
      </c>
      <c r="I20" s="306" t="s">
        <v>957</v>
      </c>
      <c r="J20" s="393" t="s">
        <v>1016</v>
      </c>
      <c r="K20" s="393" t="s">
        <v>1015</v>
      </c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306" t="s">
        <v>1026</v>
      </c>
      <c r="F21" s="306" t="s">
        <v>1027</v>
      </c>
      <c r="G21" s="306" t="s">
        <v>315</v>
      </c>
      <c r="H21" s="372" t="s">
        <v>1025</v>
      </c>
      <c r="I21" s="306" t="s">
        <v>957</v>
      </c>
      <c r="J21" s="393" t="s">
        <v>1016</v>
      </c>
      <c r="K21" s="393" t="s">
        <v>1015</v>
      </c>
      <c r="L21" s="61"/>
      <c r="M21" s="416" t="s">
        <v>66</v>
      </c>
      <c r="N21" s="418">
        <f>COUNTIF(E7:I27, "*Max*")/2</f>
        <v>5.5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306" t="s">
        <v>498</v>
      </c>
      <c r="F22" s="306" t="s">
        <v>1027</v>
      </c>
      <c r="G22" s="306" t="s">
        <v>315</v>
      </c>
      <c r="H22" s="372" t="s">
        <v>1025</v>
      </c>
      <c r="I22" s="306" t="s">
        <v>1028</v>
      </c>
      <c r="J22" s="393" t="s">
        <v>1016</v>
      </c>
      <c r="K22" s="393" t="s">
        <v>1015</v>
      </c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6" t="s">
        <v>498</v>
      </c>
      <c r="F23" s="306" t="s">
        <v>1027</v>
      </c>
      <c r="G23" s="306" t="s">
        <v>315</v>
      </c>
      <c r="H23" s="372" t="s">
        <v>1025</v>
      </c>
      <c r="I23" s="306" t="s">
        <v>1028</v>
      </c>
      <c r="J23" s="393" t="s">
        <v>1016</v>
      </c>
      <c r="K23" s="393" t="s">
        <v>1015</v>
      </c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6"/>
      <c r="F24" s="306" t="s">
        <v>1027</v>
      </c>
      <c r="G24" s="306" t="s">
        <v>315</v>
      </c>
      <c r="H24" s="372" t="s">
        <v>957</v>
      </c>
      <c r="I24" s="306" t="s">
        <v>1028</v>
      </c>
      <c r="J24" s="393" t="s">
        <v>1016</v>
      </c>
      <c r="K24" s="393" t="s">
        <v>1015</v>
      </c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6"/>
      <c r="F25" s="306" t="s">
        <v>1027</v>
      </c>
      <c r="G25" s="306" t="s">
        <v>315</v>
      </c>
      <c r="H25" s="372" t="s">
        <v>957</v>
      </c>
      <c r="I25" s="306" t="s">
        <v>1028</v>
      </c>
      <c r="J25" s="393" t="s">
        <v>1016</v>
      </c>
      <c r="K25" s="393" t="s">
        <v>1015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6"/>
      <c r="F26" s="306" t="s">
        <v>1029</v>
      </c>
      <c r="G26" s="306"/>
      <c r="H26" s="372" t="s">
        <v>56</v>
      </c>
      <c r="I26" s="372" t="s">
        <v>1030</v>
      </c>
      <c r="J26" s="393" t="s">
        <v>1016</v>
      </c>
      <c r="K26" s="393" t="s">
        <v>1015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 t="s">
        <v>1031</v>
      </c>
      <c r="J27" s="393" t="s">
        <v>1016</v>
      </c>
      <c r="K27" s="393" t="s">
        <v>1015</v>
      </c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439" t="s">
        <v>1031</v>
      </c>
      <c r="J28" s="393" t="s">
        <v>1016</v>
      </c>
      <c r="K28" s="393" t="s">
        <v>1015</v>
      </c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439" t="s">
        <v>1031</v>
      </c>
      <c r="J29" s="393" t="s">
        <v>1016</v>
      </c>
      <c r="K29" s="393" t="s">
        <v>1015</v>
      </c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439" t="s">
        <v>1031</v>
      </c>
      <c r="J30" s="393" t="s">
        <v>1016</v>
      </c>
      <c r="K30" s="393" t="s">
        <v>1015</v>
      </c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439" t="s">
        <v>1031</v>
      </c>
      <c r="J31" s="393" t="s">
        <v>1016</v>
      </c>
      <c r="K31" s="393" t="s">
        <v>1015</v>
      </c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439" t="s">
        <v>1031</v>
      </c>
      <c r="J32" s="393" t="s">
        <v>1016</v>
      </c>
      <c r="K32" s="393" t="s">
        <v>1015</v>
      </c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439" t="s">
        <v>1031</v>
      </c>
      <c r="J33" s="393" t="s">
        <v>1016</v>
      </c>
      <c r="K33" s="393" t="s">
        <v>1015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439" t="s">
        <v>1031</v>
      </c>
      <c r="J34" s="393" t="s">
        <v>1016</v>
      </c>
      <c r="K34" s="393" t="s">
        <v>1015</v>
      </c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439" t="s">
        <v>1031</v>
      </c>
      <c r="J35" s="393" t="s">
        <v>1016</v>
      </c>
      <c r="K35" s="393" t="s">
        <v>1015</v>
      </c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439" t="s">
        <v>1031</v>
      </c>
      <c r="J36" s="393" t="s">
        <v>1016</v>
      </c>
      <c r="K36" s="393" t="s">
        <v>1015</v>
      </c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27"/>
      <c r="D40" s="727"/>
      <c r="E40" s="727"/>
      <c r="F40" s="727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1032</v>
      </c>
    </row>
    <row r="49" spans="2:15">
      <c r="B49" s="387" t="s">
        <v>136</v>
      </c>
      <c r="D49" t="s">
        <v>942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179" priority="1">
      <formula>AND(ISNUMBER(N6), N6&gt;=5, NOT(ISBLANK(O6)))</formula>
    </cfRule>
    <cfRule type="expression" dxfId="178" priority="2">
      <formula>AND(ISNUMBER(N6), N6&gt;=5)</formula>
    </cfRule>
    <cfRule type="expression" dxfId="177" priority="3">
      <formula>AND(ISNUMBER(N6), N6&lt;5, NOT(ISBLANK(O6)))</formula>
    </cfRule>
    <cfRule type="expression" dxfId="176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1E7230-4EF1-4DDD-83E9-C4A7A86B3D23}">
  <dimension ref="B1:T57"/>
  <sheetViews>
    <sheetView topLeftCell="E1" zoomScale="99" workbookViewId="0">
      <selection activeCell="M9" sqref="M9:O9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1033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45179</v>
      </c>
      <c r="F5" s="223">
        <v>45209</v>
      </c>
      <c r="G5" s="223">
        <v>45240</v>
      </c>
      <c r="H5" s="223">
        <v>45270</v>
      </c>
      <c r="I5" s="223" t="s">
        <v>1034</v>
      </c>
      <c r="J5" s="223" t="s">
        <v>1035</v>
      </c>
      <c r="K5" s="223" t="s">
        <v>1036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1037</v>
      </c>
      <c r="F6" s="282" t="s">
        <v>1037</v>
      </c>
      <c r="G6" s="282" t="s">
        <v>1037</v>
      </c>
      <c r="H6" s="282" t="s">
        <v>1037</v>
      </c>
      <c r="I6" s="282" t="s">
        <v>1037</v>
      </c>
      <c r="J6" s="392"/>
      <c r="K6" s="276"/>
      <c r="L6" s="61"/>
      <c r="M6" s="424" t="s">
        <v>756</v>
      </c>
      <c r="N6" s="417">
        <f>COUNTIF(E7:I27, "*Rowvan*")/2</f>
        <v>6.5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1038</v>
      </c>
      <c r="F7" s="306" t="s">
        <v>259</v>
      </c>
      <c r="G7" s="306" t="s">
        <v>1039</v>
      </c>
      <c r="H7" s="336" t="s">
        <v>259</v>
      </c>
      <c r="I7" s="306" t="s">
        <v>1038</v>
      </c>
      <c r="J7" s="393"/>
      <c r="K7" s="301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1040</v>
      </c>
      <c r="F8" s="306" t="s">
        <v>259</v>
      </c>
      <c r="G8" s="306" t="s">
        <v>1039</v>
      </c>
      <c r="H8" s="336" t="s">
        <v>259</v>
      </c>
      <c r="I8" s="306" t="s">
        <v>1038</v>
      </c>
      <c r="J8" s="393"/>
      <c r="K8" s="300"/>
      <c r="L8" s="61"/>
      <c r="M8" s="414" t="s">
        <v>54</v>
      </c>
      <c r="N8" s="417">
        <f>COUNTIF(E7:I27, "*YZ*")/2</f>
        <v>13.5</v>
      </c>
      <c r="O8" s="419"/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306" t="s">
        <v>1040</v>
      </c>
      <c r="F9" s="306" t="s">
        <v>259</v>
      </c>
      <c r="G9" s="306" t="s">
        <v>937</v>
      </c>
      <c r="H9" s="336" t="s">
        <v>259</v>
      </c>
      <c r="I9" s="306" t="s">
        <v>1041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306" t="s">
        <v>1018</v>
      </c>
      <c r="F10" s="306" t="s">
        <v>259</v>
      </c>
      <c r="G10" s="306" t="s">
        <v>937</v>
      </c>
      <c r="H10" s="336" t="s">
        <v>56</v>
      </c>
      <c r="I10" s="306" t="s">
        <v>475</v>
      </c>
      <c r="J10" s="393"/>
      <c r="K10" s="300"/>
      <c r="L10" s="61"/>
      <c r="M10" s="414" t="s">
        <v>56</v>
      </c>
      <c r="N10" s="417">
        <f>COUNTIF(E7:I27, "*Alex*")/2</f>
        <v>12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6" t="s">
        <v>259</v>
      </c>
      <c r="F11" s="306" t="s">
        <v>259</v>
      </c>
      <c r="G11" s="306" t="s">
        <v>1042</v>
      </c>
      <c r="H11" s="372" t="s">
        <v>261</v>
      </c>
      <c r="I11" s="306" t="s">
        <v>475</v>
      </c>
      <c r="J11" s="393"/>
      <c r="K11" s="300"/>
      <c r="L11" s="61"/>
      <c r="M11" s="414" t="s">
        <v>57</v>
      </c>
      <c r="N11" s="417">
        <f>COUNTIF(E7:I27, "*Rafi*")/2</f>
        <v>0</v>
      </c>
      <c r="O11" s="419" t="s">
        <v>495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6" t="s">
        <v>259</v>
      </c>
      <c r="F12" s="306" t="s">
        <v>56</v>
      </c>
      <c r="G12" s="306" t="s">
        <v>1042</v>
      </c>
      <c r="H12" s="372" t="s">
        <v>261</v>
      </c>
      <c r="I12" s="306" t="s">
        <v>475</v>
      </c>
      <c r="J12" s="393"/>
      <c r="K12" s="300"/>
      <c r="L12" s="61"/>
      <c r="M12" s="414" t="s">
        <v>58</v>
      </c>
      <c r="N12" s="417">
        <f>COUNTIF(E7:I27, "*Wei Yen*")/2</f>
        <v>6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6" t="s">
        <v>259</v>
      </c>
      <c r="F13" s="306" t="s">
        <v>56</v>
      </c>
      <c r="G13" s="306" t="s">
        <v>1042</v>
      </c>
      <c r="H13" s="372" t="s">
        <v>261</v>
      </c>
      <c r="I13" s="306" t="s">
        <v>475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495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6" t="s">
        <v>1018</v>
      </c>
      <c r="F14" s="306" t="s">
        <v>56</v>
      </c>
      <c r="G14" s="306" t="s">
        <v>1042</v>
      </c>
      <c r="H14" s="372" t="s">
        <v>261</v>
      </c>
      <c r="I14" s="306" t="s">
        <v>54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23.5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6" t="s">
        <v>54</v>
      </c>
      <c r="F15" s="306" t="s">
        <v>56</v>
      </c>
      <c r="G15" s="306" t="s">
        <v>937</v>
      </c>
      <c r="H15" s="372" t="s">
        <v>261</v>
      </c>
      <c r="I15" s="306"/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846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6" t="s">
        <v>54</v>
      </c>
      <c r="F16" s="306" t="s">
        <v>1043</v>
      </c>
      <c r="G16" s="306" t="s">
        <v>53</v>
      </c>
      <c r="H16" s="372" t="s">
        <v>1044</v>
      </c>
      <c r="I16" s="306" t="s">
        <v>457</v>
      </c>
      <c r="J16" s="393"/>
      <c r="K16" s="300"/>
      <c r="L16" s="61"/>
      <c r="M16" s="414" t="s">
        <v>804</v>
      </c>
      <c r="N16" s="417">
        <f>COUNTIF(E7:I27, "*Casey*")/2</f>
        <v>0</v>
      </c>
      <c r="O16" s="419" t="s">
        <v>495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6" t="s">
        <v>54</v>
      </c>
      <c r="F17" s="306" t="s">
        <v>1045</v>
      </c>
      <c r="G17" s="306" t="s">
        <v>718</v>
      </c>
      <c r="H17" s="61" t="s">
        <v>457</v>
      </c>
      <c r="I17" s="306" t="s">
        <v>457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6" t="s">
        <v>987</v>
      </c>
      <c r="F18" s="306" t="s">
        <v>1045</v>
      </c>
      <c r="G18" s="306" t="s">
        <v>718</v>
      </c>
      <c r="H18" s="336" t="s">
        <v>1046</v>
      </c>
      <c r="I18" s="306" t="s">
        <v>305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6" t="s">
        <v>987</v>
      </c>
      <c r="F19" s="306" t="s">
        <v>1045</v>
      </c>
      <c r="G19" s="306" t="s">
        <v>718</v>
      </c>
      <c r="H19" s="336" t="s">
        <v>259</v>
      </c>
      <c r="I19" s="306" t="s">
        <v>54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6" t="s">
        <v>1047</v>
      </c>
      <c r="F20" s="306" t="s">
        <v>1045</v>
      </c>
      <c r="G20" s="306" t="s">
        <v>718</v>
      </c>
      <c r="H20" s="372" t="s">
        <v>457</v>
      </c>
      <c r="I20" s="306" t="s">
        <v>475</v>
      </c>
      <c r="J20" s="393"/>
      <c r="K20" s="300"/>
      <c r="L20" s="61"/>
      <c r="M20" s="414" t="s">
        <v>65</v>
      </c>
      <c r="N20" s="417">
        <f>COUNTIF(E7:I27, "*Michael*")/2</f>
        <v>10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306" t="s">
        <v>1048</v>
      </c>
      <c r="F21" s="306" t="s">
        <v>1049</v>
      </c>
      <c r="G21" s="306" t="s">
        <v>718</v>
      </c>
      <c r="H21" s="372" t="s">
        <v>457</v>
      </c>
      <c r="I21" s="306" t="s">
        <v>475</v>
      </c>
      <c r="J21" s="393"/>
      <c r="K21" s="300"/>
      <c r="L21" s="61"/>
      <c r="M21" s="416" t="s">
        <v>66</v>
      </c>
      <c r="N21" s="418">
        <f>COUNTIF(E7:I27, "*Max*")/2</f>
        <v>5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306" t="s">
        <v>756</v>
      </c>
      <c r="F22" s="306" t="s">
        <v>1050</v>
      </c>
      <c r="G22" s="306" t="s">
        <v>718</v>
      </c>
      <c r="H22" s="372" t="s">
        <v>259</v>
      </c>
      <c r="I22" s="306" t="s">
        <v>475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6" t="s">
        <v>756</v>
      </c>
      <c r="F23" s="306" t="s">
        <v>1050</v>
      </c>
      <c r="G23" s="306" t="s">
        <v>718</v>
      </c>
      <c r="H23" s="372" t="s">
        <v>259</v>
      </c>
      <c r="I23" s="306" t="s">
        <v>475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6" t="s">
        <v>756</v>
      </c>
      <c r="F24" s="306" t="s">
        <v>1051</v>
      </c>
      <c r="G24" s="306" t="s">
        <v>718</v>
      </c>
      <c r="H24" s="372" t="s">
        <v>259</v>
      </c>
      <c r="I24" s="306" t="s">
        <v>475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6" t="s">
        <v>1052</v>
      </c>
      <c r="F25" s="306" t="s">
        <v>1053</v>
      </c>
      <c r="G25" s="306" t="s">
        <v>1054</v>
      </c>
      <c r="H25" s="372" t="s">
        <v>259</v>
      </c>
      <c r="I25" s="306" t="s">
        <v>475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6"/>
      <c r="F26" s="306" t="s">
        <v>1053</v>
      </c>
      <c r="G26" s="306" t="s">
        <v>1055</v>
      </c>
      <c r="H26" s="372" t="s">
        <v>259</v>
      </c>
      <c r="I26" s="306" t="s">
        <v>475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306"/>
      <c r="F27" s="306" t="s">
        <v>1056</v>
      </c>
      <c r="G27" s="306" t="s">
        <v>1055</v>
      </c>
      <c r="H27" s="372" t="s">
        <v>259</v>
      </c>
      <c r="I27" s="306" t="s">
        <v>475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27"/>
      <c r="D40" s="727"/>
      <c r="E40" s="727"/>
      <c r="F40" s="727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1057</v>
      </c>
    </row>
    <row r="49" spans="2:15">
      <c r="B49" s="387" t="s">
        <v>136</v>
      </c>
      <c r="D49" t="s">
        <v>1058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175" priority="1">
      <formula>AND(ISNUMBER(N6), N6&gt;=5, NOT(ISBLANK(O6)))</formula>
    </cfRule>
    <cfRule type="expression" dxfId="174" priority="2">
      <formula>AND(ISNUMBER(N6), N6&gt;=5)</formula>
    </cfRule>
    <cfRule type="expression" dxfId="173" priority="3">
      <formula>AND(ISNUMBER(N6), N6&lt;5, NOT(ISBLANK(O6)))</formula>
    </cfRule>
    <cfRule type="expression" dxfId="172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71E17C-435A-41C7-8BF3-7ADFC8E48FA9}">
  <dimension ref="B1:T58"/>
  <sheetViews>
    <sheetView topLeftCell="A5" zoomScale="99" workbookViewId="0">
      <selection activeCell="M6" sqref="M6:O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1059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44967</v>
      </c>
      <c r="F5" s="223">
        <v>44995</v>
      </c>
      <c r="G5" s="223">
        <v>45026</v>
      </c>
      <c r="H5" s="223">
        <v>45056</v>
      </c>
      <c r="I5" s="223">
        <v>45087</v>
      </c>
      <c r="J5" s="223">
        <v>45117</v>
      </c>
      <c r="K5" s="223">
        <v>45148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1060</v>
      </c>
      <c r="F6" s="282" t="s">
        <v>1060</v>
      </c>
      <c r="G6" s="282" t="s">
        <v>1060</v>
      </c>
      <c r="H6" s="282" t="s">
        <v>1060</v>
      </c>
      <c r="I6" s="282" t="s">
        <v>1060</v>
      </c>
      <c r="J6" s="392"/>
      <c r="K6" s="276"/>
      <c r="L6" s="61"/>
      <c r="M6" s="424" t="s">
        <v>756</v>
      </c>
      <c r="N6" s="417">
        <f>COUNTIF(E7:I28, "*Rowvan*")/2</f>
        <v>10.5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1061</v>
      </c>
      <c r="F7" s="306" t="s">
        <v>1061</v>
      </c>
      <c r="G7" s="306" t="s">
        <v>1061</v>
      </c>
      <c r="H7" s="306" t="s">
        <v>1061</v>
      </c>
      <c r="I7" s="306" t="s">
        <v>1061</v>
      </c>
      <c r="J7" s="393"/>
      <c r="K7" s="301"/>
      <c r="L7" s="61"/>
      <c r="M7" s="414" t="s">
        <v>53</v>
      </c>
      <c r="N7" s="417">
        <f>COUNTIF(E7:I28, "*YB*")/2</f>
        <v>10.5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/>
      <c r="F8" s="306" t="s">
        <v>54</v>
      </c>
      <c r="G8" s="306" t="s">
        <v>1062</v>
      </c>
      <c r="H8" s="336" t="s">
        <v>58</v>
      </c>
      <c r="I8" s="306" t="s">
        <v>58</v>
      </c>
      <c r="J8" s="393"/>
      <c r="K8" s="300"/>
      <c r="L8" s="61"/>
      <c r="M8" s="414" t="s">
        <v>54</v>
      </c>
      <c r="N8" s="417">
        <f>COUNTIF(E7:I28, "*YZ*")/2</f>
        <v>15.5</v>
      </c>
      <c r="O8" s="419"/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306" t="s">
        <v>756</v>
      </c>
      <c r="F9" s="306" t="s">
        <v>54</v>
      </c>
      <c r="G9" s="306" t="s">
        <v>1062</v>
      </c>
      <c r="H9" s="336" t="s">
        <v>58</v>
      </c>
      <c r="I9" s="306" t="s">
        <v>58</v>
      </c>
      <c r="J9" s="393"/>
      <c r="K9" s="300"/>
      <c r="L9" s="61"/>
      <c r="M9" s="415" t="s">
        <v>1052</v>
      </c>
      <c r="N9" s="417">
        <f>COUNTIF(E7:I28, "*Henry*")/2</f>
        <v>5.5</v>
      </c>
      <c r="O9" s="413"/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306" t="s">
        <v>756</v>
      </c>
      <c r="F10" s="306" t="s">
        <v>54</v>
      </c>
      <c r="G10" s="306" t="s">
        <v>1062</v>
      </c>
      <c r="H10" s="336" t="s">
        <v>1063</v>
      </c>
      <c r="I10" s="306" t="s">
        <v>1064</v>
      </c>
      <c r="J10" s="353" t="s">
        <v>1052</v>
      </c>
      <c r="K10" s="300"/>
      <c r="L10" s="61"/>
      <c r="M10" s="414" t="s">
        <v>55</v>
      </c>
      <c r="N10" s="417">
        <f>COUNTIF(E7:I28, "*James*")/2</f>
        <v>0</v>
      </c>
      <c r="O10" s="419" t="s">
        <v>495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99</v>
      </c>
      <c r="E11" s="306" t="s">
        <v>756</v>
      </c>
      <c r="F11" s="306" t="s">
        <v>54</v>
      </c>
      <c r="G11" s="306" t="s">
        <v>1062</v>
      </c>
      <c r="H11" s="336" t="s">
        <v>1063</v>
      </c>
      <c r="I11" s="306" t="s">
        <v>259</v>
      </c>
      <c r="J11" s="353" t="s">
        <v>1052</v>
      </c>
      <c r="K11" s="300"/>
      <c r="L11" s="61"/>
      <c r="M11" s="414" t="s">
        <v>56</v>
      </c>
      <c r="N11" s="417">
        <f>COUNTIF(E7:I28, "*Alex*")/2</f>
        <v>20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306" t="s">
        <v>1065</v>
      </c>
      <c r="F12" s="306" t="s">
        <v>54</v>
      </c>
      <c r="G12" s="306" t="s">
        <v>1062</v>
      </c>
      <c r="H12" s="336" t="s">
        <v>1063</v>
      </c>
      <c r="I12" s="306" t="s">
        <v>259</v>
      </c>
      <c r="J12" s="353" t="s">
        <v>1052</v>
      </c>
      <c r="K12" s="300"/>
      <c r="L12" s="61"/>
      <c r="M12" s="414" t="s">
        <v>57</v>
      </c>
      <c r="N12" s="417">
        <f>COUNTIF(E7:I28, "*Rafi*")/2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306" t="s">
        <v>1065</v>
      </c>
      <c r="F13" s="306" t="s">
        <v>1061</v>
      </c>
      <c r="G13" s="306" t="s">
        <v>1062</v>
      </c>
      <c r="H13" s="336" t="s">
        <v>1064</v>
      </c>
      <c r="I13" s="306" t="s">
        <v>259</v>
      </c>
      <c r="J13" s="353" t="s">
        <v>1052</v>
      </c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306" t="s">
        <v>1065</v>
      </c>
      <c r="F14" s="306" t="s">
        <v>1061</v>
      </c>
      <c r="G14" s="306" t="s">
        <v>1062</v>
      </c>
      <c r="H14" s="336" t="s">
        <v>1064</v>
      </c>
      <c r="I14" s="306" t="s">
        <v>1066</v>
      </c>
      <c r="J14" s="353" t="s">
        <v>1052</v>
      </c>
      <c r="K14" s="300"/>
      <c r="L14" s="61"/>
      <c r="M14" s="414" t="s">
        <v>59</v>
      </c>
      <c r="N14" s="417">
        <f>COUNTIF(E7:I28, "*Nicholas*")/2</f>
        <v>0</v>
      </c>
      <c r="O14" s="419" t="s">
        <v>495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306" t="s">
        <v>1065</v>
      </c>
      <c r="F15" s="306" t="s">
        <v>1061</v>
      </c>
      <c r="G15" s="306" t="s">
        <v>1067</v>
      </c>
      <c r="H15" s="336" t="s">
        <v>1064</v>
      </c>
      <c r="I15" s="306" t="s">
        <v>1068</v>
      </c>
      <c r="J15" s="353" t="s">
        <v>1052</v>
      </c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306" t="s">
        <v>1065</v>
      </c>
      <c r="F16" s="306" t="s">
        <v>1061</v>
      </c>
      <c r="G16" s="306" t="s">
        <v>1069</v>
      </c>
      <c r="H16" s="336" t="s">
        <v>1063</v>
      </c>
      <c r="I16" s="306" t="s">
        <v>1066</v>
      </c>
      <c r="J16" s="353" t="s">
        <v>1052</v>
      </c>
      <c r="K16" s="300"/>
      <c r="L16" s="61"/>
      <c r="M16" s="414" t="s">
        <v>61</v>
      </c>
      <c r="N16" s="417">
        <f>COUNTIF(E7:I28, "*Tai Wei*")/2</f>
        <v>0</v>
      </c>
      <c r="O16" s="419" t="s">
        <v>846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06" t="s">
        <v>1065</v>
      </c>
      <c r="F17" s="306" t="s">
        <v>1070</v>
      </c>
      <c r="G17" s="306" t="s">
        <v>1069</v>
      </c>
      <c r="H17" s="336" t="s">
        <v>1071</v>
      </c>
      <c r="I17" s="306" t="s">
        <v>1072</v>
      </c>
      <c r="J17" s="353" t="s">
        <v>1052</v>
      </c>
      <c r="K17" s="300"/>
      <c r="L17" s="61"/>
      <c r="M17" s="414" t="s">
        <v>804</v>
      </c>
      <c r="N17" s="417">
        <f>COUNTIF(E7:I28, "*Casey*")/2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306" t="s">
        <v>1065</v>
      </c>
      <c r="F18" s="306" t="s">
        <v>1073</v>
      </c>
      <c r="G18" s="306" t="s">
        <v>1074</v>
      </c>
      <c r="H18" s="336" t="s">
        <v>1075</v>
      </c>
      <c r="I18" s="306" t="s">
        <v>1072</v>
      </c>
      <c r="J18" s="353" t="s">
        <v>1052</v>
      </c>
      <c r="K18" s="300"/>
      <c r="L18" s="61"/>
      <c r="M18" s="414" t="s">
        <v>62</v>
      </c>
      <c r="N18" s="417">
        <f>COUNTIF(E7:I28, "*Vijay*")/2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306" t="s">
        <v>1065</v>
      </c>
      <c r="F19" s="306" t="s">
        <v>1076</v>
      </c>
      <c r="G19" s="306" t="s">
        <v>258</v>
      </c>
      <c r="H19" s="336" t="s">
        <v>1075</v>
      </c>
      <c r="I19" s="306" t="s">
        <v>1077</v>
      </c>
      <c r="J19" s="353" t="s">
        <v>1052</v>
      </c>
      <c r="K19" s="300"/>
      <c r="L19" s="61"/>
      <c r="M19" s="414" t="s">
        <v>63</v>
      </c>
      <c r="N19" s="417">
        <f>COUNTIF(E7:I28, "*Griselda*")/2</f>
        <v>0</v>
      </c>
      <c r="O19" s="419" t="s">
        <v>495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306" t="s">
        <v>1065</v>
      </c>
      <c r="F20" s="306" t="s">
        <v>1078</v>
      </c>
      <c r="G20" s="306" t="s">
        <v>258</v>
      </c>
      <c r="H20" s="336" t="s">
        <v>1075</v>
      </c>
      <c r="I20" s="306" t="s">
        <v>259</v>
      </c>
      <c r="J20" s="353" t="s">
        <v>1052</v>
      </c>
      <c r="K20" s="300"/>
      <c r="L20" s="61"/>
      <c r="M20" s="414" t="s">
        <v>64</v>
      </c>
      <c r="N20" s="417">
        <f>COUNTIF(E7:I28, "*Haikal*")/2</f>
        <v>0</v>
      </c>
      <c r="O20" s="419" t="s">
        <v>495</v>
      </c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306" t="s">
        <v>760</v>
      </c>
      <c r="F21" s="306" t="s">
        <v>305</v>
      </c>
      <c r="G21" s="306" t="s">
        <v>1079</v>
      </c>
      <c r="H21" s="336" t="s">
        <v>1075</v>
      </c>
      <c r="I21" s="306" t="s">
        <v>259</v>
      </c>
      <c r="J21" s="353" t="s">
        <v>1052</v>
      </c>
      <c r="K21" s="300"/>
      <c r="L21" s="61"/>
      <c r="M21" s="414" t="s">
        <v>65</v>
      </c>
      <c r="N21" s="417">
        <f>COUNTIF(E7:I28, "*Michael*")/2</f>
        <v>10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112</v>
      </c>
      <c r="C22" s="217" t="s">
        <v>85</v>
      </c>
      <c r="D22" s="218" t="s">
        <v>113</v>
      </c>
      <c r="E22" s="306" t="s">
        <v>760</v>
      </c>
      <c r="F22" s="306" t="s">
        <v>1080</v>
      </c>
      <c r="G22" s="306" t="s">
        <v>1079</v>
      </c>
      <c r="H22" s="336" t="s">
        <v>991</v>
      </c>
      <c r="I22" s="306" t="s">
        <v>1038</v>
      </c>
      <c r="J22" s="353" t="s">
        <v>1052</v>
      </c>
      <c r="K22" s="300"/>
      <c r="L22" s="61"/>
      <c r="M22" s="416" t="s">
        <v>66</v>
      </c>
      <c r="N22" s="418">
        <f>COUNTIF(E7:I28, "*Max*")/2</f>
        <v>11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373" t="s">
        <v>760</v>
      </c>
      <c r="F23" s="306" t="s">
        <v>54</v>
      </c>
      <c r="G23" s="306" t="s">
        <v>1081</v>
      </c>
      <c r="H23" s="336" t="s">
        <v>991</v>
      </c>
      <c r="I23" s="306" t="s">
        <v>1038</v>
      </c>
      <c r="J23" s="353" t="s">
        <v>1052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373" t="s">
        <v>760</v>
      </c>
      <c r="F24" s="306" t="s">
        <v>997</v>
      </c>
      <c r="G24" s="306" t="s">
        <v>1082</v>
      </c>
      <c r="H24" s="372" t="s">
        <v>475</v>
      </c>
      <c r="I24" s="306" t="s">
        <v>1038</v>
      </c>
      <c r="J24" s="353" t="s">
        <v>1052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373" t="s">
        <v>760</v>
      </c>
      <c r="F25" s="306" t="s">
        <v>1083</v>
      </c>
      <c r="G25" s="306" t="s">
        <v>1082</v>
      </c>
      <c r="H25" s="372" t="s">
        <v>475</v>
      </c>
      <c r="I25" s="306" t="s">
        <v>1038</v>
      </c>
      <c r="J25" s="353" t="s">
        <v>1052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373" t="s">
        <v>760</v>
      </c>
      <c r="F26" s="306" t="s">
        <v>1084</v>
      </c>
      <c r="G26" s="306" t="s">
        <v>1082</v>
      </c>
      <c r="H26" s="372" t="s">
        <v>259</v>
      </c>
      <c r="I26" s="306" t="s">
        <v>1038</v>
      </c>
      <c r="J26" s="353" t="s">
        <v>1052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306" t="s">
        <v>760</v>
      </c>
      <c r="F27" s="306" t="s">
        <v>1085</v>
      </c>
      <c r="G27" s="306" t="s">
        <v>1082</v>
      </c>
      <c r="H27" s="372" t="s">
        <v>259</v>
      </c>
      <c r="I27" s="306" t="s">
        <v>1038</v>
      </c>
      <c r="J27" s="353" t="s">
        <v>1052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06" t="s">
        <v>760</v>
      </c>
      <c r="F28" s="306" t="s">
        <v>1086</v>
      </c>
      <c r="G28" s="306" t="s">
        <v>1087</v>
      </c>
      <c r="H28" s="372" t="s">
        <v>475</v>
      </c>
      <c r="I28" s="306" t="s">
        <v>1088</v>
      </c>
      <c r="J28" s="353" t="s">
        <v>1052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 t="s">
        <v>1052</v>
      </c>
      <c r="J29" s="353" t="s">
        <v>1052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 t="s">
        <v>1052</v>
      </c>
      <c r="J30" s="353" t="s">
        <v>1052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353" t="s">
        <v>1052</v>
      </c>
      <c r="J31" s="353" t="s">
        <v>1052</v>
      </c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353" t="s">
        <v>1052</v>
      </c>
      <c r="J32" s="353" t="s">
        <v>1052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353" t="s">
        <v>1052</v>
      </c>
      <c r="J33" s="353" t="s">
        <v>1052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353" t="s">
        <v>1052</v>
      </c>
      <c r="J34" s="353" t="s">
        <v>1052</v>
      </c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353" t="s">
        <v>1052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353" t="s">
        <v>1052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353" t="s">
        <v>1052</v>
      </c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353" t="s">
        <v>1052</v>
      </c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727"/>
      <c r="D41" s="727"/>
      <c r="E41" s="727"/>
      <c r="F41" s="727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1089</v>
      </c>
    </row>
    <row r="50" spans="2:15">
      <c r="B50" s="387" t="s">
        <v>136</v>
      </c>
      <c r="D50" t="s">
        <v>1058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71" priority="1">
      <formula>AND(ISNUMBER(N6), N6&gt;=5, NOT(ISBLANK(O6)))</formula>
    </cfRule>
    <cfRule type="expression" dxfId="170" priority="2">
      <formula>AND(ISNUMBER(N6), N6&gt;=5)</formula>
    </cfRule>
    <cfRule type="expression" dxfId="169" priority="3">
      <formula>AND(ISNUMBER(N6), N6&lt;5, NOT(ISBLANK(O6)))</formula>
    </cfRule>
    <cfRule type="expression" dxfId="168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EE1E22-002A-4A79-A0BE-6CD4742A7C18}">
  <dimension ref="B1:T58"/>
  <sheetViews>
    <sheetView topLeftCell="B1" zoomScale="99" workbookViewId="0">
      <selection activeCell="G10" sqref="G10:G17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1090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1091</v>
      </c>
      <c r="F5" s="223" t="s">
        <v>1092</v>
      </c>
      <c r="G5" s="223" t="s">
        <v>1093</v>
      </c>
      <c r="H5" s="223" t="s">
        <v>1094</v>
      </c>
      <c r="I5" s="223" t="s">
        <v>1095</v>
      </c>
      <c r="J5" s="223" t="s">
        <v>1096</v>
      </c>
      <c r="K5" s="223">
        <v>44936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1097</v>
      </c>
      <c r="F6" s="282" t="s">
        <v>1097</v>
      </c>
      <c r="G6" s="282" t="s">
        <v>1097</v>
      </c>
      <c r="H6" s="282" t="s">
        <v>1097</v>
      </c>
      <c r="I6" s="282" t="s">
        <v>1097</v>
      </c>
      <c r="J6" s="392"/>
      <c r="K6" s="276"/>
      <c r="L6" s="61"/>
      <c r="M6" s="424" t="s">
        <v>756</v>
      </c>
      <c r="N6" s="417">
        <f>COUNTIF(E7:I28, "*Rowvan*")/2</f>
        <v>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/>
      <c r="F7" s="306" t="s">
        <v>53</v>
      </c>
      <c r="G7" s="306" t="s">
        <v>1098</v>
      </c>
      <c r="H7" s="362"/>
      <c r="I7" s="306" t="s">
        <v>1098</v>
      </c>
      <c r="J7" s="393" t="s">
        <v>259</v>
      </c>
      <c r="K7" s="301"/>
      <c r="L7" s="61"/>
      <c r="M7" s="414" t="s">
        <v>53</v>
      </c>
      <c r="N7" s="417">
        <f>COUNTIF(E7:I28, "*YB*")/2</f>
        <v>30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/>
      <c r="F8" s="306" t="s">
        <v>53</v>
      </c>
      <c r="G8" s="306" t="s">
        <v>1098</v>
      </c>
      <c r="H8" s="362"/>
      <c r="I8" s="306" t="s">
        <v>1098</v>
      </c>
      <c r="J8" s="393" t="s">
        <v>259</v>
      </c>
      <c r="K8" s="300"/>
      <c r="L8" s="61"/>
      <c r="M8" s="414" t="s">
        <v>54</v>
      </c>
      <c r="N8" s="417">
        <f>COUNTIF(E7:I28, "*YZ*")/2</f>
        <v>0</v>
      </c>
      <c r="O8" s="419" t="s">
        <v>846</v>
      </c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306" t="s">
        <v>259</v>
      </c>
      <c r="F9" s="306" t="s">
        <v>53</v>
      </c>
      <c r="G9" s="306" t="s">
        <v>1099</v>
      </c>
      <c r="H9" s="362"/>
      <c r="I9" s="306" t="s">
        <v>1100</v>
      </c>
      <c r="J9" s="393" t="s">
        <v>259</v>
      </c>
      <c r="K9" s="300"/>
      <c r="L9" s="61"/>
      <c r="M9" s="415" t="s">
        <v>1052</v>
      </c>
      <c r="N9" s="417">
        <f>COUNTIF(E7:I28, "*Henry*")/2</f>
        <v>4</v>
      </c>
      <c r="O9" s="413"/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306" t="s">
        <v>259</v>
      </c>
      <c r="F10" s="306" t="s">
        <v>53</v>
      </c>
      <c r="G10" s="306" t="s">
        <v>937</v>
      </c>
      <c r="H10" s="362"/>
      <c r="I10" s="306" t="s">
        <v>1101</v>
      </c>
      <c r="J10" s="393" t="s">
        <v>475</v>
      </c>
      <c r="K10" s="300"/>
      <c r="L10" s="61"/>
      <c r="M10" s="414" t="s">
        <v>55</v>
      </c>
      <c r="N10" s="417">
        <f>COUNTIF(E7:I28, "*James*")/2</f>
        <v>0</v>
      </c>
      <c r="O10" s="419" t="s">
        <v>495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99</v>
      </c>
      <c r="E11" s="306" t="s">
        <v>259</v>
      </c>
      <c r="F11" s="306" t="s">
        <v>1102</v>
      </c>
      <c r="G11" s="306" t="s">
        <v>937</v>
      </c>
      <c r="H11" s="362"/>
      <c r="I11" s="306" t="s">
        <v>1100</v>
      </c>
      <c r="J11" s="393"/>
      <c r="K11" s="300"/>
      <c r="L11" s="61"/>
      <c r="M11" s="414" t="s">
        <v>56</v>
      </c>
      <c r="N11" s="417">
        <f>COUNTIF(E7:I28, "*Alex*")/2</f>
        <v>10.5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306" t="s">
        <v>259</v>
      </c>
      <c r="F12" s="306" t="s">
        <v>1102</v>
      </c>
      <c r="G12" s="306" t="s">
        <v>937</v>
      </c>
      <c r="H12" s="388"/>
      <c r="I12" s="306" t="s">
        <v>1103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306" t="s">
        <v>259</v>
      </c>
      <c r="F13" s="306" t="s">
        <v>1104</v>
      </c>
      <c r="G13" s="306" t="s">
        <v>937</v>
      </c>
      <c r="H13" s="388"/>
      <c r="I13" s="306" t="s">
        <v>1103</v>
      </c>
      <c r="J13" s="393"/>
      <c r="K13" s="300"/>
      <c r="L13" s="61"/>
      <c r="M13" s="414" t="s">
        <v>58</v>
      </c>
      <c r="N13" s="417">
        <f>COUNTIF(E7:I28, "*Wei Yen*")/2</f>
        <v>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306" t="s">
        <v>259</v>
      </c>
      <c r="F14" s="306" t="s">
        <v>1105</v>
      </c>
      <c r="G14" s="306" t="s">
        <v>937</v>
      </c>
      <c r="H14" s="388"/>
      <c r="I14" s="306" t="s">
        <v>1106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495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306" t="s">
        <v>259</v>
      </c>
      <c r="F15" s="306" t="s">
        <v>1105</v>
      </c>
      <c r="G15" s="306" t="s">
        <v>937</v>
      </c>
      <c r="H15" s="388"/>
      <c r="I15" s="306" t="s">
        <v>1107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17.5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306" t="s">
        <v>1108</v>
      </c>
      <c r="F16" s="306" t="s">
        <v>1105</v>
      </c>
      <c r="G16" s="306" t="s">
        <v>937</v>
      </c>
      <c r="H16" s="388"/>
      <c r="I16" s="306" t="s">
        <v>1106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846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06" t="s">
        <v>1108</v>
      </c>
      <c r="F17" s="306" t="s">
        <v>1105</v>
      </c>
      <c r="G17" s="306" t="s">
        <v>1087</v>
      </c>
      <c r="H17" s="362"/>
      <c r="I17" s="306" t="s">
        <v>1106</v>
      </c>
      <c r="J17" s="393"/>
      <c r="K17" s="300"/>
      <c r="L17" s="61"/>
      <c r="M17" s="414" t="s">
        <v>804</v>
      </c>
      <c r="N17" s="417">
        <f>COUNTIF(E7:I28, "*Casey*")/2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306" t="s">
        <v>1108</v>
      </c>
      <c r="F18" s="306" t="s">
        <v>1109</v>
      </c>
      <c r="G18" s="306" t="s">
        <v>1110</v>
      </c>
      <c r="H18" s="362"/>
      <c r="I18" s="306" t="s">
        <v>1106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306" t="s">
        <v>957</v>
      </c>
      <c r="F19" s="306" t="s">
        <v>1111</v>
      </c>
      <c r="G19" s="306" t="s">
        <v>1110</v>
      </c>
      <c r="H19" s="388"/>
      <c r="I19" s="306" t="s">
        <v>1106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495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306" t="s">
        <v>1031</v>
      </c>
      <c r="F20" s="306" t="s">
        <v>1112</v>
      </c>
      <c r="G20" s="306" t="s">
        <v>1110</v>
      </c>
      <c r="H20" s="388"/>
      <c r="I20" s="306" t="s">
        <v>1039</v>
      </c>
      <c r="J20" s="393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306" t="s">
        <v>56</v>
      </c>
      <c r="F21" s="306" t="s">
        <v>1113</v>
      </c>
      <c r="G21" s="306" t="s">
        <v>1055</v>
      </c>
      <c r="H21" s="388"/>
      <c r="I21" s="306" t="s">
        <v>1039</v>
      </c>
      <c r="J21" s="393"/>
      <c r="K21" s="300"/>
      <c r="L21" s="61"/>
      <c r="M21" s="414" t="s">
        <v>65</v>
      </c>
      <c r="N21" s="417">
        <f>COUNTIF(E7:I28, "*Michael*")/2</f>
        <v>7.5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306" t="s">
        <v>56</v>
      </c>
      <c r="F22" s="306" t="s">
        <v>1113</v>
      </c>
      <c r="G22" s="306" t="s">
        <v>1087</v>
      </c>
      <c r="H22" s="388"/>
      <c r="I22" s="306" t="s">
        <v>1039</v>
      </c>
      <c r="J22" s="393"/>
      <c r="K22" s="300"/>
      <c r="L22" s="61"/>
      <c r="M22" s="416" t="s">
        <v>66</v>
      </c>
      <c r="N22" s="418">
        <f>COUNTIF(E7:I28, "*Max*")/2</f>
        <v>17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306" t="s">
        <v>56</v>
      </c>
      <c r="F23" s="306" t="s">
        <v>1113</v>
      </c>
      <c r="G23" s="306" t="s">
        <v>1114</v>
      </c>
      <c r="H23" s="388"/>
      <c r="I23" s="306" t="s">
        <v>1039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306" t="s">
        <v>56</v>
      </c>
      <c r="F24" s="306" t="s">
        <v>1113</v>
      </c>
      <c r="G24" s="306" t="s">
        <v>1115</v>
      </c>
      <c r="H24" s="388"/>
      <c r="I24" s="306" t="s">
        <v>1039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306" t="s">
        <v>56</v>
      </c>
      <c r="F25" s="306" t="s">
        <v>1116</v>
      </c>
      <c r="G25" s="306" t="s">
        <v>1115</v>
      </c>
      <c r="H25" s="388"/>
      <c r="I25" s="306" t="s">
        <v>1039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306" t="s">
        <v>56</v>
      </c>
      <c r="F26" s="306" t="s">
        <v>1117</v>
      </c>
      <c r="G26" s="306" t="s">
        <v>1115</v>
      </c>
      <c r="H26" s="388"/>
      <c r="I26" s="306" t="s">
        <v>937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306" t="s">
        <v>56</v>
      </c>
      <c r="F27" s="374" t="s">
        <v>1118</v>
      </c>
      <c r="G27" s="372" t="s">
        <v>517</v>
      </c>
      <c r="H27" s="388"/>
      <c r="I27" s="372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06" t="s">
        <v>56</v>
      </c>
      <c r="F28" s="374" t="s">
        <v>1118</v>
      </c>
      <c r="G28" s="372" t="s">
        <v>517</v>
      </c>
      <c r="H28" s="388"/>
      <c r="I28" s="372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727"/>
      <c r="D41" s="727"/>
      <c r="E41" s="727"/>
      <c r="F41" s="727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1089</v>
      </c>
    </row>
    <row r="50" spans="2:15">
      <c r="B50" s="387" t="s">
        <v>136</v>
      </c>
      <c r="D50" t="s">
        <v>1058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67" priority="1">
      <formula>AND(ISNUMBER(N6), N6&gt;=5, NOT(ISBLANK(O6)))</formula>
    </cfRule>
    <cfRule type="expression" dxfId="166" priority="2">
      <formula>AND(ISNUMBER(N6), N6&gt;=5)</formula>
    </cfRule>
    <cfRule type="expression" dxfId="165" priority="3">
      <formula>AND(ISNUMBER(N6), N6&lt;5, NOT(ISBLANK(O6)))</formula>
    </cfRule>
    <cfRule type="expression" dxfId="164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32B1C3-CB96-4F03-B028-470112EB0BA5}">
  <dimension ref="B1:T58"/>
  <sheetViews>
    <sheetView topLeftCell="D1" zoomScale="99" workbookViewId="0">
      <selection activeCell="M6" sqref="M6:O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7.5703125" customWidth="1"/>
    <col min="7" max="7" width="39.42578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1119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1120</v>
      </c>
      <c r="F5" s="223" t="s">
        <v>1121</v>
      </c>
      <c r="G5" s="223" t="s">
        <v>1122</v>
      </c>
      <c r="H5" s="223" t="s">
        <v>1123</v>
      </c>
      <c r="I5" s="223" t="s">
        <v>1124</v>
      </c>
      <c r="J5" s="223" t="s">
        <v>1125</v>
      </c>
      <c r="K5" s="223" t="s">
        <v>1126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421</v>
      </c>
      <c r="F6" s="282" t="s">
        <v>421</v>
      </c>
      <c r="G6" s="282" t="s">
        <v>421</v>
      </c>
      <c r="H6" s="282" t="s">
        <v>421</v>
      </c>
      <c r="I6" s="282" t="s">
        <v>421</v>
      </c>
      <c r="J6" s="392"/>
      <c r="K6" s="276"/>
      <c r="L6" s="61"/>
      <c r="M6" s="424" t="s">
        <v>756</v>
      </c>
      <c r="N6" s="417">
        <f>COUNTIF(E7:I28, "*Rowvan*")/2</f>
        <v>0</v>
      </c>
      <c r="O6" s="432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260</v>
      </c>
      <c r="F7" s="306" t="s">
        <v>1127</v>
      </c>
      <c r="G7" s="306" t="s">
        <v>54</v>
      </c>
      <c r="H7" s="306" t="s">
        <v>305</v>
      </c>
      <c r="I7" s="336" t="s">
        <v>1128</v>
      </c>
      <c r="J7" s="393"/>
      <c r="K7" s="301"/>
      <c r="L7" s="61"/>
      <c r="M7" s="414" t="s">
        <v>53</v>
      </c>
      <c r="N7" s="417">
        <f>COUNTIF(E7:I28, "*YB*")/2</f>
        <v>16.5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54</v>
      </c>
      <c r="F8" s="306" t="s">
        <v>1041</v>
      </c>
      <c r="G8" s="306" t="s">
        <v>54</v>
      </c>
      <c r="H8" s="306" t="s">
        <v>305</v>
      </c>
      <c r="I8" s="372" t="s">
        <v>1087</v>
      </c>
      <c r="J8" s="393"/>
      <c r="K8" s="300"/>
      <c r="L8" s="61"/>
      <c r="M8" s="414" t="s">
        <v>54</v>
      </c>
      <c r="N8" s="417">
        <f>COUNTIF(E7:I28, "*YZ*")/2</f>
        <v>22</v>
      </c>
      <c r="O8" s="419"/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306" t="s">
        <v>54</v>
      </c>
      <c r="F9" s="306" t="s">
        <v>1129</v>
      </c>
      <c r="G9" s="372" t="s">
        <v>259</v>
      </c>
      <c r="H9" s="306" t="s">
        <v>305</v>
      </c>
      <c r="I9" s="372" t="s">
        <v>1087</v>
      </c>
      <c r="J9" s="393"/>
      <c r="K9" s="300"/>
      <c r="L9" s="61"/>
      <c r="M9" s="415" t="s">
        <v>1052</v>
      </c>
      <c r="N9" s="417">
        <f>COUNTIF(E7:I28, "*Henry*")/2</f>
        <v>5</v>
      </c>
      <c r="O9" s="432"/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306" t="s">
        <v>54</v>
      </c>
      <c r="F10" s="306" t="s">
        <v>1130</v>
      </c>
      <c r="G10" s="372" t="s">
        <v>259</v>
      </c>
      <c r="H10" s="306" t="s">
        <v>305</v>
      </c>
      <c r="I10" s="372" t="s">
        <v>1087</v>
      </c>
      <c r="J10" s="393"/>
      <c r="K10" s="300"/>
      <c r="L10" s="61"/>
      <c r="M10" s="414" t="s">
        <v>55</v>
      </c>
      <c r="N10" s="417">
        <f>COUNTIF(E7:I28, "*James*")/2</f>
        <v>0</v>
      </c>
      <c r="O10" s="419" t="s">
        <v>495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99</v>
      </c>
      <c r="E11" s="306" t="s">
        <v>54</v>
      </c>
      <c r="F11" s="306" t="s">
        <v>1130</v>
      </c>
      <c r="G11" s="213" t="s">
        <v>259</v>
      </c>
      <c r="H11" s="306" t="s">
        <v>1131</v>
      </c>
      <c r="I11" s="372" t="s">
        <v>1087</v>
      </c>
      <c r="J11" s="393"/>
      <c r="K11" s="300"/>
      <c r="L11" s="61"/>
      <c r="M11" s="414" t="s">
        <v>56</v>
      </c>
      <c r="N11" s="417">
        <f>COUNTIF(E7:I28, "*Alex*")/2</f>
        <v>13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430" t="s">
        <v>54</v>
      </c>
      <c r="F12" s="374" t="s">
        <v>1132</v>
      </c>
      <c r="G12" s="336" t="s">
        <v>957</v>
      </c>
      <c r="H12" s="306" t="s">
        <v>1131</v>
      </c>
      <c r="I12" s="372" t="s">
        <v>1087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430" t="s">
        <v>54</v>
      </c>
      <c r="F13" s="374" t="s">
        <v>1108</v>
      </c>
      <c r="G13" s="336" t="s">
        <v>957</v>
      </c>
      <c r="H13" s="306" t="s">
        <v>1131</v>
      </c>
      <c r="I13" s="372" t="s">
        <v>1087</v>
      </c>
      <c r="J13" s="393"/>
      <c r="K13" s="300"/>
      <c r="L13" s="61"/>
      <c r="M13" s="414" t="s">
        <v>58</v>
      </c>
      <c r="N13" s="417">
        <f>COUNTIF(E7:I28, "*Wei Yen*")/2</f>
        <v>11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370" t="s">
        <v>54</v>
      </c>
      <c r="F14" s="374" t="s">
        <v>314</v>
      </c>
      <c r="G14" s="336" t="s">
        <v>957</v>
      </c>
      <c r="H14" s="306" t="s">
        <v>1131</v>
      </c>
      <c r="I14" s="372" t="s">
        <v>1087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495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370" t="s">
        <v>54</v>
      </c>
      <c r="F15" s="374" t="s">
        <v>314</v>
      </c>
      <c r="G15" s="336" t="s">
        <v>957</v>
      </c>
      <c r="H15" s="306" t="s">
        <v>1131</v>
      </c>
      <c r="I15" s="372" t="s">
        <v>1087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412" t="s">
        <v>54</v>
      </c>
      <c r="F16" s="374" t="s">
        <v>1133</v>
      </c>
      <c r="G16" s="336" t="s">
        <v>957</v>
      </c>
      <c r="H16" s="306" t="s">
        <v>1131</v>
      </c>
      <c r="I16" s="372" t="s">
        <v>53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1134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06" t="s">
        <v>1135</v>
      </c>
      <c r="F17" s="374" t="s">
        <v>1136</v>
      </c>
      <c r="G17" s="336" t="s">
        <v>957</v>
      </c>
      <c r="H17" s="306" t="s">
        <v>1131</v>
      </c>
      <c r="I17" s="336" t="s">
        <v>258</v>
      </c>
      <c r="J17" s="393"/>
      <c r="K17" s="300"/>
      <c r="L17" s="61"/>
      <c r="M17" s="414" t="s">
        <v>804</v>
      </c>
      <c r="N17" s="417">
        <f>COUNTIF(E7:I28, "*Casey*")/2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336" t="s">
        <v>498</v>
      </c>
      <c r="F18" s="374" t="s">
        <v>1133</v>
      </c>
      <c r="G18" s="372" t="s">
        <v>1137</v>
      </c>
      <c r="H18" s="306" t="s">
        <v>1131</v>
      </c>
      <c r="I18" s="336" t="s">
        <v>1135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336" t="s">
        <v>498</v>
      </c>
      <c r="F19" s="374" t="s">
        <v>314</v>
      </c>
      <c r="G19" s="213" t="s">
        <v>1137</v>
      </c>
      <c r="H19" s="306" t="s">
        <v>1131</v>
      </c>
      <c r="I19" s="336" t="s">
        <v>1138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495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336" t="s">
        <v>498</v>
      </c>
      <c r="F20" s="374" t="s">
        <v>314</v>
      </c>
      <c r="G20" s="213" t="s">
        <v>1139</v>
      </c>
      <c r="H20" s="306" t="s">
        <v>1131</v>
      </c>
      <c r="I20" s="372" t="s">
        <v>1140</v>
      </c>
      <c r="J20" s="393"/>
      <c r="K20" s="300"/>
      <c r="L20" s="61"/>
      <c r="M20" s="414" t="s">
        <v>64</v>
      </c>
      <c r="N20" s="417">
        <f>COUNTIF(E7:I28, "*Haikal*")/2</f>
        <v>0</v>
      </c>
      <c r="O20" s="419" t="s">
        <v>1141</v>
      </c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336" t="s">
        <v>498</v>
      </c>
      <c r="F21" s="374" t="s">
        <v>1142</v>
      </c>
      <c r="G21" s="213" t="s">
        <v>1108</v>
      </c>
      <c r="H21" s="336" t="s">
        <v>1143</v>
      </c>
      <c r="I21" s="372" t="s">
        <v>1140</v>
      </c>
      <c r="J21" s="393"/>
      <c r="K21" s="300"/>
      <c r="L21" s="61"/>
      <c r="M21" s="414" t="s">
        <v>65</v>
      </c>
      <c r="N21" s="417">
        <f>COUNTIF(E7:I28, "*Michael*")/2</f>
        <v>25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336" t="s">
        <v>498</v>
      </c>
      <c r="F22" s="374" t="s">
        <v>1142</v>
      </c>
      <c r="G22" s="372" t="s">
        <v>1043</v>
      </c>
      <c r="H22" s="336" t="s">
        <v>1143</v>
      </c>
      <c r="I22" s="372" t="s">
        <v>1140</v>
      </c>
      <c r="J22" s="393"/>
      <c r="K22" s="300"/>
      <c r="L22" s="61"/>
      <c r="M22" s="416" t="s">
        <v>66</v>
      </c>
      <c r="N22" s="418">
        <f>COUNTIF(E7:I28, "*Max*")/2</f>
        <v>27.5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336" t="s">
        <v>498</v>
      </c>
      <c r="F23" s="374" t="s">
        <v>475</v>
      </c>
      <c r="G23" s="372" t="s">
        <v>1144</v>
      </c>
      <c r="H23" s="336" t="s">
        <v>1145</v>
      </c>
      <c r="I23" s="372" t="s">
        <v>1146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336" t="s">
        <v>498</v>
      </c>
      <c r="F24" s="374" t="s">
        <v>475</v>
      </c>
      <c r="G24" s="372" t="s">
        <v>1147</v>
      </c>
      <c r="H24" s="336" t="s">
        <v>1145</v>
      </c>
      <c r="I24" s="372" t="s">
        <v>1146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336" t="s">
        <v>1135</v>
      </c>
      <c r="F25" s="374" t="s">
        <v>475</v>
      </c>
      <c r="G25" s="372" t="s">
        <v>1148</v>
      </c>
      <c r="H25" s="372" t="s">
        <v>53</v>
      </c>
      <c r="I25" s="372" t="s">
        <v>1149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358" t="s">
        <v>261</v>
      </c>
      <c r="F26" s="374" t="s">
        <v>1150</v>
      </c>
      <c r="G26" s="372" t="s">
        <v>1148</v>
      </c>
      <c r="H26" s="372" t="s">
        <v>53</v>
      </c>
      <c r="I26" s="372" t="s">
        <v>1149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358" t="s">
        <v>261</v>
      </c>
      <c r="F27" s="374" t="s">
        <v>1150</v>
      </c>
      <c r="G27" s="372" t="s">
        <v>1148</v>
      </c>
      <c r="H27" s="372" t="s">
        <v>53</v>
      </c>
      <c r="I27" s="372" t="s">
        <v>1149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58" t="s">
        <v>261</v>
      </c>
      <c r="F28" s="374" t="s">
        <v>1150</v>
      </c>
      <c r="G28" s="372" t="s">
        <v>1148</v>
      </c>
      <c r="H28" s="372" t="s">
        <v>53</v>
      </c>
      <c r="I28" s="372" t="s">
        <v>1149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727"/>
      <c r="D41" s="727"/>
      <c r="E41" s="727"/>
      <c r="F41" s="727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1089</v>
      </c>
    </row>
    <row r="50" spans="2:15">
      <c r="B50" s="387" t="s">
        <v>136</v>
      </c>
      <c r="D50" t="s">
        <v>1151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63" priority="1">
      <formula>AND(ISNUMBER(N6), N6&gt;=5, NOT(ISBLANK(O6)))</formula>
    </cfRule>
    <cfRule type="expression" dxfId="162" priority="2">
      <formula>AND(ISNUMBER(N6), N6&gt;=5)</formula>
    </cfRule>
    <cfRule type="expression" dxfId="161" priority="3">
      <formula>AND(ISNUMBER(N6), N6&lt;5, NOT(ISBLANK(O6)))</formula>
    </cfRule>
    <cfRule type="expression" dxfId="160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CD5EC-0350-48F6-A360-10121FA0D6F1}">
  <dimension ref="B1:T58"/>
  <sheetViews>
    <sheetView topLeftCell="D1" zoomScale="99" workbookViewId="0">
      <selection activeCell="M6" sqref="M6:O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33.5703125" bestFit="1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1152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45239</v>
      </c>
      <c r="F5" s="223">
        <v>45269</v>
      </c>
      <c r="G5" s="223" t="s">
        <v>1153</v>
      </c>
      <c r="H5" s="223" t="s">
        <v>1154</v>
      </c>
      <c r="I5" s="223" t="s">
        <v>1155</v>
      </c>
      <c r="J5" s="360" t="s">
        <v>1156</v>
      </c>
      <c r="K5" s="223" t="s">
        <v>1157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876</v>
      </c>
      <c r="F6" s="282" t="s">
        <v>876</v>
      </c>
      <c r="G6" s="282" t="s">
        <v>876</v>
      </c>
      <c r="H6" s="282" t="s">
        <v>876</v>
      </c>
      <c r="I6" s="282" t="s">
        <v>876</v>
      </c>
      <c r="J6" s="390"/>
      <c r="K6" s="276"/>
      <c r="L6" s="61"/>
      <c r="M6" s="424" t="s">
        <v>756</v>
      </c>
      <c r="N6" s="417">
        <f>COUNTIF(E7:I28, "*Rowvan*")/2</f>
        <v>0</v>
      </c>
      <c r="O6" s="432" t="s">
        <v>1158</v>
      </c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1159</v>
      </c>
      <c r="F7" s="373" t="s">
        <v>1041</v>
      </c>
      <c r="G7" s="372" t="s">
        <v>1159</v>
      </c>
      <c r="H7" s="336" t="s">
        <v>1018</v>
      </c>
      <c r="I7" s="336" t="s">
        <v>259</v>
      </c>
      <c r="J7" s="391"/>
      <c r="K7" s="301"/>
      <c r="L7" s="61"/>
      <c r="M7" s="414" t="s">
        <v>53</v>
      </c>
      <c r="N7" s="417">
        <f>COUNTIF(E7:I28, "*YB*")/2</f>
        <v>0</v>
      </c>
      <c r="O7" s="432" t="s">
        <v>1158</v>
      </c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1159</v>
      </c>
      <c r="F8" s="373" t="s">
        <v>1041</v>
      </c>
      <c r="G8" s="436" t="s">
        <v>1159</v>
      </c>
      <c r="H8" s="336" t="s">
        <v>1018</v>
      </c>
      <c r="I8" s="372" t="s">
        <v>259</v>
      </c>
      <c r="J8" s="391"/>
      <c r="K8" s="300"/>
      <c r="L8" s="61"/>
      <c r="M8" s="414" t="s">
        <v>54</v>
      </c>
      <c r="N8" s="417">
        <f>COUNTIF(E7:I28, "*YZ*")/2</f>
        <v>24</v>
      </c>
      <c r="O8" s="419"/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306" t="s">
        <v>1159</v>
      </c>
      <c r="F9" s="372" t="s">
        <v>1041</v>
      </c>
      <c r="G9" s="302" t="s">
        <v>1160</v>
      </c>
      <c r="H9" s="336" t="s">
        <v>1018</v>
      </c>
      <c r="I9" s="372" t="s">
        <v>259</v>
      </c>
      <c r="J9" s="391"/>
      <c r="K9" s="300"/>
      <c r="L9" s="61"/>
      <c r="M9" s="415" t="s">
        <v>1052</v>
      </c>
      <c r="N9" s="417">
        <f>COUNTIF(E7:I28, "*Henry*")/2</f>
        <v>6</v>
      </c>
      <c r="O9" s="432"/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306" t="s">
        <v>1159</v>
      </c>
      <c r="F10" s="336" t="s">
        <v>1161</v>
      </c>
      <c r="G10" s="302" t="s">
        <v>1160</v>
      </c>
      <c r="H10" s="336" t="s">
        <v>1018</v>
      </c>
      <c r="I10" s="372" t="s">
        <v>259</v>
      </c>
      <c r="J10" s="391"/>
      <c r="K10" s="300"/>
      <c r="L10" s="61"/>
      <c r="M10" s="414" t="s">
        <v>55</v>
      </c>
      <c r="N10" s="417">
        <f>COUNTIF(E7:I28, "*James*")/2</f>
        <v>4.5</v>
      </c>
      <c r="O10" s="419"/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99</v>
      </c>
      <c r="E11" s="306" t="s">
        <v>1159</v>
      </c>
      <c r="F11" s="336" t="s">
        <v>1049</v>
      </c>
      <c r="G11" s="302" t="s">
        <v>1162</v>
      </c>
      <c r="H11" s="336" t="s">
        <v>1018</v>
      </c>
      <c r="I11" s="372" t="s">
        <v>259</v>
      </c>
      <c r="J11" s="391"/>
      <c r="K11" s="300"/>
      <c r="L11" s="61"/>
      <c r="M11" s="414" t="s">
        <v>56</v>
      </c>
      <c r="N11" s="417">
        <f>COUNTIF(E7:I28, "*Alex*")/2</f>
        <v>10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306" t="s">
        <v>1160</v>
      </c>
      <c r="F12" s="336" t="s">
        <v>58</v>
      </c>
      <c r="G12" s="302" t="s">
        <v>1162</v>
      </c>
      <c r="H12" s="336" t="s">
        <v>1018</v>
      </c>
      <c r="I12" s="372" t="s">
        <v>259</v>
      </c>
      <c r="J12" s="391"/>
      <c r="K12" s="300"/>
      <c r="L12" s="61"/>
      <c r="M12" s="414" t="s">
        <v>57</v>
      </c>
      <c r="N12" s="417">
        <f>COUNTIF(E7:I28, "*Rafi*")/2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306" t="s">
        <v>1160</v>
      </c>
      <c r="F13" s="434" t="s">
        <v>54</v>
      </c>
      <c r="G13" s="302" t="s">
        <v>1162</v>
      </c>
      <c r="H13" s="372" t="s">
        <v>259</v>
      </c>
      <c r="I13" s="372" t="s">
        <v>259</v>
      </c>
      <c r="J13" s="391"/>
      <c r="K13" s="300"/>
      <c r="L13" s="61"/>
      <c r="M13" s="414" t="s">
        <v>58</v>
      </c>
      <c r="N13" s="417">
        <f>COUNTIF(E7:I28, "*Wei Yen*")/2</f>
        <v>3.5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306" t="s">
        <v>1160</v>
      </c>
      <c r="F14" s="435" t="s">
        <v>1163</v>
      </c>
      <c r="G14" s="302" t="s">
        <v>1162</v>
      </c>
      <c r="H14" s="372" t="s">
        <v>259</v>
      </c>
      <c r="I14" s="372" t="s">
        <v>259</v>
      </c>
      <c r="J14" s="391"/>
      <c r="K14" s="300"/>
      <c r="L14" s="61"/>
      <c r="M14" s="414" t="s">
        <v>59</v>
      </c>
      <c r="N14" s="417">
        <f>COUNTIF(E7:I28, "*Nicholas*")/2</f>
        <v>0</v>
      </c>
      <c r="O14" s="419" t="s">
        <v>495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306" t="s">
        <v>1160</v>
      </c>
      <c r="F15" s="435" t="s">
        <v>1163</v>
      </c>
      <c r="G15" s="302" t="s">
        <v>54</v>
      </c>
      <c r="H15" s="372" t="s">
        <v>259</v>
      </c>
      <c r="I15" s="372" t="s">
        <v>259</v>
      </c>
      <c r="J15" s="391"/>
      <c r="K15" s="300"/>
      <c r="L15" s="61"/>
      <c r="M15" s="414" t="s">
        <v>60</v>
      </c>
      <c r="N15" s="417" cm="1">
        <f t="array" ref="N15">SUM(COUNTIFS(E7:I28, {"*Venus*","*Vaness*","*Vanness*"}))/2</f>
        <v>9.5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433" t="s">
        <v>1164</v>
      </c>
      <c r="F16" s="374" t="s">
        <v>1163</v>
      </c>
      <c r="G16" s="355" t="s">
        <v>54</v>
      </c>
      <c r="H16" s="372" t="s">
        <v>1165</v>
      </c>
      <c r="I16" s="372" t="s">
        <v>259</v>
      </c>
      <c r="J16" s="391"/>
      <c r="K16" s="300"/>
      <c r="L16" s="61"/>
      <c r="M16" s="414" t="s">
        <v>61</v>
      </c>
      <c r="N16" s="417">
        <f>COUNTIF(E7:I28, "*Tai Wei*")/2</f>
        <v>0</v>
      </c>
      <c r="O16" s="419" t="s">
        <v>1166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06" t="s">
        <v>1164</v>
      </c>
      <c r="F17" s="306" t="s">
        <v>1167</v>
      </c>
      <c r="G17" s="336" t="s">
        <v>498</v>
      </c>
      <c r="H17" s="372" t="s">
        <v>457</v>
      </c>
      <c r="I17" s="372" t="s">
        <v>54</v>
      </c>
      <c r="J17" s="391"/>
      <c r="K17" s="300"/>
      <c r="L17" s="61"/>
      <c r="M17" s="414" t="s">
        <v>804</v>
      </c>
      <c r="N17" s="417">
        <f>COUNTIF(E7:I28, "*Casey*")/2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433" t="s">
        <v>1168</v>
      </c>
      <c r="F18" s="374" t="s">
        <v>1163</v>
      </c>
      <c r="G18" s="372" t="s">
        <v>498</v>
      </c>
      <c r="H18" s="372" t="s">
        <v>1169</v>
      </c>
      <c r="I18" s="372" t="s">
        <v>54</v>
      </c>
      <c r="J18" s="391"/>
      <c r="K18" s="300"/>
      <c r="L18" s="61"/>
      <c r="M18" s="414" t="s">
        <v>62</v>
      </c>
      <c r="N18" s="417">
        <f>COUNTIF(E7:I28, "*Vijay*")/2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433" t="s">
        <v>457</v>
      </c>
      <c r="F19" s="374" t="s">
        <v>1170</v>
      </c>
      <c r="G19" s="372" t="s">
        <v>498</v>
      </c>
      <c r="H19" s="372" t="s">
        <v>1169</v>
      </c>
      <c r="I19" s="372" t="s">
        <v>54</v>
      </c>
      <c r="J19" s="391"/>
      <c r="K19" s="300"/>
      <c r="L19" s="61"/>
      <c r="M19" s="414" t="s">
        <v>63</v>
      </c>
      <c r="N19" s="417">
        <f>COUNTIF(E7:I28, "*Griselda*")/2</f>
        <v>0</v>
      </c>
      <c r="O19" s="419" t="s">
        <v>495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433" t="s">
        <v>1171</v>
      </c>
      <c r="F20" s="374" t="s">
        <v>1172</v>
      </c>
      <c r="G20" s="372" t="s">
        <v>498</v>
      </c>
      <c r="H20" s="372" t="s">
        <v>1169</v>
      </c>
      <c r="I20" s="370" t="s">
        <v>54</v>
      </c>
      <c r="J20" s="391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433" t="s">
        <v>1171</v>
      </c>
      <c r="F21" s="374" t="s">
        <v>1173</v>
      </c>
      <c r="G21" s="372" t="s">
        <v>498</v>
      </c>
      <c r="H21" s="372" t="s">
        <v>1174</v>
      </c>
      <c r="I21" s="370" t="s">
        <v>54</v>
      </c>
      <c r="J21" s="391"/>
      <c r="K21" s="300"/>
      <c r="L21" s="61"/>
      <c r="M21" s="414" t="s">
        <v>65</v>
      </c>
      <c r="N21" s="417">
        <f>COUNTIF(E7:I28, "*Michael*")/2</f>
        <v>11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433" t="s">
        <v>1171</v>
      </c>
      <c r="F22" s="374" t="s">
        <v>1173</v>
      </c>
      <c r="G22" s="437" t="s">
        <v>1175</v>
      </c>
      <c r="H22" s="372" t="s">
        <v>1174</v>
      </c>
      <c r="I22" s="370" t="s">
        <v>54</v>
      </c>
      <c r="J22" s="391"/>
      <c r="K22" s="300"/>
      <c r="L22" s="61"/>
      <c r="M22" s="416" t="s">
        <v>66</v>
      </c>
      <c r="N22" s="418">
        <f>COUNTIF(E7:I28, "*Max*")/2</f>
        <v>10.5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430" t="s">
        <v>54</v>
      </c>
      <c r="F23" s="374" t="s">
        <v>1176</v>
      </c>
      <c r="G23" s="437" t="s">
        <v>1175</v>
      </c>
      <c r="H23" s="372" t="s">
        <v>1174</v>
      </c>
      <c r="I23" s="370" t="s">
        <v>54</v>
      </c>
      <c r="J23" s="391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430" t="s">
        <v>54</v>
      </c>
      <c r="F24" s="374" t="s">
        <v>1176</v>
      </c>
      <c r="G24" s="370" t="s">
        <v>56</v>
      </c>
      <c r="H24" s="372" t="s">
        <v>1052</v>
      </c>
      <c r="I24" s="370" t="s">
        <v>54</v>
      </c>
      <c r="J24" s="391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430" t="s">
        <v>54</v>
      </c>
      <c r="F25" s="374" t="s">
        <v>1177</v>
      </c>
      <c r="G25" s="370" t="s">
        <v>56</v>
      </c>
      <c r="H25" s="372" t="s">
        <v>1052</v>
      </c>
      <c r="I25" s="372" t="s">
        <v>54</v>
      </c>
      <c r="J25" s="391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430" t="s">
        <v>54</v>
      </c>
      <c r="F26" s="374" t="s">
        <v>1178</v>
      </c>
      <c r="G26" s="370" t="s">
        <v>56</v>
      </c>
      <c r="H26" s="372"/>
      <c r="I26" s="372" t="s">
        <v>54</v>
      </c>
      <c r="J26" s="391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430"/>
      <c r="F27" s="374" t="s">
        <v>1178</v>
      </c>
      <c r="G27" s="370" t="s">
        <v>56</v>
      </c>
      <c r="H27" s="372"/>
      <c r="I27" s="372"/>
      <c r="J27" s="391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72"/>
      <c r="F28" s="374" t="s">
        <v>1179</v>
      </c>
      <c r="G28" s="370" t="s">
        <v>56</v>
      </c>
      <c r="H28" s="372"/>
      <c r="I28" s="372"/>
      <c r="J28" s="391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1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1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1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1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09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09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09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09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09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22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727"/>
      <c r="D41" s="727"/>
      <c r="E41" s="727"/>
      <c r="F41" s="727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1089</v>
      </c>
    </row>
    <row r="50" spans="2:15">
      <c r="B50" s="387" t="s">
        <v>136</v>
      </c>
      <c r="D50" t="s">
        <v>1151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59" priority="1">
      <formula>AND(ISNUMBER(N6), N6&gt;=5, NOT(ISBLANK(O6)))</formula>
    </cfRule>
    <cfRule type="expression" dxfId="158" priority="2">
      <formula>AND(ISNUMBER(N6), N6&gt;=5)</formula>
    </cfRule>
    <cfRule type="expression" dxfId="157" priority="3">
      <formula>AND(ISNUMBER(N6), N6&lt;5, NOT(ISBLANK(O6)))</formula>
    </cfRule>
    <cfRule type="expression" dxfId="156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E1E446-1C3F-4578-89C8-91D3B2EA18A2}">
  <dimension ref="B1:T58"/>
  <sheetViews>
    <sheetView topLeftCell="F1" zoomScale="99" workbookViewId="0">
      <selection activeCell="M6" sqref="M6:O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1180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45025</v>
      </c>
      <c r="F5" s="223">
        <v>45055</v>
      </c>
      <c r="G5" s="223">
        <v>45086</v>
      </c>
      <c r="H5" s="223">
        <v>45116</v>
      </c>
      <c r="I5" s="223">
        <v>45147</v>
      </c>
      <c r="J5" s="223">
        <v>45178</v>
      </c>
      <c r="K5" s="223">
        <v>45208</v>
      </c>
      <c r="L5" s="61"/>
      <c r="M5" s="423" t="s">
        <v>80</v>
      </c>
      <c r="N5" s="421" t="s">
        <v>81</v>
      </c>
      <c r="O5" s="422" t="s">
        <v>844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1181</v>
      </c>
      <c r="F6" s="282" t="s">
        <v>1181</v>
      </c>
      <c r="G6" s="282" t="s">
        <v>1181</v>
      </c>
      <c r="H6" s="282" t="s">
        <v>1181</v>
      </c>
      <c r="I6" s="282" t="s">
        <v>1181</v>
      </c>
      <c r="J6" s="298"/>
      <c r="K6" s="276"/>
      <c r="L6" s="61"/>
      <c r="M6" s="424" t="s">
        <v>756</v>
      </c>
      <c r="N6" s="417">
        <f>COUNTIF(E7:I28, "*Rowvan*")/2</f>
        <v>6.5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1182</v>
      </c>
      <c r="F7" s="373" t="s">
        <v>1183</v>
      </c>
      <c r="G7" s="372" t="s">
        <v>1184</v>
      </c>
      <c r="H7" s="336" t="s">
        <v>1184</v>
      </c>
      <c r="I7" s="336" t="s">
        <v>1184</v>
      </c>
      <c r="J7" s="318"/>
      <c r="K7" s="301"/>
      <c r="L7" s="61"/>
      <c r="M7" s="414" t="s">
        <v>53</v>
      </c>
      <c r="N7" s="417">
        <f>COUNTIF(E7:I28, "*YB*")/2</f>
        <v>6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1182</v>
      </c>
      <c r="F8" s="306" t="s">
        <v>991</v>
      </c>
      <c r="G8" s="372" t="s">
        <v>1184</v>
      </c>
      <c r="H8" s="372" t="s">
        <v>259</v>
      </c>
      <c r="I8" s="372" t="s">
        <v>259</v>
      </c>
      <c r="J8" s="318"/>
      <c r="K8" s="300"/>
      <c r="L8" s="61"/>
      <c r="M8" s="414" t="s">
        <v>54</v>
      </c>
      <c r="N8" s="417">
        <f>COUNTIF(E7:I28, "*YZ*")/2</f>
        <v>10.5</v>
      </c>
      <c r="O8" s="419"/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306" t="s">
        <v>991</v>
      </c>
      <c r="F9" s="306" t="s">
        <v>1185</v>
      </c>
      <c r="G9" s="372" t="s">
        <v>1186</v>
      </c>
      <c r="H9" s="372" t="s">
        <v>259</v>
      </c>
      <c r="I9" s="372" t="s">
        <v>259</v>
      </c>
      <c r="J9" s="318"/>
      <c r="K9" s="300"/>
      <c r="L9" s="61"/>
      <c r="M9" s="415" t="s">
        <v>1052</v>
      </c>
      <c r="N9" s="417">
        <f>COUNTIF(E7:I28, "*Henry*")/2</f>
        <v>10</v>
      </c>
      <c r="O9" s="413"/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306" t="s">
        <v>991</v>
      </c>
      <c r="F10" s="306" t="s">
        <v>1185</v>
      </c>
      <c r="G10" s="372" t="s">
        <v>1187</v>
      </c>
      <c r="H10" s="372" t="s">
        <v>259</v>
      </c>
      <c r="I10" s="372" t="s">
        <v>259</v>
      </c>
      <c r="J10" s="318"/>
      <c r="K10" s="300"/>
      <c r="L10" s="61"/>
      <c r="M10" s="414" t="s">
        <v>55</v>
      </c>
      <c r="N10" s="417">
        <f>COUNTIF(E7:I28, "*James*")/2</f>
        <v>1.5</v>
      </c>
      <c r="O10" s="419" t="s">
        <v>295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99</v>
      </c>
      <c r="E11" s="306" t="s">
        <v>991</v>
      </c>
      <c r="F11" s="306" t="s">
        <v>1185</v>
      </c>
      <c r="G11" s="372" t="s">
        <v>1187</v>
      </c>
      <c r="H11" s="372" t="s">
        <v>259</v>
      </c>
      <c r="I11" s="372" t="s">
        <v>259</v>
      </c>
      <c r="J11" s="318"/>
      <c r="K11" s="300"/>
      <c r="L11" s="61"/>
      <c r="M11" s="414" t="s">
        <v>56</v>
      </c>
      <c r="N11" s="417">
        <f>COUNTIF(E7:I28, "*Alex*")/2</f>
        <v>19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306" t="s">
        <v>991</v>
      </c>
      <c r="F12" s="431" t="s">
        <v>58</v>
      </c>
      <c r="G12" s="372" t="s">
        <v>1187</v>
      </c>
      <c r="H12" s="372" t="s">
        <v>259</v>
      </c>
      <c r="I12" s="372" t="s">
        <v>957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306" t="s">
        <v>991</v>
      </c>
      <c r="F13" s="373" t="s">
        <v>58</v>
      </c>
      <c r="G13" s="372" t="s">
        <v>1187</v>
      </c>
      <c r="H13" s="372" t="s">
        <v>259</v>
      </c>
      <c r="I13" s="372" t="s">
        <v>957</v>
      </c>
      <c r="J13" s="318"/>
      <c r="K13" s="300"/>
      <c r="L13" s="61"/>
      <c r="M13" s="414" t="s">
        <v>58</v>
      </c>
      <c r="N13" s="417">
        <f>COUNTIF(E7:I28, "*Wei Yen*")/2</f>
        <v>7.5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430" t="s">
        <v>1188</v>
      </c>
      <c r="F14" s="430" t="s">
        <v>1189</v>
      </c>
      <c r="G14" s="372" t="s">
        <v>1187</v>
      </c>
      <c r="H14" s="372" t="s">
        <v>259</v>
      </c>
      <c r="I14" s="372" t="s">
        <v>56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495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430" t="s">
        <v>1188</v>
      </c>
      <c r="F15" s="374" t="s">
        <v>56</v>
      </c>
      <c r="G15" s="372" t="s">
        <v>1187</v>
      </c>
      <c r="H15" s="372" t="s">
        <v>259</v>
      </c>
      <c r="I15" s="372" t="s">
        <v>56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27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336" t="s">
        <v>991</v>
      </c>
      <c r="F16" s="374" t="s">
        <v>1163</v>
      </c>
      <c r="G16" s="372" t="s">
        <v>1165</v>
      </c>
      <c r="H16" s="372" t="s">
        <v>259</v>
      </c>
      <c r="I16" s="372" t="s">
        <v>56</v>
      </c>
      <c r="J16" s="318"/>
      <c r="K16" s="300"/>
      <c r="L16" s="61"/>
      <c r="M16" s="414" t="s">
        <v>61</v>
      </c>
      <c r="N16" s="417">
        <f>COUNTIF(E7:I28, "*Tai Wei*")/2</f>
        <v>0</v>
      </c>
      <c r="O16" s="419" t="s">
        <v>295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36" t="s">
        <v>1190</v>
      </c>
      <c r="F17" s="374" t="s">
        <v>1163</v>
      </c>
      <c r="G17" s="372" t="s">
        <v>1165</v>
      </c>
      <c r="H17" s="336" t="s">
        <v>53</v>
      </c>
      <c r="I17" s="372" t="s">
        <v>56</v>
      </c>
      <c r="J17" s="318"/>
      <c r="K17" s="300"/>
      <c r="L17" s="61"/>
      <c r="M17" s="414" t="s">
        <v>804</v>
      </c>
      <c r="N17" s="417">
        <f>COUNTIF(E7:I28, "*Casey*")/2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336" t="s">
        <v>314</v>
      </c>
      <c r="F18" s="374" t="s">
        <v>1163</v>
      </c>
      <c r="G18" s="372" t="s">
        <v>1165</v>
      </c>
      <c r="H18" s="336" t="s">
        <v>53</v>
      </c>
      <c r="I18" s="372" t="s">
        <v>56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336" t="s">
        <v>314</v>
      </c>
      <c r="F19" s="374" t="s">
        <v>56</v>
      </c>
      <c r="G19" s="372" t="s">
        <v>1191</v>
      </c>
      <c r="H19" s="336" t="s">
        <v>53</v>
      </c>
      <c r="I19" s="372" t="s">
        <v>56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495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336" t="s">
        <v>314</v>
      </c>
      <c r="F20" s="374" t="s">
        <v>56</v>
      </c>
      <c r="G20" s="372" t="s">
        <v>1191</v>
      </c>
      <c r="H20" s="336" t="s">
        <v>53</v>
      </c>
      <c r="I20" s="336" t="s">
        <v>1192</v>
      </c>
      <c r="J20" s="318"/>
      <c r="K20" s="300"/>
      <c r="L20" s="61"/>
      <c r="M20" s="414" t="s">
        <v>64</v>
      </c>
      <c r="N20" s="417">
        <f>COUNTIF(E7:I28, "*Haikal*")/2</f>
        <v>6.5</v>
      </c>
      <c r="O20" s="419"/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336" t="s">
        <v>314</v>
      </c>
      <c r="F21" s="374" t="s">
        <v>756</v>
      </c>
      <c r="G21" s="372" t="s">
        <v>1193</v>
      </c>
      <c r="H21" s="336" t="s">
        <v>53</v>
      </c>
      <c r="I21" s="336" t="s">
        <v>1192</v>
      </c>
      <c r="J21" s="318"/>
      <c r="K21" s="300"/>
      <c r="L21" s="61"/>
      <c r="M21" s="414" t="s">
        <v>65</v>
      </c>
      <c r="N21" s="417">
        <f>COUNTIF(E7:I28, "*Michael*")/2</f>
        <v>7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336" t="s">
        <v>314</v>
      </c>
      <c r="F22" s="374" t="s">
        <v>756</v>
      </c>
      <c r="G22" s="372" t="s">
        <v>1193</v>
      </c>
      <c r="H22" s="336" t="s">
        <v>53</v>
      </c>
      <c r="I22" s="336" t="s">
        <v>1192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1194</v>
      </c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430" t="s">
        <v>1188</v>
      </c>
      <c r="F23" s="374" t="s">
        <v>1195</v>
      </c>
      <c r="G23" s="372" t="s">
        <v>1196</v>
      </c>
      <c r="H23" s="336" t="s">
        <v>53</v>
      </c>
      <c r="I23" s="336" t="s">
        <v>1192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430" t="s">
        <v>1188</v>
      </c>
      <c r="F24" s="374" t="s">
        <v>1195</v>
      </c>
      <c r="G24" s="372" t="s">
        <v>1197</v>
      </c>
      <c r="H24" s="374" t="s">
        <v>986</v>
      </c>
      <c r="I24" s="336" t="s">
        <v>957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430" t="s">
        <v>1188</v>
      </c>
      <c r="F25" s="374" t="s">
        <v>1198</v>
      </c>
      <c r="G25" s="372" t="s">
        <v>1199</v>
      </c>
      <c r="H25" s="374" t="s">
        <v>986</v>
      </c>
      <c r="I25" s="336" t="s">
        <v>957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430" t="s">
        <v>1188</v>
      </c>
      <c r="F26" s="374" t="s">
        <v>1198</v>
      </c>
      <c r="G26" s="372" t="s">
        <v>1199</v>
      </c>
      <c r="H26" s="374" t="s">
        <v>986</v>
      </c>
      <c r="I26" s="336" t="s">
        <v>957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358"/>
      <c r="F27" s="374" t="s">
        <v>1198</v>
      </c>
      <c r="G27" s="372" t="s">
        <v>1199</v>
      </c>
      <c r="H27" s="374" t="s">
        <v>986</v>
      </c>
      <c r="I27" s="336" t="s">
        <v>957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72"/>
      <c r="F28" s="374" t="s">
        <v>1198</v>
      </c>
      <c r="G28" s="372" t="s">
        <v>1199</v>
      </c>
      <c r="H28" s="374" t="s">
        <v>986</v>
      </c>
      <c r="I28" s="336" t="s">
        <v>957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727"/>
      <c r="D41" s="727"/>
      <c r="E41" s="727"/>
      <c r="F41" s="727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1200</v>
      </c>
    </row>
    <row r="50" spans="2:15">
      <c r="B50" s="387" t="s">
        <v>136</v>
      </c>
      <c r="D50" t="s">
        <v>1151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55" priority="1">
      <formula>AND(ISNUMBER(N6), N6&gt;=5, NOT(ISBLANK(O6)))</formula>
    </cfRule>
    <cfRule type="expression" dxfId="154" priority="2">
      <formula>AND(ISNUMBER(N6), N6&gt;=5)</formula>
    </cfRule>
    <cfRule type="expression" dxfId="153" priority="3">
      <formula>AND(ISNUMBER(N6), N6&lt;5, NOT(ISBLANK(O6)))</formula>
    </cfRule>
    <cfRule type="expression" dxfId="152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E77647-B27C-4865-BE4B-C39703721010}">
  <dimension ref="B1:T58"/>
  <sheetViews>
    <sheetView topLeftCell="G1" zoomScale="99" workbookViewId="0">
      <selection activeCell="M6" sqref="M6:O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1201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1202</v>
      </c>
      <c r="F5" s="223" t="s">
        <v>1203</v>
      </c>
      <c r="G5" s="223" t="s">
        <v>1204</v>
      </c>
      <c r="H5" s="360" t="s">
        <v>1205</v>
      </c>
      <c r="I5" s="223">
        <v>44935</v>
      </c>
      <c r="J5" s="223">
        <v>44966</v>
      </c>
      <c r="K5" s="223">
        <v>44994</v>
      </c>
      <c r="L5" s="61"/>
      <c r="M5" s="423" t="s">
        <v>80</v>
      </c>
      <c r="N5" s="421" t="s">
        <v>81</v>
      </c>
      <c r="O5" s="426" t="s">
        <v>844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1060</v>
      </c>
      <c r="F6" s="427" t="s">
        <v>1060</v>
      </c>
      <c r="G6" s="429" t="s">
        <v>1060</v>
      </c>
      <c r="H6" s="428"/>
      <c r="I6" s="282" t="s">
        <v>1060</v>
      </c>
      <c r="J6" s="298"/>
      <c r="K6" s="276"/>
      <c r="L6" s="61"/>
      <c r="M6" s="424" t="s">
        <v>756</v>
      </c>
      <c r="N6" s="417">
        <f>COUNTIF(E7:I28, "*Rowvan*")/2</f>
        <v>7.5</v>
      </c>
      <c r="O6" s="413"/>
      <c r="P6" s="239"/>
      <c r="Q6" s="224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1043</v>
      </c>
      <c r="F7" s="336" t="s">
        <v>1206</v>
      </c>
      <c r="G7" s="374" t="s">
        <v>1043</v>
      </c>
      <c r="H7" s="362"/>
      <c r="I7" s="336" t="s">
        <v>1043</v>
      </c>
      <c r="J7" s="318"/>
      <c r="K7" s="301"/>
      <c r="L7" s="61"/>
      <c r="M7" s="414" t="s">
        <v>53</v>
      </c>
      <c r="N7" s="417">
        <f>COUNTIF(E7:I28, "*YB*")/2</f>
        <v>0</v>
      </c>
      <c r="O7" s="419" t="s">
        <v>1207</v>
      </c>
      <c r="P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56</v>
      </c>
      <c r="F8" s="336" t="s">
        <v>1206</v>
      </c>
      <c r="G8" s="374" t="s">
        <v>1043</v>
      </c>
      <c r="H8" s="362"/>
      <c r="I8" s="336" t="s">
        <v>1043</v>
      </c>
      <c r="J8" s="318"/>
      <c r="K8" s="300"/>
      <c r="L8" s="61"/>
      <c r="M8" s="414" t="s">
        <v>54</v>
      </c>
      <c r="N8" s="417">
        <f>COUNTIF(E7:I28, "*YZ*")/2</f>
        <v>12.5</v>
      </c>
      <c r="O8" s="419"/>
      <c r="P8" s="199"/>
      <c r="Q8" s="224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306" t="s">
        <v>56</v>
      </c>
      <c r="F9" s="336" t="s">
        <v>1206</v>
      </c>
      <c r="G9" s="374" t="s">
        <v>1043</v>
      </c>
      <c r="H9" s="362"/>
      <c r="I9" s="336" t="s">
        <v>1208</v>
      </c>
      <c r="J9" s="318"/>
      <c r="K9" s="300"/>
      <c r="L9" s="61"/>
      <c r="M9" s="415" t="s">
        <v>1052</v>
      </c>
      <c r="N9" s="417">
        <f>COUNTIF(E7:I28, "*Henry*")/2</f>
        <v>0</v>
      </c>
      <c r="O9" s="413" t="s">
        <v>1209</v>
      </c>
      <c r="P9" s="199"/>
      <c r="Q9" s="224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306" t="s">
        <v>56</v>
      </c>
      <c r="F10" s="336" t="s">
        <v>1206</v>
      </c>
      <c r="G10" s="374" t="s">
        <v>1043</v>
      </c>
      <c r="H10" s="362"/>
      <c r="I10" s="336" t="s">
        <v>1208</v>
      </c>
      <c r="J10" s="318"/>
      <c r="K10" s="300"/>
      <c r="L10" s="61"/>
      <c r="M10" s="414" t="s">
        <v>55</v>
      </c>
      <c r="N10" s="417">
        <f>COUNTIF(E7:I28, "*James*")/2</f>
        <v>0</v>
      </c>
      <c r="O10" s="419" t="s">
        <v>295</v>
      </c>
      <c r="P10" s="199"/>
      <c r="Q10" s="224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99</v>
      </c>
      <c r="E11" s="306" t="s">
        <v>56</v>
      </c>
      <c r="F11" s="336" t="s">
        <v>1206</v>
      </c>
      <c r="G11" s="374" t="s">
        <v>1043</v>
      </c>
      <c r="H11" s="362"/>
      <c r="I11" s="336" t="s">
        <v>259</v>
      </c>
      <c r="J11" s="318"/>
      <c r="K11" s="300"/>
      <c r="L11" s="61"/>
      <c r="M11" s="414" t="s">
        <v>56</v>
      </c>
      <c r="N11" s="417">
        <f>COUNTIF(E7:I28, "*Alex*")/2</f>
        <v>22</v>
      </c>
      <c r="O11" s="419"/>
      <c r="P11" s="199"/>
      <c r="Q11" s="224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306" t="s">
        <v>56</v>
      </c>
      <c r="F12" s="336" t="s">
        <v>1043</v>
      </c>
      <c r="G12" s="374" t="s">
        <v>1043</v>
      </c>
      <c r="H12" s="388"/>
      <c r="I12" s="336" t="s">
        <v>259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495</v>
      </c>
      <c r="P12" s="199"/>
      <c r="Q12" s="224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306" t="s">
        <v>56</v>
      </c>
      <c r="F13" s="374" t="s">
        <v>1210</v>
      </c>
      <c r="G13" s="336" t="s">
        <v>1206</v>
      </c>
      <c r="H13" s="388"/>
      <c r="I13" s="336" t="s">
        <v>259</v>
      </c>
      <c r="J13" s="318"/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306" t="s">
        <v>56</v>
      </c>
      <c r="F14" s="374" t="s">
        <v>732</v>
      </c>
      <c r="G14" s="336" t="s">
        <v>1206</v>
      </c>
      <c r="H14" s="388"/>
      <c r="I14" s="336" t="s">
        <v>259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495</v>
      </c>
      <c r="P14" s="199"/>
      <c r="Q14" s="224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306" t="s">
        <v>56</v>
      </c>
      <c r="F15" s="374" t="s">
        <v>732</v>
      </c>
      <c r="G15" s="336" t="s">
        <v>1206</v>
      </c>
      <c r="H15" s="388"/>
      <c r="I15" s="336" t="s">
        <v>1211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7</v>
      </c>
      <c r="O15" s="413"/>
      <c r="P15" s="199"/>
      <c r="Q15" s="224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336" t="s">
        <v>261</v>
      </c>
      <c r="F16" s="374" t="s">
        <v>64</v>
      </c>
      <c r="G16" s="336" t="s">
        <v>1206</v>
      </c>
      <c r="H16" s="388"/>
      <c r="I16" s="336" t="s">
        <v>1211</v>
      </c>
      <c r="J16" s="318"/>
      <c r="K16" s="300"/>
      <c r="L16" s="61"/>
      <c r="M16" s="414" t="s">
        <v>61</v>
      </c>
      <c r="N16" s="417">
        <f>COUNTIF(E7:I28, "*Tai Wei*")/2</f>
        <v>4.5</v>
      </c>
      <c r="O16" s="419"/>
      <c r="P16" s="199"/>
      <c r="Q16" s="224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36" t="s">
        <v>261</v>
      </c>
      <c r="F17" s="374" t="s">
        <v>64</v>
      </c>
      <c r="G17" s="336" t="s">
        <v>1212</v>
      </c>
      <c r="H17" s="362"/>
      <c r="I17" s="336" t="s">
        <v>1159</v>
      </c>
      <c r="J17" s="318"/>
      <c r="K17" s="300"/>
      <c r="L17" s="61"/>
      <c r="M17" s="414" t="s">
        <v>804</v>
      </c>
      <c r="N17" s="417">
        <f>COUNTIF(E7:I28, "*Casey*")/2</f>
        <v>0</v>
      </c>
      <c r="O17" s="419" t="s">
        <v>495</v>
      </c>
      <c r="P17" s="199"/>
      <c r="Q17" s="224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336" t="s">
        <v>261</v>
      </c>
      <c r="F18" s="374" t="s">
        <v>756</v>
      </c>
      <c r="G18" s="336" t="s">
        <v>1212</v>
      </c>
      <c r="H18" s="362"/>
      <c r="I18" s="336" t="s">
        <v>1213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495</v>
      </c>
      <c r="P18" s="199"/>
      <c r="Q18" s="224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336" t="s">
        <v>261</v>
      </c>
      <c r="F19" s="374" t="s">
        <v>756</v>
      </c>
      <c r="G19" s="336" t="s">
        <v>1212</v>
      </c>
      <c r="H19" s="388"/>
      <c r="I19" s="336" t="s">
        <v>1214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495</v>
      </c>
      <c r="P19" s="199"/>
      <c r="Q19" s="224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336" t="s">
        <v>261</v>
      </c>
      <c r="F20" s="374" t="s">
        <v>1215</v>
      </c>
      <c r="G20" s="336" t="s">
        <v>1212</v>
      </c>
      <c r="H20" s="388"/>
      <c r="I20" s="336" t="s">
        <v>1214</v>
      </c>
      <c r="J20" s="318"/>
      <c r="K20" s="300"/>
      <c r="L20" s="61"/>
      <c r="M20" s="414" t="s">
        <v>64</v>
      </c>
      <c r="N20" s="417">
        <f>COUNTIF(E7:I28, "*Haikal*")/2</f>
        <v>9.5</v>
      </c>
      <c r="O20" s="419" t="s">
        <v>1216</v>
      </c>
      <c r="P20" s="345"/>
      <c r="Q20" s="224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336" t="s">
        <v>261</v>
      </c>
      <c r="F21" s="374" t="s">
        <v>1215</v>
      </c>
      <c r="G21" s="336" t="s">
        <v>1212</v>
      </c>
      <c r="H21" s="388"/>
      <c r="I21" s="336" t="s">
        <v>1214</v>
      </c>
      <c r="J21" s="318"/>
      <c r="K21" s="300"/>
      <c r="L21" s="61"/>
      <c r="M21" s="414" t="s">
        <v>65</v>
      </c>
      <c r="N21" s="417">
        <f>COUNTIF(E7:I28, "*Michael*")/2</f>
        <v>0</v>
      </c>
      <c r="O21" s="419" t="s">
        <v>1194</v>
      </c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336" t="s">
        <v>756</v>
      </c>
      <c r="F22" s="374" t="s">
        <v>1215</v>
      </c>
      <c r="G22" s="336" t="s">
        <v>1206</v>
      </c>
      <c r="H22" s="388"/>
      <c r="I22" s="336" t="s">
        <v>1214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1194</v>
      </c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336" t="s">
        <v>756</v>
      </c>
      <c r="F23" s="374" t="s">
        <v>1215</v>
      </c>
      <c r="G23" s="372" t="s">
        <v>475</v>
      </c>
      <c r="H23" s="388"/>
      <c r="I23" s="336" t="s">
        <v>1214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336" t="s">
        <v>756</v>
      </c>
      <c r="F24" s="374" t="s">
        <v>1215</v>
      </c>
      <c r="G24" s="372" t="s">
        <v>475</v>
      </c>
      <c r="H24" s="388"/>
      <c r="I24" s="336" t="s">
        <v>1217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336" t="s">
        <v>756</v>
      </c>
      <c r="F25" s="374" t="s">
        <v>1215</v>
      </c>
      <c r="G25" s="372" t="s">
        <v>475</v>
      </c>
      <c r="H25" s="388"/>
      <c r="I25" s="336" t="s">
        <v>1218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358" t="s">
        <v>54</v>
      </c>
      <c r="F26" s="374" t="s">
        <v>1219</v>
      </c>
      <c r="G26" s="372" t="s">
        <v>475</v>
      </c>
      <c r="H26" s="388"/>
      <c r="I26" s="372" t="s">
        <v>1217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358" t="s">
        <v>54</v>
      </c>
      <c r="F27" s="374" t="s">
        <v>1219</v>
      </c>
      <c r="G27" s="372" t="s">
        <v>475</v>
      </c>
      <c r="H27" s="388"/>
      <c r="I27" s="372" t="s">
        <v>1217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58" t="s">
        <v>54</v>
      </c>
      <c r="F28" s="374" t="s">
        <v>1219</v>
      </c>
      <c r="G28" s="372" t="s">
        <v>475</v>
      </c>
      <c r="H28" s="388"/>
      <c r="I28" s="372" t="s">
        <v>1217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89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89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309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309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309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309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309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309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309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322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727"/>
      <c r="D41" s="727"/>
      <c r="E41" s="727"/>
      <c r="F41" s="727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1200</v>
      </c>
    </row>
    <row r="50" spans="2:15">
      <c r="B50" s="387" t="s">
        <v>136</v>
      </c>
      <c r="D50" t="s">
        <v>1151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51" priority="1">
      <formula>AND(ISNUMBER(N6), N6&gt;=5, NOT(ISBLANK(O6)))</formula>
    </cfRule>
    <cfRule type="expression" dxfId="150" priority="2">
      <formula>AND(ISNUMBER(N6), N6&gt;=5)</formula>
    </cfRule>
    <cfRule type="expression" dxfId="149" priority="3">
      <formula>AND(ISNUMBER(N6), N6&lt;5, NOT(ISBLANK(O6)))</formula>
    </cfRule>
    <cfRule type="expression" dxfId="148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950150-9802-466B-91E8-AD3371080BAD}">
  <dimension ref="B1:T59"/>
  <sheetViews>
    <sheetView topLeftCell="A3" zoomScale="80" zoomScaleNormal="80" workbookViewId="0">
      <selection activeCell="G14" sqref="G14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1220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1221</v>
      </c>
      <c r="F5" s="223" t="s">
        <v>1222</v>
      </c>
      <c r="G5" s="223" t="s">
        <v>1223</v>
      </c>
      <c r="H5" s="223" t="s">
        <v>1224</v>
      </c>
      <c r="I5" s="223" t="s">
        <v>1225</v>
      </c>
      <c r="J5" s="223" t="s">
        <v>1226</v>
      </c>
      <c r="K5" s="223" t="s">
        <v>1227</v>
      </c>
      <c r="L5" s="61"/>
      <c r="M5" s="376" t="s">
        <v>80</v>
      </c>
      <c r="N5" s="404" t="s">
        <v>81</v>
      </c>
      <c r="O5" s="411" t="s">
        <v>844</v>
      </c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97" t="s">
        <v>53</v>
      </c>
      <c r="N6" s="405">
        <f>COUNTIF(E8:I29, "*YB*")/2</f>
        <v>7</v>
      </c>
      <c r="O6" s="408" t="s">
        <v>495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1235</v>
      </c>
      <c r="F7" s="282" t="s">
        <v>1235</v>
      </c>
      <c r="G7" s="282" t="s">
        <v>1235</v>
      </c>
      <c r="H7" s="282" t="s">
        <v>1235</v>
      </c>
      <c r="I7" s="282" t="s">
        <v>1235</v>
      </c>
      <c r="J7" s="298"/>
      <c r="K7" s="276"/>
      <c r="L7" s="61"/>
      <c r="M7" s="398" t="s">
        <v>54</v>
      </c>
      <c r="N7" s="406">
        <f>COUNTIF(E8:I29, "*YZ*")/2</f>
        <v>36.5</v>
      </c>
      <c r="O7" s="410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1236</v>
      </c>
      <c r="F8" s="373" t="s">
        <v>55</v>
      </c>
      <c r="G8" s="372" t="s">
        <v>54</v>
      </c>
      <c r="H8" s="412" t="s">
        <v>54</v>
      </c>
      <c r="I8" s="336" t="s">
        <v>1237</v>
      </c>
      <c r="J8" s="318"/>
      <c r="K8" s="301"/>
      <c r="L8" s="61"/>
      <c r="M8" s="399" t="s">
        <v>1052</v>
      </c>
      <c r="N8" s="406">
        <f>COUNTIF(E8:I29, "*Henry*")/2</f>
        <v>5</v>
      </c>
      <c r="O8" s="396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1236</v>
      </c>
      <c r="F9" s="373" t="s">
        <v>55</v>
      </c>
      <c r="G9" s="372" t="s">
        <v>54</v>
      </c>
      <c r="H9" s="370" t="s">
        <v>54</v>
      </c>
      <c r="I9" s="336" t="s">
        <v>1237</v>
      </c>
      <c r="J9" s="318"/>
      <c r="K9" s="300"/>
      <c r="L9" s="61"/>
      <c r="M9" s="400" t="s">
        <v>55</v>
      </c>
      <c r="N9" s="406">
        <f>COUNTIF(E8:I29, "*James*")/2</f>
        <v>9</v>
      </c>
      <c r="O9" s="410"/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6" t="s">
        <v>1236</v>
      </c>
      <c r="F10" s="306" t="s">
        <v>55</v>
      </c>
      <c r="G10" s="372" t="s">
        <v>308</v>
      </c>
      <c r="H10" s="370" t="s">
        <v>54</v>
      </c>
      <c r="I10" s="336" t="s">
        <v>1237</v>
      </c>
      <c r="J10" s="318"/>
      <c r="K10" s="300"/>
      <c r="L10" s="61"/>
      <c r="M10" s="401" t="s">
        <v>56</v>
      </c>
      <c r="N10" s="406">
        <f>COUNTIF(E8:I29, "*Alex*")/2</f>
        <v>12</v>
      </c>
      <c r="O10" s="410" t="s">
        <v>1238</v>
      </c>
      <c r="P10" s="224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6" t="s">
        <v>1236</v>
      </c>
      <c r="F11" s="306" t="s">
        <v>1239</v>
      </c>
      <c r="G11" s="372" t="s">
        <v>308</v>
      </c>
      <c r="H11" s="370" t="s">
        <v>54</v>
      </c>
      <c r="I11" s="336" t="s">
        <v>1237</v>
      </c>
      <c r="J11" s="318"/>
      <c r="K11" s="300"/>
      <c r="L11" s="61"/>
      <c r="M11" s="401" t="s">
        <v>57</v>
      </c>
      <c r="N11" s="406">
        <f>COUNTIF(E8:I29, "*Rafi*")/2</f>
        <v>0</v>
      </c>
      <c r="O11" s="410" t="s">
        <v>495</v>
      </c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06" t="s">
        <v>1236</v>
      </c>
      <c r="F12" s="306" t="s">
        <v>1239</v>
      </c>
      <c r="G12" s="372" t="s">
        <v>308</v>
      </c>
      <c r="H12" s="370" t="s">
        <v>54</v>
      </c>
      <c r="I12" s="336" t="s">
        <v>1237</v>
      </c>
      <c r="J12" s="318"/>
      <c r="K12" s="300"/>
      <c r="L12" s="61"/>
      <c r="M12" s="401" t="s">
        <v>58</v>
      </c>
      <c r="N12" s="406">
        <f>COUNTIF(E8:I29, "*Wei Yen*")/2</f>
        <v>6</v>
      </c>
      <c r="O12" s="410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73" t="s">
        <v>1236</v>
      </c>
      <c r="F13" s="374" t="s">
        <v>1240</v>
      </c>
      <c r="G13" s="372" t="s">
        <v>54</v>
      </c>
      <c r="H13" s="370" t="s">
        <v>54</v>
      </c>
      <c r="I13" s="336" t="s">
        <v>1237</v>
      </c>
      <c r="J13" s="318"/>
      <c r="K13" s="300"/>
      <c r="L13" s="61"/>
      <c r="M13" s="401" t="s">
        <v>59</v>
      </c>
      <c r="N13" s="406">
        <f>COUNTIF(E8:I29, "*Nicholas*")/2</f>
        <v>0</v>
      </c>
      <c r="O13" s="410" t="s">
        <v>495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73" t="s">
        <v>1236</v>
      </c>
      <c r="F14" s="374" t="s">
        <v>1240</v>
      </c>
      <c r="G14" s="372" t="s">
        <v>54</v>
      </c>
      <c r="H14" s="370" t="s">
        <v>54</v>
      </c>
      <c r="I14" s="336" t="s">
        <v>1237</v>
      </c>
      <c r="J14" s="318"/>
      <c r="K14" s="300"/>
      <c r="L14" s="61"/>
      <c r="M14" s="401" t="s">
        <v>60</v>
      </c>
      <c r="N14" s="406" cm="1">
        <f t="array" ref="N14">SUM(COUNTIFS(E8:I29, {"*Venus*","*Vaness*","*Vanness*"}))/2</f>
        <v>0</v>
      </c>
      <c r="O14" s="396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73" t="s">
        <v>55</v>
      </c>
      <c r="F15" s="374" t="s">
        <v>1241</v>
      </c>
      <c r="G15" s="372" t="s">
        <v>54</v>
      </c>
      <c r="H15" s="370" t="s">
        <v>54</v>
      </c>
      <c r="I15" s="336" t="s">
        <v>1237</v>
      </c>
      <c r="J15" s="318"/>
      <c r="K15" s="300"/>
      <c r="L15" s="61"/>
      <c r="M15" s="398" t="s">
        <v>61</v>
      </c>
      <c r="N15" s="406">
        <f>COUNTIF(E8:I29, "*Tai Wei*")/2</f>
        <v>6.5</v>
      </c>
      <c r="O15" s="410" t="s">
        <v>1194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73" t="s">
        <v>55</v>
      </c>
      <c r="F16" s="374" t="s">
        <v>1241</v>
      </c>
      <c r="G16" s="372" t="s">
        <v>54</v>
      </c>
      <c r="H16" s="370" t="s">
        <v>1242</v>
      </c>
      <c r="I16" s="372" t="s">
        <v>53</v>
      </c>
      <c r="J16" s="318"/>
      <c r="K16" s="300"/>
      <c r="L16" s="61"/>
      <c r="M16" s="401" t="s">
        <v>804</v>
      </c>
      <c r="N16" s="406">
        <f>COUNTIF(E8:I29, "*Casey*")/2</f>
        <v>0</v>
      </c>
      <c r="O16" s="410" t="s">
        <v>495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73" t="s">
        <v>54</v>
      </c>
      <c r="F17" s="374" t="s">
        <v>1243</v>
      </c>
      <c r="G17" s="372" t="s">
        <v>54</v>
      </c>
      <c r="H17" s="370" t="s">
        <v>1242</v>
      </c>
      <c r="I17" s="372" t="s">
        <v>53</v>
      </c>
      <c r="J17" s="318"/>
      <c r="K17" s="300"/>
      <c r="L17" s="61"/>
      <c r="M17" s="401" t="s">
        <v>62</v>
      </c>
      <c r="N17" s="406">
        <f>COUNTIF(E8:I29, "*Vijay*")/2</f>
        <v>0</v>
      </c>
      <c r="O17" s="410" t="s">
        <v>495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261</v>
      </c>
      <c r="F18" s="374" t="s">
        <v>1244</v>
      </c>
      <c r="G18" s="372" t="s">
        <v>54</v>
      </c>
      <c r="H18" s="336" t="s">
        <v>1245</v>
      </c>
      <c r="I18" s="372" t="s">
        <v>53</v>
      </c>
      <c r="J18" s="318"/>
      <c r="K18" s="300"/>
      <c r="L18" s="61"/>
      <c r="M18" s="398" t="s">
        <v>63</v>
      </c>
      <c r="N18" s="406">
        <f>COUNTIF(E8:I29, "*Griselda*")/2</f>
        <v>0</v>
      </c>
      <c r="O18" s="410" t="s">
        <v>495</v>
      </c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261</v>
      </c>
      <c r="F19" s="374" t="s">
        <v>1246</v>
      </c>
      <c r="G19" s="372" t="s">
        <v>54</v>
      </c>
      <c r="H19" s="336" t="s">
        <v>1245</v>
      </c>
      <c r="I19" s="372" t="s">
        <v>53</v>
      </c>
      <c r="J19" s="318"/>
      <c r="K19" s="300"/>
      <c r="L19" s="61"/>
      <c r="M19" s="402" t="s">
        <v>64</v>
      </c>
      <c r="N19" s="406">
        <f>COUNTIF(E8:I29, "*Haikal*")/2</f>
        <v>6</v>
      </c>
      <c r="O19" s="410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261</v>
      </c>
      <c r="F20" s="374" t="s">
        <v>1246</v>
      </c>
      <c r="G20" s="372" t="s">
        <v>54</v>
      </c>
      <c r="H20" s="336" t="s">
        <v>1245</v>
      </c>
      <c r="I20" s="372" t="s">
        <v>53</v>
      </c>
      <c r="J20" s="318"/>
      <c r="K20" s="300"/>
      <c r="L20" s="61"/>
      <c r="M20" s="402" t="s">
        <v>65</v>
      </c>
      <c r="N20" s="406">
        <f>COUNTIF(E8:I29, "*Michael*")/2</f>
        <v>0</v>
      </c>
      <c r="O20" s="410" t="s">
        <v>1194</v>
      </c>
      <c r="P20" s="199"/>
      <c r="Q20" s="199"/>
      <c r="R20" s="63"/>
      <c r="S20" s="63"/>
      <c r="T20" s="63"/>
    </row>
    <row r="21" spans="2:20" ht="15" customHeight="1" thickBot="1">
      <c r="B21" s="266" t="s">
        <v>110</v>
      </c>
      <c r="C21" s="217" t="s">
        <v>85</v>
      </c>
      <c r="D21" s="218" t="s">
        <v>111</v>
      </c>
      <c r="E21" s="336" t="s">
        <v>261</v>
      </c>
      <c r="F21" s="374" t="s">
        <v>1246</v>
      </c>
      <c r="G21" s="372" t="s">
        <v>54</v>
      </c>
      <c r="H21" s="336" t="s">
        <v>1245</v>
      </c>
      <c r="I21" s="372" t="s">
        <v>53</v>
      </c>
      <c r="J21" s="318"/>
      <c r="K21" s="300"/>
      <c r="L21" s="61"/>
      <c r="M21" s="403" t="s">
        <v>66</v>
      </c>
      <c r="N21" s="407">
        <f>COUNTIF(E8:I29, "*Max*")/2</f>
        <v>0</v>
      </c>
      <c r="O21" s="409" t="s">
        <v>1194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36" t="s">
        <v>261</v>
      </c>
      <c r="F22" s="374" t="s">
        <v>1246</v>
      </c>
      <c r="G22" s="372" t="s">
        <v>54</v>
      </c>
      <c r="H22" s="336" t="s">
        <v>1245</v>
      </c>
      <c r="I22" s="372" t="s">
        <v>53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36" t="s">
        <v>56</v>
      </c>
      <c r="F23" s="374" t="s">
        <v>1247</v>
      </c>
      <c r="G23" s="372" t="s">
        <v>54</v>
      </c>
      <c r="H23" s="336" t="s">
        <v>1245</v>
      </c>
      <c r="I23" s="372" t="s">
        <v>53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36" t="s">
        <v>56</v>
      </c>
      <c r="F24" s="374" t="s">
        <v>1248</v>
      </c>
      <c r="G24" s="370" t="s">
        <v>54</v>
      </c>
      <c r="H24" s="336" t="s">
        <v>1245</v>
      </c>
      <c r="I24" s="372" t="s">
        <v>53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36" t="s">
        <v>56</v>
      </c>
      <c r="F25" s="374" t="s">
        <v>1249</v>
      </c>
      <c r="G25" s="370" t="s">
        <v>54</v>
      </c>
      <c r="H25" s="336" t="s">
        <v>1245</v>
      </c>
      <c r="I25" s="372" t="s">
        <v>53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36" t="s">
        <v>56</v>
      </c>
      <c r="F26" s="374" t="s">
        <v>1249</v>
      </c>
      <c r="G26" s="370" t="s">
        <v>54</v>
      </c>
      <c r="H26" s="370" t="s">
        <v>1250</v>
      </c>
      <c r="I26" s="372" t="s">
        <v>53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36" t="s">
        <v>56</v>
      </c>
      <c r="F27" s="374" t="s">
        <v>1249</v>
      </c>
      <c r="G27" s="372" t="s">
        <v>54</v>
      </c>
      <c r="H27" s="370" t="s">
        <v>1250</v>
      </c>
      <c r="I27" s="372" t="s">
        <v>53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36" t="s">
        <v>56</v>
      </c>
      <c r="F28" s="374" t="s">
        <v>1249</v>
      </c>
      <c r="G28" s="372" t="s">
        <v>54</v>
      </c>
      <c r="H28" s="370" t="s">
        <v>1250</v>
      </c>
      <c r="I28" s="372" t="s">
        <v>53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36" t="s">
        <v>56</v>
      </c>
      <c r="F29" s="374" t="s">
        <v>1249</v>
      </c>
      <c r="G29" s="372" t="s">
        <v>54</v>
      </c>
      <c r="H29" s="370" t="s">
        <v>1250</v>
      </c>
      <c r="I29" s="372" t="s">
        <v>53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27"/>
      <c r="D42" s="727"/>
      <c r="E42" s="727"/>
      <c r="F42" s="727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t="s">
        <v>1251</v>
      </c>
    </row>
    <row r="51" spans="2:15">
      <c r="B51" s="387" t="s">
        <v>136</v>
      </c>
      <c r="D51" t="s">
        <v>1151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13 N16:N21">
    <cfRule type="expression" dxfId="147" priority="1">
      <formula>AND(ISNUMBER(N6), N6&gt;=5, NOT(ISBLANK(O6)))</formula>
    </cfRule>
    <cfRule type="expression" dxfId="146" priority="2">
      <formula>AND(ISNUMBER(N6), N6&gt;=5)</formula>
    </cfRule>
    <cfRule type="expression" dxfId="145" priority="3">
      <formula>AND(ISNUMBER(N6), N6&lt;5, NOT(ISBLANK(O6)))</formula>
    </cfRule>
    <cfRule type="expression" dxfId="144" priority="4">
      <formula>AND(ISNUMBER(N6), N6&lt;5, ISBLANK(O6))</formula>
    </cfRule>
  </conditionalFormatting>
  <conditionalFormatting sqref="N14">
    <cfRule type="expression" dxfId="143" priority="9">
      <formula>AND(ISNUMBER(N14), N14&gt;=5, NOT(ISBLANK(O15)))</formula>
    </cfRule>
    <cfRule type="expression" dxfId="142" priority="10">
      <formula>AND(ISNUMBER(N14), N14&gt;=5)</formula>
    </cfRule>
    <cfRule type="expression" dxfId="141" priority="11">
      <formula>AND(ISNUMBER(N14), N14&lt;5, NOT(ISBLANK(O15)))</formula>
    </cfRule>
    <cfRule type="expression" dxfId="140" priority="12">
      <formula>AND(ISNUMBER(N14), N14&lt;5, ISBLANK(O15))</formula>
    </cfRule>
  </conditionalFormatting>
  <conditionalFormatting sqref="N15">
    <cfRule type="expression" dxfId="139" priority="13">
      <formula>AND(ISNUMBER(N15), N15&gt;=5, NOT(ISBLANK(#REF!)))</formula>
    </cfRule>
    <cfRule type="expression" dxfId="138" priority="14">
      <formula>AND(ISNUMBER(N15), N15&gt;=5)</formula>
    </cfRule>
    <cfRule type="expression" dxfId="137" priority="15">
      <formula>AND(ISNUMBER(N15), N15&lt;5, NOT(ISBLANK(#REF!)))</formula>
    </cfRule>
    <cfRule type="expression" dxfId="136" priority="16">
      <formula>AND(ISNUMBER(N15), N15&lt;5, ISBLANK(#REF!))</formula>
    </cfRule>
  </conditionalFormatting>
  <pageMargins left="0.7" right="0.7" top="0.75" bottom="0.75" header="0.3" footer="0.3"/>
  <pageSetup orientation="portrait" r:id="rId1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B3F261-A95A-E441-ABD9-129E70628C74}">
  <dimension ref="B1:T59"/>
  <sheetViews>
    <sheetView zoomScale="99" workbookViewId="0">
      <selection activeCell="H35" sqref="H35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1252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45152</v>
      </c>
      <c r="F5" s="223">
        <v>45153</v>
      </c>
      <c r="G5" s="223">
        <v>45154</v>
      </c>
      <c r="H5" s="223">
        <v>45155</v>
      </c>
      <c r="I5" s="223">
        <v>45156</v>
      </c>
      <c r="J5" s="223">
        <v>45157</v>
      </c>
      <c r="K5" s="223">
        <v>45158</v>
      </c>
      <c r="L5" s="61"/>
      <c r="M5" s="376" t="s">
        <v>80</v>
      </c>
      <c r="N5" s="375" t="s">
        <v>81</v>
      </c>
      <c r="O5" s="224"/>
      <c r="P5" s="224"/>
      <c r="Q5" s="224"/>
      <c r="R5" s="224"/>
      <c r="S5" s="224"/>
      <c r="T5" s="224"/>
    </row>
    <row r="6" spans="2:20" ht="15" customHeight="1" thickBo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77" t="s">
        <v>53</v>
      </c>
      <c r="N6" s="383">
        <f>COUNTIF(E8:I29,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thickBot="1">
      <c r="B7" s="263" t="s">
        <v>83</v>
      </c>
      <c r="C7" s="271"/>
      <c r="D7" s="272"/>
      <c r="E7" s="282" t="s">
        <v>259</v>
      </c>
      <c r="F7" s="282" t="s">
        <v>259</v>
      </c>
      <c r="G7" s="282" t="s">
        <v>259</v>
      </c>
      <c r="H7" s="282" t="s">
        <v>259</v>
      </c>
      <c r="I7" s="282" t="s">
        <v>259</v>
      </c>
      <c r="J7" s="298"/>
      <c r="K7" s="276"/>
      <c r="L7" s="61"/>
      <c r="M7" s="378" t="s">
        <v>54</v>
      </c>
      <c r="N7" s="384">
        <f>COUNTIF(E8:I29, "*YZ*")/2</f>
        <v>23.5</v>
      </c>
      <c r="O7" s="172"/>
      <c r="P7" s="239"/>
      <c r="Q7" s="239"/>
      <c r="R7" s="173"/>
      <c r="S7" s="173"/>
      <c r="T7" s="173"/>
    </row>
    <row r="8" spans="2:20" ht="15.75" thickBot="1">
      <c r="B8" s="264" t="s">
        <v>92</v>
      </c>
      <c r="C8" s="245" t="s">
        <v>85</v>
      </c>
      <c r="D8" s="244" t="s">
        <v>94</v>
      </c>
      <c r="E8" s="306" t="s">
        <v>991</v>
      </c>
      <c r="F8" s="373" t="s">
        <v>54</v>
      </c>
      <c r="G8" s="372" t="s">
        <v>991</v>
      </c>
      <c r="H8" s="336" t="s">
        <v>991</v>
      </c>
      <c r="I8" s="336" t="s">
        <v>54</v>
      </c>
      <c r="J8" s="318"/>
      <c r="K8" s="301"/>
      <c r="L8" s="61"/>
      <c r="M8" s="378" t="s">
        <v>55</v>
      </c>
      <c r="N8" s="384">
        <f>COUNTIF(E8:I29, "*James*")/2</f>
        <v>0</v>
      </c>
      <c r="O8" s="224"/>
      <c r="P8" s="199"/>
      <c r="Q8" s="199"/>
      <c r="R8" s="63"/>
      <c r="S8" s="63"/>
      <c r="T8" s="63"/>
    </row>
    <row r="9" spans="2:20" ht="15.75" thickBot="1">
      <c r="B9" s="266" t="s">
        <v>94</v>
      </c>
      <c r="C9" s="217" t="s">
        <v>85</v>
      </c>
      <c r="D9" s="267" t="s">
        <v>95</v>
      </c>
      <c r="E9" s="306" t="s">
        <v>991</v>
      </c>
      <c r="F9" s="373" t="s">
        <v>54</v>
      </c>
      <c r="G9" s="372" t="s">
        <v>259</v>
      </c>
      <c r="H9" s="336" t="s">
        <v>991</v>
      </c>
      <c r="I9" s="372" t="s">
        <v>259</v>
      </c>
      <c r="J9" s="318"/>
      <c r="K9" s="300"/>
      <c r="L9" s="61"/>
      <c r="M9" s="378" t="s">
        <v>56</v>
      </c>
      <c r="N9" s="384">
        <f>COUNTIF(E8:I29, "*Alex*")/2</f>
        <v>14</v>
      </c>
      <c r="O9" s="224" t="s">
        <v>495</v>
      </c>
      <c r="P9" s="199"/>
      <c r="Q9" s="240"/>
      <c r="R9" s="63"/>
      <c r="S9" s="63"/>
      <c r="T9" s="63"/>
    </row>
    <row r="10" spans="2:20" ht="15.75" thickBot="1">
      <c r="B10" s="266" t="s">
        <v>95</v>
      </c>
      <c r="C10" s="217" t="s">
        <v>85</v>
      </c>
      <c r="D10" s="267" t="s">
        <v>96</v>
      </c>
      <c r="E10" s="306" t="s">
        <v>991</v>
      </c>
      <c r="F10" s="306" t="s">
        <v>54</v>
      </c>
      <c r="G10" s="372" t="s">
        <v>259</v>
      </c>
      <c r="H10" s="336" t="s">
        <v>991</v>
      </c>
      <c r="I10" s="372" t="s">
        <v>259</v>
      </c>
      <c r="J10" s="318"/>
      <c r="K10" s="300"/>
      <c r="L10" s="61"/>
      <c r="M10" s="378" t="s">
        <v>57</v>
      </c>
      <c r="N10" s="384">
        <f>COUNTIF(E8:I29,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 ht="15.75" thickBot="1">
      <c r="B11" s="266" t="s">
        <v>96</v>
      </c>
      <c r="C11" s="217" t="s">
        <v>85</v>
      </c>
      <c r="D11" s="267" t="s">
        <v>97</v>
      </c>
      <c r="E11" s="306" t="s">
        <v>991</v>
      </c>
      <c r="F11" s="306" t="s">
        <v>54</v>
      </c>
      <c r="G11" s="372" t="s">
        <v>259</v>
      </c>
      <c r="H11" s="336" t="s">
        <v>991</v>
      </c>
      <c r="I11" s="372" t="s">
        <v>259</v>
      </c>
      <c r="J11" s="318"/>
      <c r="K11" s="300"/>
      <c r="L11" s="61"/>
      <c r="M11" s="378" t="s">
        <v>58</v>
      </c>
      <c r="N11" s="384">
        <f>COUNTIF(E8:I29, "*Wei Yen*")/2</f>
        <v>8.5</v>
      </c>
      <c r="O11" s="224"/>
      <c r="P11" s="199"/>
      <c r="Q11" s="199"/>
      <c r="R11" s="63"/>
      <c r="S11" s="63"/>
      <c r="T11" s="63"/>
    </row>
    <row r="12" spans="2:20" ht="15.75" thickBot="1">
      <c r="B12" s="266" t="s">
        <v>97</v>
      </c>
      <c r="C12" s="217" t="s">
        <v>85</v>
      </c>
      <c r="D12" s="267" t="s">
        <v>99</v>
      </c>
      <c r="E12" s="306" t="s">
        <v>991</v>
      </c>
      <c r="F12" s="306" t="s">
        <v>54</v>
      </c>
      <c r="G12" s="213" t="s">
        <v>259</v>
      </c>
      <c r="H12" s="336" t="s">
        <v>991</v>
      </c>
      <c r="I12" s="372" t="s">
        <v>259</v>
      </c>
      <c r="J12" s="318"/>
      <c r="K12" s="300"/>
      <c r="L12" s="61"/>
      <c r="M12" s="378" t="s">
        <v>59</v>
      </c>
      <c r="N12" s="384">
        <f>COUNTIF(E8:I29, "*Nicholas*")/2</f>
        <v>0</v>
      </c>
      <c r="O12" s="224" t="s">
        <v>495</v>
      </c>
      <c r="P12" s="199"/>
      <c r="Q12" s="199"/>
      <c r="R12" s="63"/>
      <c r="S12" s="63"/>
      <c r="T12" s="63"/>
    </row>
    <row r="13" spans="2:20" ht="15" customHeight="1" thickBot="1">
      <c r="B13" s="266" t="s">
        <v>99</v>
      </c>
      <c r="C13" s="217" t="s">
        <v>85</v>
      </c>
      <c r="D13" s="218" t="s">
        <v>100</v>
      </c>
      <c r="E13" s="306" t="s">
        <v>991</v>
      </c>
      <c r="F13" s="374" t="s">
        <v>1253</v>
      </c>
      <c r="G13" s="336" t="s">
        <v>991</v>
      </c>
      <c r="H13" s="372" t="s">
        <v>259</v>
      </c>
      <c r="I13" s="372" t="s">
        <v>259</v>
      </c>
      <c r="J13" s="318"/>
      <c r="K13" s="300"/>
      <c r="L13" s="61"/>
      <c r="M13" s="378" t="s">
        <v>60</v>
      </c>
      <c r="N13" s="384" cm="1">
        <f t="array" ref="N13">SUM(COUNTIFS(E8:I29, {"*Venus*","*Vaness*","*Vanness*"}))/2</f>
        <v>46</v>
      </c>
      <c r="O13" s="224"/>
      <c r="P13" s="199"/>
      <c r="Q13" s="199"/>
      <c r="R13" s="63"/>
      <c r="S13" s="63"/>
      <c r="T13" s="63"/>
    </row>
    <row r="14" spans="2:20" ht="15" customHeight="1" thickBot="1">
      <c r="B14" s="266" t="s">
        <v>100</v>
      </c>
      <c r="C14" s="217" t="s">
        <v>85</v>
      </c>
      <c r="D14" s="218" t="s">
        <v>101</v>
      </c>
      <c r="E14" s="306" t="s">
        <v>991</v>
      </c>
      <c r="F14" s="374" t="s">
        <v>1253</v>
      </c>
      <c r="G14" s="336" t="s">
        <v>991</v>
      </c>
      <c r="H14" s="372" t="s">
        <v>259</v>
      </c>
      <c r="I14" s="372" t="s">
        <v>259</v>
      </c>
      <c r="J14" s="318"/>
      <c r="K14" s="300"/>
      <c r="L14" s="61"/>
      <c r="M14" s="379" t="s">
        <v>61</v>
      </c>
      <c r="N14" s="384">
        <f>COUNTIF(E8:I29, "*Tai Wei*")/2</f>
        <v>2.5</v>
      </c>
      <c r="O14" s="172"/>
      <c r="P14" s="199"/>
      <c r="Q14" s="199"/>
      <c r="R14" s="63"/>
      <c r="S14" s="63"/>
      <c r="T14" s="63"/>
    </row>
    <row r="15" spans="2:20" ht="15" customHeight="1" thickBot="1">
      <c r="B15" s="266" t="s">
        <v>101</v>
      </c>
      <c r="C15" s="217" t="s">
        <v>85</v>
      </c>
      <c r="D15" s="218" t="s">
        <v>102</v>
      </c>
      <c r="E15" s="372" t="s">
        <v>259</v>
      </c>
      <c r="F15" s="374" t="s">
        <v>1253</v>
      </c>
      <c r="G15" s="336" t="s">
        <v>991</v>
      </c>
      <c r="H15" s="372" t="s">
        <v>259</v>
      </c>
      <c r="I15" s="372" t="s">
        <v>259</v>
      </c>
      <c r="J15" s="318"/>
      <c r="K15" s="300"/>
      <c r="L15" s="61"/>
      <c r="M15" s="378" t="s">
        <v>804</v>
      </c>
      <c r="N15" s="384">
        <f>COUNTIF(E8:I29, "*Casey*")/2</f>
        <v>0</v>
      </c>
      <c r="O15" s="224" t="s">
        <v>495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72" t="s">
        <v>259</v>
      </c>
      <c r="F16" s="374" t="s">
        <v>1253</v>
      </c>
      <c r="G16" s="336" t="s">
        <v>991</v>
      </c>
      <c r="H16" s="372" t="s">
        <v>259</v>
      </c>
      <c r="I16" s="372" t="s">
        <v>259</v>
      </c>
      <c r="J16" s="318"/>
      <c r="K16" s="300"/>
      <c r="L16" s="61"/>
      <c r="M16" s="378" t="s">
        <v>62</v>
      </c>
      <c r="N16" s="385">
        <f>COUNTIF(E8:I29, "*Vijay*")/2</f>
        <v>0</v>
      </c>
      <c r="O16" s="224" t="s">
        <v>495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1254</v>
      </c>
      <c r="F17" s="374" t="s">
        <v>1253</v>
      </c>
      <c r="G17" s="336" t="s">
        <v>991</v>
      </c>
      <c r="H17" s="372" t="s">
        <v>259</v>
      </c>
      <c r="I17" s="372" t="s">
        <v>259</v>
      </c>
      <c r="J17" s="318"/>
      <c r="K17" s="300"/>
      <c r="L17" s="61"/>
      <c r="M17" s="379" t="s">
        <v>63</v>
      </c>
      <c r="N17" s="386">
        <f>COUNTIF(E8:I29, "*Griselda*")/2</f>
        <v>0</v>
      </c>
      <c r="O17" s="224" t="s">
        <v>495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54</v>
      </c>
      <c r="F18" s="374" t="s">
        <v>1063</v>
      </c>
      <c r="G18" s="336" t="s">
        <v>991</v>
      </c>
      <c r="H18" s="336" t="s">
        <v>991</v>
      </c>
      <c r="I18" s="336" t="s">
        <v>991</v>
      </c>
      <c r="J18" s="318"/>
      <c r="K18" s="300"/>
      <c r="L18" s="61"/>
      <c r="M18" s="380" t="s">
        <v>64</v>
      </c>
      <c r="N18" s="386">
        <f>COUNTIF(E8:I29, "*Haikal*")/2</f>
        <v>0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54</v>
      </c>
      <c r="F19" s="374" t="s">
        <v>1063</v>
      </c>
      <c r="G19" s="372" t="s">
        <v>259</v>
      </c>
      <c r="H19" s="336" t="s">
        <v>991</v>
      </c>
      <c r="I19" s="336" t="s">
        <v>991</v>
      </c>
      <c r="J19" s="318"/>
      <c r="K19" s="300"/>
      <c r="L19" s="61"/>
      <c r="M19" s="381" t="s">
        <v>65</v>
      </c>
      <c r="N19" s="386">
        <f>COUNTIF(E8:I29, "*Michael*")/2</f>
        <v>0</v>
      </c>
      <c r="O19" s="172" t="s">
        <v>1255</v>
      </c>
      <c r="P19" s="199"/>
      <c r="Q19" s="199"/>
      <c r="R19" s="63"/>
      <c r="S19" s="63"/>
      <c r="T19" s="63"/>
    </row>
    <row r="20" spans="2:20" ht="15" customHeight="1" thickBot="1">
      <c r="B20" s="266" t="s">
        <v>109</v>
      </c>
      <c r="C20" s="217" t="s">
        <v>85</v>
      </c>
      <c r="D20" s="218" t="s">
        <v>110</v>
      </c>
      <c r="E20" s="336" t="s">
        <v>54</v>
      </c>
      <c r="F20" s="374" t="s">
        <v>1063</v>
      </c>
      <c r="G20" s="372" t="s">
        <v>314</v>
      </c>
      <c r="H20" s="372" t="s">
        <v>1256</v>
      </c>
      <c r="I20" s="336" t="s">
        <v>991</v>
      </c>
      <c r="J20" s="318"/>
      <c r="K20" s="300"/>
      <c r="L20" s="61"/>
      <c r="M20" s="382" t="s">
        <v>66</v>
      </c>
      <c r="N20" s="386">
        <f>COUNTIF(E8:I29, "*Max*")/2</f>
        <v>0</v>
      </c>
      <c r="O20" s="172" t="s">
        <v>1255</v>
      </c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36" t="s">
        <v>54</v>
      </c>
      <c r="F21" s="374" t="s">
        <v>1063</v>
      </c>
      <c r="G21" s="372" t="s">
        <v>314</v>
      </c>
      <c r="H21" s="372" t="s">
        <v>1256</v>
      </c>
      <c r="I21" s="336" t="s">
        <v>991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36" t="s">
        <v>261</v>
      </c>
      <c r="F22" s="374" t="s">
        <v>1063</v>
      </c>
      <c r="G22" s="372" t="s">
        <v>314</v>
      </c>
      <c r="H22" s="372" t="s">
        <v>1256</v>
      </c>
      <c r="I22" s="336" t="s">
        <v>991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36" t="s">
        <v>56</v>
      </c>
      <c r="F23" s="374" t="s">
        <v>1063</v>
      </c>
      <c r="G23" s="372" t="s">
        <v>314</v>
      </c>
      <c r="H23" s="372" t="s">
        <v>1256</v>
      </c>
      <c r="I23" s="336" t="s">
        <v>991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36" t="s">
        <v>56</v>
      </c>
      <c r="F24" s="374" t="s">
        <v>1063</v>
      </c>
      <c r="G24" s="372" t="s">
        <v>314</v>
      </c>
      <c r="H24" s="372" t="s">
        <v>1256</v>
      </c>
      <c r="I24" s="336" t="s">
        <v>991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36" t="s">
        <v>56</v>
      </c>
      <c r="F25" s="374" t="s">
        <v>1063</v>
      </c>
      <c r="G25" s="372" t="s">
        <v>314</v>
      </c>
      <c r="H25" s="372" t="s">
        <v>314</v>
      </c>
      <c r="I25" s="336" t="s">
        <v>991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36" t="s">
        <v>56</v>
      </c>
      <c r="F26" s="374" t="s">
        <v>1063</v>
      </c>
      <c r="G26" s="372" t="s">
        <v>314</v>
      </c>
      <c r="H26" s="372" t="s">
        <v>314</v>
      </c>
      <c r="I26" s="372" t="s">
        <v>259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58" t="s">
        <v>261</v>
      </c>
      <c r="F27" s="374" t="s">
        <v>1063</v>
      </c>
      <c r="G27" s="372" t="s">
        <v>314</v>
      </c>
      <c r="H27" s="372" t="s">
        <v>314</v>
      </c>
      <c r="I27" s="372" t="s">
        <v>259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58" t="s">
        <v>56</v>
      </c>
      <c r="F28" s="374" t="s">
        <v>1063</v>
      </c>
      <c r="G28" s="372" t="s">
        <v>314</v>
      </c>
      <c r="H28" s="372" t="s">
        <v>314</v>
      </c>
      <c r="I28" s="372" t="s">
        <v>259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72" t="s">
        <v>957</v>
      </c>
      <c r="F29" s="374" t="s">
        <v>1063</v>
      </c>
      <c r="G29" s="372" t="s">
        <v>314</v>
      </c>
      <c r="H29" s="372" t="s">
        <v>314</v>
      </c>
      <c r="I29" s="372" t="s">
        <v>259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27"/>
      <c r="D42" s="727"/>
      <c r="E42" s="727"/>
      <c r="F42" s="727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1257</v>
      </c>
    </row>
    <row r="51" spans="2:15">
      <c r="M51" s="61"/>
      <c r="N51" s="62"/>
      <c r="O51" s="61"/>
    </row>
    <row r="52" spans="2:15">
      <c r="D52" t="s">
        <v>1258</v>
      </c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20">
    <cfRule type="expression" dxfId="135" priority="1">
      <formula>AND(ISNUMBER(N6), N6&gt;=5, NOT(ISBLANK(O6)))</formula>
    </cfRule>
    <cfRule type="expression" dxfId="134" priority="2">
      <formula>AND(ISNUMBER(N6), N6&gt;=5)</formula>
    </cfRule>
    <cfRule type="expression" dxfId="133" priority="3">
      <formula>AND(ISNUMBER(N6), N6&lt;5, NOT(ISBLANK(O6)))</formula>
    </cfRule>
    <cfRule type="expression" dxfId="132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5BDE15-BFBB-8442-98A8-F0BB2544835F}">
  <dimension ref="B1:T59"/>
  <sheetViews>
    <sheetView topLeftCell="B9" zoomScale="99" workbookViewId="0">
      <selection activeCell="G15" sqref="G15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1259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45145</v>
      </c>
      <c r="F5" s="223">
        <v>45146</v>
      </c>
      <c r="G5" s="223">
        <v>45147</v>
      </c>
      <c r="H5" s="223">
        <v>45148</v>
      </c>
      <c r="I5" s="223">
        <v>45149</v>
      </c>
      <c r="J5" s="223">
        <v>45150</v>
      </c>
      <c r="K5" s="223">
        <v>45151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68" t="s">
        <v>53</v>
      </c>
      <c r="N6" s="369">
        <f>COUNTIF(E8:I29,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COUNTIF(E8:I29, "*YZ*")/2</f>
        <v>30</v>
      </c>
      <c r="O7" s="224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36" t="s">
        <v>54</v>
      </c>
      <c r="H8" s="336" t="s">
        <v>54</v>
      </c>
      <c r="I8" s="336" t="s">
        <v>54</v>
      </c>
      <c r="J8" s="318"/>
      <c r="K8" s="301"/>
      <c r="L8" s="61"/>
      <c r="M8" s="329" t="s">
        <v>55</v>
      </c>
      <c r="N8" s="326">
        <f>COUNTIF(E8:I29, "*James*")/2</f>
        <v>0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70" t="s">
        <v>54</v>
      </c>
      <c r="H9" s="336" t="s">
        <v>54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495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6" t="s">
        <v>54</v>
      </c>
      <c r="F10" s="358" t="s">
        <v>54</v>
      </c>
      <c r="G10" s="370" t="s">
        <v>54</v>
      </c>
      <c r="H10" s="336" t="s">
        <v>54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6" t="s">
        <v>54</v>
      </c>
      <c r="F11" s="358" t="s">
        <v>54</v>
      </c>
      <c r="G11" s="371" t="s">
        <v>1260</v>
      </c>
      <c r="H11" s="336" t="s">
        <v>54</v>
      </c>
      <c r="I11" s="358"/>
      <c r="J11" s="318"/>
      <c r="K11" s="300"/>
      <c r="L11" s="61"/>
      <c r="M11" s="329" t="s">
        <v>58</v>
      </c>
      <c r="N11" s="326">
        <f>COUNTIF(E8:I29, "*Wei Yen*")/2</f>
        <v>8.5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06" t="s">
        <v>54</v>
      </c>
      <c r="F12" s="358" t="s">
        <v>1261</v>
      </c>
      <c r="G12" s="371" t="s">
        <v>1260</v>
      </c>
      <c r="H12" s="336" t="s">
        <v>54</v>
      </c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495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70" t="s">
        <v>54</v>
      </c>
      <c r="F13" s="358" t="s">
        <v>64</v>
      </c>
      <c r="G13" s="336" t="s">
        <v>308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70" t="s">
        <v>54</v>
      </c>
      <c r="F14" s="358" t="s">
        <v>64</v>
      </c>
      <c r="G14" s="336" t="s">
        <v>308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70" t="s">
        <v>54</v>
      </c>
      <c r="F15" s="358" t="s">
        <v>64</v>
      </c>
      <c r="G15" s="336" t="s">
        <v>54</v>
      </c>
      <c r="H15" s="336"/>
      <c r="I15" s="358"/>
      <c r="J15" s="318"/>
      <c r="K15" s="300"/>
      <c r="L15" s="61"/>
      <c r="M15" s="364" t="s">
        <v>804</v>
      </c>
      <c r="N15" s="365">
        <f>COUNTIF(E8:I29, "*Casey*")/2</f>
        <v>0</v>
      </c>
      <c r="O15" s="224" t="s">
        <v>495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 t="s">
        <v>61</v>
      </c>
      <c r="F16" s="358" t="s">
        <v>64</v>
      </c>
      <c r="G16" s="336" t="s">
        <v>54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495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61</v>
      </c>
      <c r="F17" s="358" t="s">
        <v>1262</v>
      </c>
      <c r="G17" s="336" t="s">
        <v>54</v>
      </c>
      <c r="H17" s="336"/>
      <c r="I17" s="336"/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495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61</v>
      </c>
      <c r="F18" s="358" t="s">
        <v>1263</v>
      </c>
      <c r="G18" s="336" t="s">
        <v>54</v>
      </c>
      <c r="H18" s="336" t="s">
        <v>54</v>
      </c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6.5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61</v>
      </c>
      <c r="F19" s="358" t="s">
        <v>58</v>
      </c>
      <c r="G19" s="370" t="s">
        <v>54</v>
      </c>
      <c r="H19" s="336" t="s">
        <v>54</v>
      </c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61</v>
      </c>
      <c r="F20" s="358" t="s">
        <v>58</v>
      </c>
      <c r="G20" s="370" t="s">
        <v>54</v>
      </c>
      <c r="H20" s="336" t="s">
        <v>54</v>
      </c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58" t="s">
        <v>1264</v>
      </c>
      <c r="F21" s="358" t="s">
        <v>58</v>
      </c>
      <c r="G21" s="358" t="s">
        <v>61</v>
      </c>
      <c r="H21" s="336" t="s">
        <v>54</v>
      </c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58" t="s">
        <v>1264</v>
      </c>
      <c r="F22" s="358" t="s">
        <v>58</v>
      </c>
      <c r="G22" s="358" t="s">
        <v>61</v>
      </c>
      <c r="H22" s="336" t="s">
        <v>54</v>
      </c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58" t="s">
        <v>54</v>
      </c>
      <c r="F23" s="358" t="s">
        <v>58</v>
      </c>
      <c r="G23" s="358" t="s">
        <v>61</v>
      </c>
      <c r="H23" s="336" t="s">
        <v>54</v>
      </c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58" t="s">
        <v>54</v>
      </c>
      <c r="F24" s="306" t="s">
        <v>1262</v>
      </c>
      <c r="G24" s="370" t="s">
        <v>54</v>
      </c>
      <c r="H24" s="336" t="s">
        <v>54</v>
      </c>
      <c r="I24" s="336" t="s">
        <v>54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58" t="s">
        <v>54</v>
      </c>
      <c r="F25" s="306" t="s">
        <v>1262</v>
      </c>
      <c r="G25" s="370" t="s">
        <v>54</v>
      </c>
      <c r="H25" s="336" t="s">
        <v>54</v>
      </c>
      <c r="I25" s="336" t="s">
        <v>54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58" t="s">
        <v>54</v>
      </c>
      <c r="F26" s="306" t="s">
        <v>1262</v>
      </c>
      <c r="G26" s="370" t="s">
        <v>54</v>
      </c>
      <c r="H26" s="358"/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58" t="s">
        <v>54</v>
      </c>
      <c r="F27" s="306" t="s">
        <v>1262</v>
      </c>
      <c r="G27" s="370" t="s">
        <v>54</v>
      </c>
      <c r="H27" s="358"/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58"/>
      <c r="F28" s="358" t="s">
        <v>1262</v>
      </c>
      <c r="G28" s="294"/>
      <c r="H28" s="358"/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/>
      <c r="F29" s="358" t="s">
        <v>1262</v>
      </c>
      <c r="G29" s="294"/>
      <c r="H29" s="358"/>
      <c r="I29" s="336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27"/>
      <c r="D42" s="727"/>
      <c r="E42" s="727"/>
      <c r="F42" s="727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1257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06BE08-0438-BA4E-9405-A77F21B77025}">
  <dimension ref="B1:T59"/>
  <sheetViews>
    <sheetView topLeftCell="A3" zoomScale="99" workbookViewId="0">
      <selection activeCell="J18" sqref="J1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1266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45138</v>
      </c>
      <c r="F5" s="223">
        <v>45139</v>
      </c>
      <c r="G5" s="223">
        <v>45140</v>
      </c>
      <c r="H5" s="223">
        <v>45141</v>
      </c>
      <c r="I5" s="223">
        <v>45142</v>
      </c>
      <c r="J5" s="223">
        <v>45143</v>
      </c>
      <c r="K5" s="223">
        <v>45144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68" t="s">
        <v>53</v>
      </c>
      <c r="N6" s="369">
        <f>COUNTIF(E8:I29,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53</v>
      </c>
      <c r="F7" s="282" t="s">
        <v>53</v>
      </c>
      <c r="G7" s="282" t="s">
        <v>53</v>
      </c>
      <c r="H7" s="282" t="s">
        <v>53</v>
      </c>
      <c r="I7" s="282" t="s">
        <v>53</v>
      </c>
      <c r="J7" s="298"/>
      <c r="K7" s="276"/>
      <c r="L7" s="61"/>
      <c r="M7" s="329" t="s">
        <v>54</v>
      </c>
      <c r="N7" s="326">
        <f>COUNTIF(E8:I29, "*YZ*")/2</f>
        <v>18</v>
      </c>
      <c r="O7" s="224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36"/>
      <c r="H8" s="306" t="s">
        <v>259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3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36"/>
      <c r="H9" s="306" t="s">
        <v>259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495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58" t="s">
        <v>54</v>
      </c>
      <c r="F10" s="358" t="s">
        <v>54</v>
      </c>
      <c r="G10" s="336"/>
      <c r="H10" s="358" t="s">
        <v>259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58" t="s">
        <v>54</v>
      </c>
      <c r="F11" s="358" t="s">
        <v>308</v>
      </c>
      <c r="G11" s="336"/>
      <c r="H11" s="358" t="s">
        <v>259</v>
      </c>
      <c r="I11" s="358"/>
      <c r="J11" s="318"/>
      <c r="K11" s="300"/>
      <c r="L11" s="61"/>
      <c r="M11" s="329" t="s">
        <v>58</v>
      </c>
      <c r="N11" s="326">
        <f>COUNTIF(E8:I29, "*Wei Yen*")/2</f>
        <v>7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58" t="s">
        <v>54</v>
      </c>
      <c r="F12" s="358" t="s">
        <v>308</v>
      </c>
      <c r="G12" s="336"/>
      <c r="H12" s="358"/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495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58"/>
      <c r="F13" s="358"/>
      <c r="G13" s="306" t="s">
        <v>54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2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58"/>
      <c r="F14" s="358" t="s">
        <v>64</v>
      </c>
      <c r="G14" s="306" t="s">
        <v>54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0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/>
      <c r="F15" s="358" t="s">
        <v>64</v>
      </c>
      <c r="G15" s="358" t="s">
        <v>54</v>
      </c>
      <c r="H15" s="336"/>
      <c r="I15" s="358"/>
      <c r="J15" s="318"/>
      <c r="K15" s="300"/>
      <c r="L15" s="61"/>
      <c r="M15" s="364" t="s">
        <v>804</v>
      </c>
      <c r="N15" s="365">
        <f>COUNTIF(E8:I29, "*Casey*")/2</f>
        <v>0</v>
      </c>
      <c r="O15" s="224" t="s">
        <v>495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/>
      <c r="F16" s="358" t="s">
        <v>1241</v>
      </c>
      <c r="G16" s="358" t="s">
        <v>1182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495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/>
      <c r="F17" s="358" t="s">
        <v>1241</v>
      </c>
      <c r="G17" s="358" t="s">
        <v>1182</v>
      </c>
      <c r="H17" s="336"/>
      <c r="I17" s="336" t="s">
        <v>54</v>
      </c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495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/>
      <c r="F18" s="358" t="s">
        <v>1241</v>
      </c>
      <c r="G18" s="306" t="s">
        <v>1182</v>
      </c>
      <c r="H18" s="336"/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9.5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/>
      <c r="F19" s="358" t="s">
        <v>55</v>
      </c>
      <c r="G19" s="306" t="s">
        <v>1182</v>
      </c>
      <c r="H19" s="336"/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/>
      <c r="F20" s="358" t="s">
        <v>55</v>
      </c>
      <c r="G20" s="358" t="s">
        <v>1182</v>
      </c>
      <c r="H20" s="336"/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58"/>
      <c r="F21" s="358" t="s">
        <v>55</v>
      </c>
      <c r="G21" s="358" t="s">
        <v>1182</v>
      </c>
      <c r="H21" s="358"/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58"/>
      <c r="F22" s="358"/>
      <c r="G22" s="358" t="s">
        <v>1182</v>
      </c>
      <c r="H22" s="358"/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58"/>
      <c r="F23" s="306" t="s">
        <v>54</v>
      </c>
      <c r="G23" s="336" t="s">
        <v>1182</v>
      </c>
      <c r="H23" s="358"/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58"/>
      <c r="F24" s="306" t="s">
        <v>1182</v>
      </c>
      <c r="G24" s="336"/>
      <c r="H24" s="358"/>
      <c r="I24" s="336" t="s">
        <v>1049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58"/>
      <c r="F25" s="306" t="s">
        <v>1182</v>
      </c>
      <c r="G25" s="336"/>
      <c r="H25" s="358"/>
      <c r="I25" s="336" t="s">
        <v>1049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58"/>
      <c r="F26" s="306" t="s">
        <v>1182</v>
      </c>
      <c r="G26" s="336"/>
      <c r="H26" s="358"/>
      <c r="I26" s="336" t="s">
        <v>58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58"/>
      <c r="F27" s="306" t="s">
        <v>1267</v>
      </c>
      <c r="G27" s="336"/>
      <c r="H27" s="358" t="s">
        <v>58</v>
      </c>
      <c r="I27" s="336" t="s">
        <v>58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58"/>
      <c r="F28" s="358" t="s">
        <v>1262</v>
      </c>
      <c r="G28" s="294"/>
      <c r="H28" s="358" t="s">
        <v>58</v>
      </c>
      <c r="I28" s="336" t="s">
        <v>58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/>
      <c r="F29" s="358" t="s">
        <v>1262</v>
      </c>
      <c r="G29" s="294"/>
      <c r="H29" s="358" t="s">
        <v>58</v>
      </c>
      <c r="I29" s="336" t="s">
        <v>58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27"/>
      <c r="D42" s="727"/>
      <c r="E42" s="727"/>
      <c r="F42" s="727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1268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445746-B936-4D98-BF0A-813D39CDF680}">
  <dimension ref="B1:T59"/>
  <sheetViews>
    <sheetView topLeftCell="G1" zoomScale="99" workbookViewId="0">
      <selection activeCell="O20" sqref="O20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1269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1270</v>
      </c>
      <c r="F5" s="223" t="s">
        <v>1271</v>
      </c>
      <c r="G5" s="223" t="s">
        <v>1272</v>
      </c>
      <c r="H5" s="223" t="s">
        <v>1273</v>
      </c>
      <c r="I5" s="223" t="s">
        <v>1274</v>
      </c>
      <c r="J5" s="223" t="s">
        <v>1275</v>
      </c>
      <c r="K5" s="223" t="s">
        <v>1276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COUNTIF(E8:I29,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64</v>
      </c>
      <c r="F7" s="282" t="s">
        <v>64</v>
      </c>
      <c r="G7" s="282" t="s">
        <v>64</v>
      </c>
      <c r="H7" s="282" t="s">
        <v>64</v>
      </c>
      <c r="I7" s="282" t="s">
        <v>64</v>
      </c>
      <c r="J7" s="298"/>
      <c r="K7" s="276"/>
      <c r="L7" s="61"/>
      <c r="M7" s="329" t="s">
        <v>54</v>
      </c>
      <c r="N7" s="326">
        <f>COUNTIF(E8:I29, "*YZ*")/2</f>
        <v>0</v>
      </c>
      <c r="O7" s="224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/>
      <c r="F8" s="306"/>
      <c r="G8" s="336" t="s">
        <v>63</v>
      </c>
      <c r="H8" s="306" t="s">
        <v>259</v>
      </c>
      <c r="I8" s="306"/>
      <c r="J8" s="318"/>
      <c r="K8" s="301"/>
      <c r="L8" s="61"/>
      <c r="M8" s="329" t="s">
        <v>55</v>
      </c>
      <c r="N8" s="326">
        <f>COUNTIF(E8:I29, "*James*")/2</f>
        <v>5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/>
      <c r="F9" s="306"/>
      <c r="G9" s="336" t="s">
        <v>63</v>
      </c>
      <c r="H9" s="306" t="s">
        <v>259</v>
      </c>
      <c r="I9" s="306"/>
      <c r="J9" s="318"/>
      <c r="K9" s="300"/>
      <c r="L9" s="61"/>
      <c r="M9" s="329" t="s">
        <v>56</v>
      </c>
      <c r="N9" s="326">
        <f>COUNTIF(E8:I29, "*Alex*")/2</f>
        <v>0</v>
      </c>
      <c r="O9" s="224" t="s">
        <v>495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58"/>
      <c r="F10" s="358"/>
      <c r="G10" s="336" t="s">
        <v>63</v>
      </c>
      <c r="H10" s="358" t="s">
        <v>259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58"/>
      <c r="F11" s="358" t="s">
        <v>58</v>
      </c>
      <c r="G11" s="336" t="s">
        <v>63</v>
      </c>
      <c r="H11" s="358" t="s">
        <v>259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58"/>
      <c r="F12" s="358" t="s">
        <v>58</v>
      </c>
      <c r="G12" s="336" t="s">
        <v>63</v>
      </c>
      <c r="H12" s="358" t="s">
        <v>259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495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58"/>
      <c r="F13" s="358" t="s">
        <v>1262</v>
      </c>
      <c r="G13" s="336" t="s">
        <v>63</v>
      </c>
      <c r="H13" s="358" t="s">
        <v>259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14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58"/>
      <c r="F14" s="358" t="s">
        <v>64</v>
      </c>
      <c r="G14" s="336" t="s">
        <v>63</v>
      </c>
      <c r="H14" s="358" t="s">
        <v>259</v>
      </c>
      <c r="I14" s="358" t="s">
        <v>63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/>
      <c r="F15" s="336" t="s">
        <v>64</v>
      </c>
      <c r="G15" s="336" t="s">
        <v>63</v>
      </c>
      <c r="H15" s="336" t="s">
        <v>259</v>
      </c>
      <c r="I15" s="358" t="s">
        <v>63</v>
      </c>
      <c r="J15" s="318"/>
      <c r="K15" s="300"/>
      <c r="L15" s="61"/>
      <c r="M15" s="329" t="s">
        <v>804</v>
      </c>
      <c r="N15" s="326">
        <f>COUNTIF(E8:I29, "*Casey*")/2</f>
        <v>0</v>
      </c>
      <c r="O15" s="224" t="s">
        <v>495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/>
      <c r="F16" s="336" t="s">
        <v>64</v>
      </c>
      <c r="G16" s="336" t="s">
        <v>63</v>
      </c>
      <c r="H16" s="336" t="s">
        <v>259</v>
      </c>
      <c r="I16" s="358" t="s">
        <v>63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/>
      <c r="F17" s="336" t="s">
        <v>1241</v>
      </c>
      <c r="G17" s="336" t="s">
        <v>63</v>
      </c>
      <c r="H17" s="336" t="s">
        <v>259</v>
      </c>
      <c r="I17" s="336" t="s">
        <v>1277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/>
      <c r="F18" s="336" t="s">
        <v>1241</v>
      </c>
      <c r="G18" s="336" t="s">
        <v>63</v>
      </c>
      <c r="H18" s="336" t="s">
        <v>259</v>
      </c>
      <c r="I18" s="336" t="s">
        <v>55</v>
      </c>
      <c r="J18" s="318"/>
      <c r="K18" s="300"/>
      <c r="L18" s="61"/>
      <c r="M18" s="346" t="s">
        <v>64</v>
      </c>
      <c r="N18" s="327">
        <f>COUNTIF(E8:I29, "*Haikal*")/2</f>
        <v>6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/>
      <c r="F19" s="336"/>
      <c r="G19" s="336" t="s">
        <v>63</v>
      </c>
      <c r="H19" s="336" t="s">
        <v>259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/>
      <c r="F20" s="336" t="s">
        <v>1278</v>
      </c>
      <c r="G20" s="336" t="s">
        <v>63</v>
      </c>
      <c r="H20" s="336" t="s">
        <v>259</v>
      </c>
      <c r="I20" s="336"/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58"/>
      <c r="F21" s="336" t="s">
        <v>1278</v>
      </c>
      <c r="G21" s="336" t="s">
        <v>63</v>
      </c>
      <c r="H21" s="358" t="s">
        <v>259</v>
      </c>
      <c r="I21" s="336"/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58"/>
      <c r="F22" s="336" t="s">
        <v>1278</v>
      </c>
      <c r="G22" s="336" t="s">
        <v>63</v>
      </c>
      <c r="H22" s="358" t="s">
        <v>259</v>
      </c>
      <c r="I22" s="336"/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58" t="s">
        <v>58</v>
      </c>
      <c r="F23" s="336" t="s">
        <v>1278</v>
      </c>
      <c r="G23" s="336" t="s">
        <v>1279</v>
      </c>
      <c r="H23" s="358" t="s">
        <v>259</v>
      </c>
      <c r="I23" s="336"/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58" t="s">
        <v>1108</v>
      </c>
      <c r="F24" s="358" t="s">
        <v>1280</v>
      </c>
      <c r="G24" s="336" t="s">
        <v>58</v>
      </c>
      <c r="H24" s="358" t="s">
        <v>259</v>
      </c>
      <c r="I24" s="336"/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58" t="s">
        <v>1108</v>
      </c>
      <c r="F25" s="358" t="s">
        <v>1280</v>
      </c>
      <c r="G25" s="336" t="s">
        <v>58</v>
      </c>
      <c r="H25" s="358" t="s">
        <v>259</v>
      </c>
      <c r="I25" s="336"/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58" t="s">
        <v>475</v>
      </c>
      <c r="F26" s="358" t="s">
        <v>1280</v>
      </c>
      <c r="G26" s="336"/>
      <c r="H26" s="358" t="s">
        <v>259</v>
      </c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58" t="s">
        <v>475</v>
      </c>
      <c r="F27" s="358" t="s">
        <v>1280</v>
      </c>
      <c r="G27" s="336"/>
      <c r="H27" s="358" t="s">
        <v>259</v>
      </c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58" t="s">
        <v>259</v>
      </c>
      <c r="F28" s="358" t="s">
        <v>1241</v>
      </c>
      <c r="G28" s="294"/>
      <c r="H28" s="358" t="s">
        <v>1281</v>
      </c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 t="s">
        <v>259</v>
      </c>
      <c r="F29" s="358" t="s">
        <v>1241</v>
      </c>
      <c r="G29" s="294"/>
      <c r="H29" s="358" t="s">
        <v>1281</v>
      </c>
      <c r="I29" s="358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27"/>
      <c r="D42" s="727"/>
      <c r="E42" s="727"/>
      <c r="F42" s="727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1268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7040C4-E8F0-4063-AEBD-B24F02F29681}">
  <dimension ref="B1:T59"/>
  <sheetViews>
    <sheetView topLeftCell="A8" zoomScale="99" workbookViewId="0">
      <selection activeCell="F29" sqref="F29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1282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1283</v>
      </c>
      <c r="F5" s="223" t="s">
        <v>1284</v>
      </c>
      <c r="G5" s="360" t="s">
        <v>1285</v>
      </c>
      <c r="H5" s="223" t="s">
        <v>1286</v>
      </c>
      <c r="I5" s="223" t="s">
        <v>1287</v>
      </c>
      <c r="J5" s="223" t="s">
        <v>1288</v>
      </c>
      <c r="K5" s="223" t="s">
        <v>1289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361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COUNTIF(E8:I29,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63</v>
      </c>
      <c r="F7" s="237" t="s">
        <v>63</v>
      </c>
      <c r="G7" s="307" t="s">
        <v>63</v>
      </c>
      <c r="H7" s="282" t="s">
        <v>63</v>
      </c>
      <c r="I7" s="282" t="s">
        <v>63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63</v>
      </c>
      <c r="F8" s="358" t="s">
        <v>1290</v>
      </c>
      <c r="G8" s="308"/>
      <c r="H8" s="306" t="s">
        <v>63</v>
      </c>
      <c r="I8" s="306" t="s">
        <v>63</v>
      </c>
      <c r="J8" s="318"/>
      <c r="K8" s="301"/>
      <c r="L8" s="61"/>
      <c r="M8" s="329" t="s">
        <v>55</v>
      </c>
      <c r="N8" s="326">
        <f>COUNTIF(E8:I29, "*James*")/2</f>
        <v>4.5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63</v>
      </c>
      <c r="F9" s="358" t="s">
        <v>1290</v>
      </c>
      <c r="G9" s="308"/>
      <c r="H9" s="306" t="s">
        <v>63</v>
      </c>
      <c r="I9" s="306" t="s">
        <v>63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495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58" t="s">
        <v>63</v>
      </c>
      <c r="F10" s="358" t="s">
        <v>1290</v>
      </c>
      <c r="G10" s="308"/>
      <c r="H10" s="358" t="s">
        <v>63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58" t="s">
        <v>63</v>
      </c>
      <c r="F11" s="358" t="s">
        <v>1290</v>
      </c>
      <c r="G11" s="308"/>
      <c r="H11" s="358" t="s">
        <v>63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4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58" t="s">
        <v>63</v>
      </c>
      <c r="F12" s="358" t="s">
        <v>1290</v>
      </c>
      <c r="G12" s="362"/>
      <c r="H12" s="358" t="s">
        <v>1279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495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58" t="s">
        <v>63</v>
      </c>
      <c r="F13" s="358" t="s">
        <v>1290</v>
      </c>
      <c r="G13" s="362"/>
      <c r="H13" s="358" t="s">
        <v>1279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7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58" t="s">
        <v>63</v>
      </c>
      <c r="F14" s="358" t="s">
        <v>1290</v>
      </c>
      <c r="G14" s="362"/>
      <c r="H14" s="358" t="s">
        <v>1291</v>
      </c>
      <c r="I14" s="358" t="s">
        <v>1292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63</v>
      </c>
      <c r="F15" s="358" t="s">
        <v>1290</v>
      </c>
      <c r="G15" s="362"/>
      <c r="H15" s="336" t="s">
        <v>1291</v>
      </c>
      <c r="I15" s="336" t="s">
        <v>1292</v>
      </c>
      <c r="J15" s="318"/>
      <c r="K15" s="300"/>
      <c r="L15" s="61"/>
      <c r="M15" s="329" t="s">
        <v>804</v>
      </c>
      <c r="N15" s="326">
        <f>COUNTIF(E8:I29, "*Casey*")/2</f>
        <v>0</v>
      </c>
      <c r="O15" s="224" t="s">
        <v>495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/>
      <c r="F16" s="358" t="s">
        <v>1290</v>
      </c>
      <c r="G16" s="362"/>
      <c r="H16" s="336" t="s">
        <v>61</v>
      </c>
      <c r="I16" s="336" t="s">
        <v>1293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/>
      <c r="F17" s="358" t="s">
        <v>1290</v>
      </c>
      <c r="G17" s="362"/>
      <c r="H17" s="336" t="s">
        <v>61</v>
      </c>
      <c r="I17" s="336" t="s">
        <v>1293</v>
      </c>
      <c r="J17" s="318"/>
      <c r="K17" s="300"/>
      <c r="L17" s="61"/>
      <c r="M17" s="346" t="s">
        <v>63</v>
      </c>
      <c r="N17" s="327">
        <f>COUNTIF(E8:I29, "*Griselda*")/2</f>
        <v>32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/>
      <c r="F18" s="336" t="s">
        <v>693</v>
      </c>
      <c r="G18" s="362"/>
      <c r="H18" s="336" t="s">
        <v>61</v>
      </c>
      <c r="I18" s="336" t="s">
        <v>1293</v>
      </c>
      <c r="J18" s="318"/>
      <c r="K18" s="300"/>
      <c r="L18" s="61"/>
      <c r="M18" s="346" t="s">
        <v>64</v>
      </c>
      <c r="N18" s="327">
        <f>COUNTIF(E8:I29, "*Haikal*")/2</f>
        <v>9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/>
      <c r="F19" s="336" t="s">
        <v>693</v>
      </c>
      <c r="G19" s="362"/>
      <c r="H19" s="336" t="s">
        <v>63</v>
      </c>
      <c r="I19" s="336" t="s">
        <v>1294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64</v>
      </c>
      <c r="F20" s="336" t="s">
        <v>693</v>
      </c>
      <c r="G20" s="362"/>
      <c r="H20" s="336" t="s">
        <v>63</v>
      </c>
      <c r="I20" s="336" t="s">
        <v>1294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58" t="s">
        <v>1295</v>
      </c>
      <c r="F21" s="336" t="s">
        <v>693</v>
      </c>
      <c r="G21" s="362"/>
      <c r="H21" s="358" t="s">
        <v>63</v>
      </c>
      <c r="I21" s="358" t="s">
        <v>1296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58" t="s">
        <v>1295</v>
      </c>
      <c r="F22" s="358" t="s">
        <v>1297</v>
      </c>
      <c r="G22" s="362"/>
      <c r="H22" s="358" t="s">
        <v>63</v>
      </c>
      <c r="I22" s="358" t="s">
        <v>1296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58" t="s">
        <v>1295</v>
      </c>
      <c r="F23" s="358" t="s">
        <v>1297</v>
      </c>
      <c r="G23" s="362"/>
      <c r="H23" s="358" t="s">
        <v>63</v>
      </c>
      <c r="I23" s="358" t="s">
        <v>1296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58" t="s">
        <v>1295</v>
      </c>
      <c r="F24" s="358" t="s">
        <v>1297</v>
      </c>
      <c r="G24" s="362"/>
      <c r="H24" s="358" t="s">
        <v>63</v>
      </c>
      <c r="I24" s="358" t="s">
        <v>1296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58" t="s">
        <v>1295</v>
      </c>
      <c r="F25" s="358" t="s">
        <v>1297</v>
      </c>
      <c r="G25" s="362"/>
      <c r="H25" s="358" t="s">
        <v>63</v>
      </c>
      <c r="I25" s="358" t="s">
        <v>259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58" t="s">
        <v>1298</v>
      </c>
      <c r="F26" s="358" t="s">
        <v>1297</v>
      </c>
      <c r="G26" s="362"/>
      <c r="H26" s="358" t="s">
        <v>63</v>
      </c>
      <c r="I26" s="358" t="s">
        <v>259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58" t="s">
        <v>1298</v>
      </c>
      <c r="F27" s="358" t="s">
        <v>1297</v>
      </c>
      <c r="G27" s="362"/>
      <c r="H27" s="358" t="s">
        <v>63</v>
      </c>
      <c r="I27" s="358" t="s">
        <v>259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58" t="s">
        <v>1298</v>
      </c>
      <c r="F28" s="358" t="s">
        <v>1297</v>
      </c>
      <c r="G28" s="321"/>
      <c r="H28" s="358" t="s">
        <v>63</v>
      </c>
      <c r="I28" s="358" t="s">
        <v>259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 t="s">
        <v>1298</v>
      </c>
      <c r="F29" s="358" t="s">
        <v>1297</v>
      </c>
      <c r="G29" s="321"/>
      <c r="H29" s="358" t="s">
        <v>63</v>
      </c>
      <c r="I29" s="358" t="s">
        <v>259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 t="s">
        <v>64</v>
      </c>
      <c r="F30" s="350"/>
      <c r="G30" s="363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63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321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309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309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309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309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309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309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322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27"/>
      <c r="D42" s="727"/>
      <c r="E42" s="727"/>
      <c r="F42" s="727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1268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EA6AB8-8B3E-4841-B0E0-C4227E5F16B4}">
  <dimension ref="B1:T59"/>
  <sheetViews>
    <sheetView topLeftCell="A5" zoomScale="99" workbookViewId="0">
      <selection activeCell="L24" sqref="L24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37.1406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1299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45206</v>
      </c>
      <c r="F5" s="223">
        <v>45237</v>
      </c>
      <c r="G5" s="223">
        <v>45267</v>
      </c>
      <c r="H5" s="223" t="s">
        <v>1300</v>
      </c>
      <c r="I5" s="223" t="s">
        <v>1301</v>
      </c>
      <c r="J5" s="223" t="s">
        <v>1302</v>
      </c>
      <c r="K5" s="223" t="s">
        <v>1303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COUNTIF(E8:I29,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COUNTIF(E8:I29, "*YZ*")/2</f>
        <v>25.5</v>
      </c>
      <c r="O7" s="224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54</v>
      </c>
      <c r="F8" s="306"/>
      <c r="G8" s="306" t="s">
        <v>54</v>
      </c>
      <c r="H8" s="306" t="s">
        <v>54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7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54</v>
      </c>
      <c r="F9" s="306"/>
      <c r="G9" s="306" t="s">
        <v>54</v>
      </c>
      <c r="H9" s="306" t="s">
        <v>54</v>
      </c>
      <c r="I9" s="306" t="s">
        <v>54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495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6" t="s">
        <v>54</v>
      </c>
      <c r="F10" s="306"/>
      <c r="G10" s="306" t="s">
        <v>1254</v>
      </c>
      <c r="H10" s="306" t="s">
        <v>54</v>
      </c>
      <c r="I10" s="306" t="s">
        <v>54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6" t="s">
        <v>54</v>
      </c>
      <c r="F11" s="306"/>
      <c r="G11" s="306" t="s">
        <v>54</v>
      </c>
      <c r="H11" s="306" t="s">
        <v>54</v>
      </c>
      <c r="I11" s="306" t="s">
        <v>54</v>
      </c>
      <c r="J11" s="318"/>
      <c r="K11" s="300"/>
      <c r="L11" s="61"/>
      <c r="M11" s="329" t="s">
        <v>58</v>
      </c>
      <c r="N11" s="326">
        <f>COUNTIF(E8:I29, "*Wei Yen*")/2</f>
        <v>2.5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36" t="s">
        <v>1304</v>
      </c>
      <c r="F12" s="336" t="s">
        <v>62</v>
      </c>
      <c r="G12" s="336" t="s">
        <v>1304</v>
      </c>
      <c r="H12" s="336" t="s">
        <v>1304</v>
      </c>
      <c r="I12" s="306" t="s">
        <v>54</v>
      </c>
      <c r="J12" s="318"/>
      <c r="K12" s="300"/>
      <c r="L12" s="61"/>
      <c r="M12" s="329" t="s">
        <v>59</v>
      </c>
      <c r="N12" s="326">
        <f>COUNTIF(E8:I29, "*Nicholas*")/2</f>
        <v>17.5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36" t="s">
        <v>1304</v>
      </c>
      <c r="F13" s="336" t="s">
        <v>62</v>
      </c>
      <c r="G13" s="336" t="s">
        <v>1304</v>
      </c>
      <c r="H13" s="336" t="s">
        <v>1304</v>
      </c>
      <c r="I13" s="306" t="s">
        <v>54</v>
      </c>
      <c r="J13" s="318"/>
      <c r="K13" s="300"/>
      <c r="L13" s="61"/>
      <c r="M13" s="329" t="s">
        <v>60</v>
      </c>
      <c r="N13" s="359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36" t="s">
        <v>1304</v>
      </c>
      <c r="F14" s="336" t="s">
        <v>62</v>
      </c>
      <c r="G14" s="336" t="s">
        <v>1304</v>
      </c>
      <c r="H14" s="336" t="s">
        <v>1304</v>
      </c>
      <c r="I14" s="306" t="s">
        <v>54</v>
      </c>
      <c r="J14" s="318"/>
      <c r="K14" s="300"/>
      <c r="L14" s="61"/>
      <c r="M14" s="346" t="s">
        <v>61</v>
      </c>
      <c r="N14" s="327">
        <f>COUNTIF(E8:I29, "*Tai Wei*")/2</f>
        <v>6.5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1304</v>
      </c>
      <c r="F15" s="336" t="s">
        <v>62</v>
      </c>
      <c r="G15" s="336" t="s">
        <v>1304</v>
      </c>
      <c r="H15" s="336" t="s">
        <v>1304</v>
      </c>
      <c r="I15" s="306" t="s">
        <v>54</v>
      </c>
      <c r="J15" s="318"/>
      <c r="K15" s="300"/>
      <c r="L15" s="61"/>
      <c r="M15" s="329" t="s">
        <v>804</v>
      </c>
      <c r="N15" s="326">
        <f>COUNTIF(E8:I29, "*Casey*")/2</f>
        <v>0</v>
      </c>
      <c r="O15" s="224" t="s">
        <v>495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 t="s">
        <v>1304</v>
      </c>
      <c r="F16" s="336" t="s">
        <v>62</v>
      </c>
      <c r="G16" s="336" t="s">
        <v>1305</v>
      </c>
      <c r="H16" s="336" t="s">
        <v>1304</v>
      </c>
      <c r="I16" s="336" t="s">
        <v>1306</v>
      </c>
      <c r="J16" s="318"/>
      <c r="K16" s="300"/>
      <c r="L16" s="61"/>
      <c r="M16" s="329" t="s">
        <v>62</v>
      </c>
      <c r="N16" s="326">
        <f>COUNTIF(E8:I29, "*Vijay*")/2</f>
        <v>32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62</v>
      </c>
      <c r="F17" s="336" t="s">
        <v>62</v>
      </c>
      <c r="G17" s="336" t="s">
        <v>1305</v>
      </c>
      <c r="H17" s="336" t="s">
        <v>1304</v>
      </c>
      <c r="I17" s="336" t="s">
        <v>1306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62</v>
      </c>
      <c r="F18" s="336" t="s">
        <v>1307</v>
      </c>
      <c r="G18" s="336" t="s">
        <v>1305</v>
      </c>
      <c r="H18" s="336" t="s">
        <v>1304</v>
      </c>
      <c r="I18" s="336" t="s">
        <v>1308</v>
      </c>
      <c r="J18" s="318"/>
      <c r="K18" s="300"/>
      <c r="L18" s="61"/>
      <c r="M18" s="346" t="s">
        <v>64</v>
      </c>
      <c r="N18" s="327">
        <f>COUNTIF(E8:I29, "*Haikal*")/2</f>
        <v>0</v>
      </c>
      <c r="O18" s="224" t="s">
        <v>836</v>
      </c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62</v>
      </c>
      <c r="F19" s="336" t="s">
        <v>1307</v>
      </c>
      <c r="G19" s="336" t="s">
        <v>1305</v>
      </c>
      <c r="H19" s="336" t="s">
        <v>1305</v>
      </c>
      <c r="I19" s="336" t="s">
        <v>55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62</v>
      </c>
      <c r="F20" s="336" t="s">
        <v>1307</v>
      </c>
      <c r="G20" s="336" t="s">
        <v>1309</v>
      </c>
      <c r="H20" s="336" t="s">
        <v>1305</v>
      </c>
      <c r="I20" s="336" t="s">
        <v>1308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36" t="s">
        <v>62</v>
      </c>
      <c r="F21" s="336" t="s">
        <v>1307</v>
      </c>
      <c r="G21" s="336" t="s">
        <v>1309</v>
      </c>
      <c r="H21" s="336" t="s">
        <v>1305</v>
      </c>
      <c r="I21" s="336" t="s">
        <v>1306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36" t="s">
        <v>62</v>
      </c>
      <c r="F22" s="336" t="s">
        <v>1310</v>
      </c>
      <c r="G22" s="336" t="s">
        <v>1311</v>
      </c>
      <c r="H22" s="336" t="s">
        <v>1307</v>
      </c>
      <c r="I22" s="336" t="s">
        <v>1277</v>
      </c>
      <c r="J22" s="318"/>
      <c r="K22" s="300"/>
      <c r="L22" s="61"/>
      <c r="M22" s="240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36" t="s">
        <v>62</v>
      </c>
      <c r="F23" s="336" t="s">
        <v>1310</v>
      </c>
      <c r="G23" s="336" t="s">
        <v>1312</v>
      </c>
      <c r="H23" s="336" t="s">
        <v>1307</v>
      </c>
      <c r="I23" s="336" t="s">
        <v>1313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36" t="s">
        <v>62</v>
      </c>
      <c r="F24" s="294" t="s">
        <v>1314</v>
      </c>
      <c r="G24" s="336" t="s">
        <v>1315</v>
      </c>
      <c r="H24" s="336" t="s">
        <v>1316</v>
      </c>
      <c r="I24" s="336" t="s">
        <v>1313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36" t="s">
        <v>62</v>
      </c>
      <c r="F25" s="294" t="s">
        <v>1314</v>
      </c>
      <c r="G25" s="336" t="s">
        <v>1315</v>
      </c>
      <c r="H25" s="336" t="s">
        <v>1316</v>
      </c>
      <c r="I25" s="336" t="s">
        <v>1313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36" t="s">
        <v>62</v>
      </c>
      <c r="F26" s="294" t="s">
        <v>1314</v>
      </c>
      <c r="G26" s="336" t="s">
        <v>1315</v>
      </c>
      <c r="H26" s="336" t="s">
        <v>1316</v>
      </c>
      <c r="I26" s="336" t="s">
        <v>1313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36" t="s">
        <v>62</v>
      </c>
      <c r="F27" s="294" t="s">
        <v>1314</v>
      </c>
      <c r="G27" s="336" t="s">
        <v>1315</v>
      </c>
      <c r="H27" s="336" t="s">
        <v>1316</v>
      </c>
      <c r="I27" s="336" t="s">
        <v>1317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35"/>
      <c r="F28" s="294" t="s">
        <v>745</v>
      </c>
      <c r="G28" s="294" t="s">
        <v>745</v>
      </c>
      <c r="H28" s="336" t="s">
        <v>61</v>
      </c>
      <c r="I28" s="336" t="s">
        <v>1313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/>
      <c r="F29" s="294" t="s">
        <v>745</v>
      </c>
      <c r="G29" s="294" t="s">
        <v>745</v>
      </c>
      <c r="H29" s="336" t="s">
        <v>61</v>
      </c>
      <c r="I29" s="336" t="s">
        <v>1313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27"/>
      <c r="D42" s="727"/>
      <c r="E42" s="727"/>
      <c r="F42" s="727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1268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9168DA-6F06-4D90-9603-43DB72DB3529}">
  <dimension ref="B1:T59"/>
  <sheetViews>
    <sheetView zoomScale="99" workbookViewId="0">
      <selection activeCell="M1" sqref="M1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1318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44992</v>
      </c>
      <c r="F5" s="223">
        <v>45023</v>
      </c>
      <c r="G5" s="223">
        <v>45053</v>
      </c>
      <c r="H5" s="223">
        <v>45084</v>
      </c>
      <c r="I5" s="223">
        <v>45114</v>
      </c>
      <c r="J5" s="223">
        <v>45145</v>
      </c>
      <c r="K5" s="223">
        <v>45176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COUNTIF(E8:I29,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804</v>
      </c>
      <c r="F7" s="282" t="s">
        <v>804</v>
      </c>
      <c r="G7" s="282" t="s">
        <v>804</v>
      </c>
      <c r="H7" s="282" t="s">
        <v>804</v>
      </c>
      <c r="I7" s="282" t="s">
        <v>804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804</v>
      </c>
      <c r="F8" s="306" t="s">
        <v>1319</v>
      </c>
      <c r="G8" s="306" t="s">
        <v>804</v>
      </c>
      <c r="H8" s="306" t="s">
        <v>259</v>
      </c>
      <c r="I8" s="306"/>
      <c r="J8" s="318" t="s">
        <v>804</v>
      </c>
      <c r="K8" s="301"/>
      <c r="L8" s="61"/>
      <c r="M8" s="329" t="s">
        <v>55</v>
      </c>
      <c r="N8" s="326">
        <f>COUNTIF(E8:I29, "*James*")/2</f>
        <v>6.5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804</v>
      </c>
      <c r="F9" s="306" t="s">
        <v>1319</v>
      </c>
      <c r="G9" s="306" t="s">
        <v>804</v>
      </c>
      <c r="H9" s="306" t="s">
        <v>475</v>
      </c>
      <c r="I9" s="306"/>
      <c r="J9" s="318" t="s">
        <v>804</v>
      </c>
      <c r="K9" s="300"/>
      <c r="L9" s="61"/>
      <c r="M9" s="329" t="s">
        <v>56</v>
      </c>
      <c r="N9" s="326">
        <f>COUNTIF(E8:I29, "*Alex*")/2</f>
        <v>0</v>
      </c>
      <c r="O9" s="224" t="s">
        <v>495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6" t="s">
        <v>804</v>
      </c>
      <c r="F10" s="306" t="s">
        <v>1319</v>
      </c>
      <c r="G10" s="306" t="s">
        <v>1320</v>
      </c>
      <c r="H10" s="306" t="s">
        <v>259</v>
      </c>
      <c r="I10" s="306" t="s">
        <v>58</v>
      </c>
      <c r="J10" s="318" t="s">
        <v>804</v>
      </c>
      <c r="K10" s="300"/>
      <c r="L10" s="61"/>
      <c r="M10" s="329" t="s">
        <v>57</v>
      </c>
      <c r="N10" s="326">
        <f>COUNTIF(E8:I29,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6" t="s">
        <v>804</v>
      </c>
      <c r="F11" s="306" t="s">
        <v>1319</v>
      </c>
      <c r="G11" s="306"/>
      <c r="H11" s="306" t="s">
        <v>259</v>
      </c>
      <c r="I11" s="306" t="s">
        <v>58</v>
      </c>
      <c r="J11" s="318" t="s">
        <v>804</v>
      </c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36" t="s">
        <v>62</v>
      </c>
      <c r="F12" s="336" t="s">
        <v>1174</v>
      </c>
      <c r="G12" s="336" t="s">
        <v>62</v>
      </c>
      <c r="H12" s="336" t="s">
        <v>259</v>
      </c>
      <c r="I12" s="336"/>
      <c r="J12" s="318" t="s">
        <v>804</v>
      </c>
      <c r="K12" s="300"/>
      <c r="L12" s="61"/>
      <c r="M12" s="329" t="s">
        <v>59</v>
      </c>
      <c r="N12" s="326">
        <f>COUNTIF(E8:I29, "*Nicholas*")/2</f>
        <v>7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36" t="s">
        <v>62</v>
      </c>
      <c r="F13" s="336" t="s">
        <v>1174</v>
      </c>
      <c r="G13" s="336" t="s">
        <v>62</v>
      </c>
      <c r="H13" s="336" t="s">
        <v>259</v>
      </c>
      <c r="I13" s="336"/>
      <c r="J13" s="318" t="s">
        <v>804</v>
      </c>
      <c r="K13" s="300"/>
      <c r="L13" s="61"/>
      <c r="M13" s="329" t="s">
        <v>60</v>
      </c>
      <c r="N13" s="326" cm="1">
        <f t="array" ref="N13">SUM(COUNTIFS(E8:I29, {"*Venus*","*Vaness*","*Vanness*"}))/2</f>
        <v>14.5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36" t="s">
        <v>62</v>
      </c>
      <c r="F14" s="336" t="s">
        <v>1321</v>
      </c>
      <c r="G14" s="336" t="s">
        <v>62</v>
      </c>
      <c r="H14" s="336" t="s">
        <v>259</v>
      </c>
      <c r="I14" s="336"/>
      <c r="J14" s="318" t="s">
        <v>804</v>
      </c>
      <c r="K14" s="300"/>
      <c r="L14" s="61"/>
      <c r="M14" s="346" t="s">
        <v>61</v>
      </c>
      <c r="N14" s="327">
        <f>COUNTIF(E8:I29, "*Tai Wei*")/2</f>
        <v>0</v>
      </c>
      <c r="O14" s="224" t="s">
        <v>1322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62</v>
      </c>
      <c r="F15" s="336" t="s">
        <v>1321</v>
      </c>
      <c r="G15" s="336" t="s">
        <v>62</v>
      </c>
      <c r="H15" s="336" t="s">
        <v>259</v>
      </c>
      <c r="I15" s="336"/>
      <c r="J15" s="318" t="s">
        <v>804</v>
      </c>
      <c r="K15" s="300"/>
      <c r="L15" s="61"/>
      <c r="M15" s="329" t="s">
        <v>804</v>
      </c>
      <c r="N15" s="326">
        <f>COUNTIF(E8:I29, "*Casey*")/2</f>
        <v>5.5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 t="s">
        <v>62</v>
      </c>
      <c r="F16" s="336" t="s">
        <v>1323</v>
      </c>
      <c r="G16" s="336" t="s">
        <v>62</v>
      </c>
      <c r="H16" s="336" t="s">
        <v>259</v>
      </c>
      <c r="I16" s="336"/>
      <c r="J16" s="318" t="s">
        <v>804</v>
      </c>
      <c r="K16" s="300"/>
      <c r="L16" s="61"/>
      <c r="M16" s="329" t="s">
        <v>62</v>
      </c>
      <c r="N16" s="326">
        <f>COUNTIF(E8:I29, "*Vijay*")/2</f>
        <v>17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62</v>
      </c>
      <c r="F17" s="336" t="s">
        <v>1323</v>
      </c>
      <c r="G17" s="336" t="s">
        <v>1324</v>
      </c>
      <c r="H17" s="336" t="s">
        <v>259</v>
      </c>
      <c r="I17" s="336" t="s">
        <v>259</v>
      </c>
      <c r="J17" s="318" t="s">
        <v>804</v>
      </c>
      <c r="K17" s="300"/>
      <c r="L17" s="61"/>
      <c r="M17" s="346" t="s">
        <v>63</v>
      </c>
      <c r="N17" s="327">
        <f>COUNTIF(E8:I29, "*Griselda*")/2</f>
        <v>7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62</v>
      </c>
      <c r="F18" s="336" t="s">
        <v>1323</v>
      </c>
      <c r="G18" s="336" t="s">
        <v>1324</v>
      </c>
      <c r="H18" s="336" t="s">
        <v>259</v>
      </c>
      <c r="I18" s="336" t="s">
        <v>259</v>
      </c>
      <c r="J18" s="318" t="s">
        <v>804</v>
      </c>
      <c r="K18" s="300"/>
      <c r="L18" s="61"/>
      <c r="M18" s="346" t="s">
        <v>64</v>
      </c>
      <c r="N18" s="327">
        <f>COUNTIF(E8:I29, "*Haikal*")/2</f>
        <v>8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62</v>
      </c>
      <c r="F19" s="336" t="s">
        <v>1323</v>
      </c>
      <c r="G19" s="336" t="s">
        <v>1324</v>
      </c>
      <c r="H19" s="336" t="s">
        <v>259</v>
      </c>
      <c r="I19" s="336" t="s">
        <v>1325</v>
      </c>
      <c r="J19" s="318" t="s">
        <v>804</v>
      </c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62</v>
      </c>
      <c r="F20" s="336" t="s">
        <v>1323</v>
      </c>
      <c r="G20" s="336" t="s">
        <v>1324</v>
      </c>
      <c r="H20" s="336" t="s">
        <v>259</v>
      </c>
      <c r="I20" s="336" t="s">
        <v>1239</v>
      </c>
      <c r="J20" s="318" t="s">
        <v>804</v>
      </c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36" t="s">
        <v>62</v>
      </c>
      <c r="F21" s="336" t="s">
        <v>1323</v>
      </c>
      <c r="G21" s="336" t="s">
        <v>1324</v>
      </c>
      <c r="H21" s="336" t="s">
        <v>259</v>
      </c>
      <c r="I21" s="336" t="s">
        <v>1239</v>
      </c>
      <c r="J21" s="318" t="s">
        <v>804</v>
      </c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36" t="s">
        <v>62</v>
      </c>
      <c r="F22" s="336" t="s">
        <v>1326</v>
      </c>
      <c r="G22" s="336" t="s">
        <v>1324</v>
      </c>
      <c r="H22" s="336" t="s">
        <v>259</v>
      </c>
      <c r="I22" s="355" t="s">
        <v>1325</v>
      </c>
      <c r="J22" s="318" t="s">
        <v>804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36" t="s">
        <v>62</v>
      </c>
      <c r="F23" s="336" t="s">
        <v>1327</v>
      </c>
      <c r="G23" s="336" t="s">
        <v>1324</v>
      </c>
      <c r="H23" s="336" t="s">
        <v>259</v>
      </c>
      <c r="I23" s="355" t="s">
        <v>1325</v>
      </c>
      <c r="J23" s="318" t="s">
        <v>804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36" t="s">
        <v>62</v>
      </c>
      <c r="F24" s="336" t="s">
        <v>1327</v>
      </c>
      <c r="G24" s="336" t="s">
        <v>1324</v>
      </c>
      <c r="H24" s="336" t="s">
        <v>259</v>
      </c>
      <c r="I24" s="355" t="s">
        <v>1325</v>
      </c>
      <c r="J24" s="318" t="s">
        <v>804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36" t="s">
        <v>62</v>
      </c>
      <c r="F25" s="336" t="s">
        <v>1327</v>
      </c>
      <c r="G25" s="336" t="s">
        <v>1324</v>
      </c>
      <c r="H25" s="336" t="s">
        <v>259</v>
      </c>
      <c r="I25" s="336"/>
      <c r="J25" s="318" t="s">
        <v>804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36" t="s">
        <v>62</v>
      </c>
      <c r="F26" s="336" t="s">
        <v>1327</v>
      </c>
      <c r="G26" s="336" t="s">
        <v>1328</v>
      </c>
      <c r="H26" s="336" t="s">
        <v>259</v>
      </c>
      <c r="I26" s="336" t="s">
        <v>63</v>
      </c>
      <c r="J26" s="318" t="s">
        <v>804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36" t="s">
        <v>62</v>
      </c>
      <c r="F27" s="336" t="s">
        <v>1327</v>
      </c>
      <c r="G27" s="336" t="s">
        <v>1328</v>
      </c>
      <c r="H27" s="336" t="s">
        <v>259</v>
      </c>
      <c r="I27" s="336" t="s">
        <v>63</v>
      </c>
      <c r="J27" s="318" t="s">
        <v>804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35"/>
      <c r="F28" s="336" t="s">
        <v>1327</v>
      </c>
      <c r="G28" s="336" t="s">
        <v>1328</v>
      </c>
      <c r="H28" s="336" t="s">
        <v>259</v>
      </c>
      <c r="I28" s="336"/>
      <c r="J28" s="318" t="s">
        <v>804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/>
      <c r="F29" s="336" t="s">
        <v>1327</v>
      </c>
      <c r="G29" s="294" t="s">
        <v>1328</v>
      </c>
      <c r="H29" s="336" t="s">
        <v>259</v>
      </c>
      <c r="I29" s="336"/>
      <c r="J29" s="318" t="s">
        <v>804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 t="s">
        <v>62</v>
      </c>
      <c r="H30" s="353"/>
      <c r="I30" s="353"/>
      <c r="J30" s="318" t="s">
        <v>804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 t="s">
        <v>62</v>
      </c>
      <c r="H31" s="353"/>
      <c r="I31" s="353"/>
      <c r="J31" s="318" t="s">
        <v>804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351" t="s">
        <v>62</v>
      </c>
      <c r="H32" s="353"/>
      <c r="I32" s="274"/>
      <c r="J32" s="318" t="s">
        <v>804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351" t="s">
        <v>62</v>
      </c>
      <c r="H33" s="353"/>
      <c r="I33" s="274"/>
      <c r="J33" s="318" t="s">
        <v>804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351" t="s">
        <v>62</v>
      </c>
      <c r="H34" s="353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351" t="s">
        <v>62</v>
      </c>
      <c r="H35" s="353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351" t="s">
        <v>62</v>
      </c>
      <c r="H36" s="353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351" t="s">
        <v>62</v>
      </c>
      <c r="H37" s="353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351" t="s">
        <v>62</v>
      </c>
      <c r="H38" s="353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27"/>
      <c r="D42" s="727"/>
      <c r="E42" s="727"/>
      <c r="F42" s="727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1268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 r:id="rId1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821D1C-8C56-3849-8C47-A03DF27F685A}">
  <dimension ref="B1:T59"/>
  <sheetViews>
    <sheetView zoomScale="99" workbookViewId="0">
      <selection activeCell="H12" sqref="H12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1329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45103</v>
      </c>
      <c r="F5" s="223">
        <v>45104</v>
      </c>
      <c r="G5" s="223">
        <v>45105</v>
      </c>
      <c r="H5" s="223">
        <v>45106</v>
      </c>
      <c r="I5" s="223">
        <v>45107</v>
      </c>
      <c r="J5" s="223">
        <v>45108</v>
      </c>
      <c r="K5" s="223">
        <v>45109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COUNTIF(E8:K39,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59</v>
      </c>
      <c r="F7" s="282" t="s">
        <v>59</v>
      </c>
      <c r="G7" s="282" t="s">
        <v>59</v>
      </c>
      <c r="H7" s="282" t="s">
        <v>59</v>
      </c>
      <c r="I7" s="282" t="s">
        <v>59</v>
      </c>
      <c r="J7" s="298"/>
      <c r="K7" s="276"/>
      <c r="L7" s="61"/>
      <c r="M7" s="329" t="s">
        <v>54</v>
      </c>
      <c r="N7" s="326">
        <f>COUNTIF(E8:K39, "*YZ*")/2</f>
        <v>1</v>
      </c>
      <c r="O7" s="224" t="s">
        <v>1330</v>
      </c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59</v>
      </c>
      <c r="G8" s="306" t="s">
        <v>1331</v>
      </c>
      <c r="H8" s="306" t="s">
        <v>59</v>
      </c>
      <c r="I8" s="306" t="s">
        <v>59</v>
      </c>
      <c r="J8" s="299"/>
      <c r="K8" s="301"/>
      <c r="L8" s="61"/>
      <c r="M8" s="329" t="s">
        <v>55</v>
      </c>
      <c r="N8" s="326">
        <f>COUNTIF(E8:K39, "*James*")/2</f>
        <v>7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59</v>
      </c>
      <c r="G9" s="306" t="s">
        <v>1331</v>
      </c>
      <c r="H9" s="306" t="s">
        <v>59</v>
      </c>
      <c r="I9" s="306" t="s">
        <v>59</v>
      </c>
      <c r="J9" s="299"/>
      <c r="K9" s="300"/>
      <c r="L9" s="61"/>
      <c r="M9" s="329" t="s">
        <v>56</v>
      </c>
      <c r="N9" s="326">
        <f>COUNTIF(E8:K39, "*Alex*")/2</f>
        <v>0</v>
      </c>
      <c r="O9" s="224" t="s">
        <v>495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6" t="s">
        <v>59</v>
      </c>
      <c r="F10" s="306" t="s">
        <v>59</v>
      </c>
      <c r="G10" s="306" t="s">
        <v>59</v>
      </c>
      <c r="H10" s="306" t="s">
        <v>59</v>
      </c>
      <c r="I10" s="306" t="s">
        <v>59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6" t="s">
        <v>59</v>
      </c>
      <c r="F11" s="306" t="s">
        <v>1332</v>
      </c>
      <c r="G11" s="306" t="s">
        <v>59</v>
      </c>
      <c r="H11" s="306" t="s">
        <v>59</v>
      </c>
      <c r="I11" s="306" t="s">
        <v>59</v>
      </c>
      <c r="J11" s="356"/>
      <c r="K11" s="300"/>
      <c r="L11" s="61"/>
      <c r="M11" s="329" t="s">
        <v>58</v>
      </c>
      <c r="N11" s="326">
        <f>COUNTIF(E8:K39, "*Wei Yen*")/2</f>
        <v>10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36" t="s">
        <v>59</v>
      </c>
      <c r="F12" s="306" t="s">
        <v>1332</v>
      </c>
      <c r="G12" s="306" t="s">
        <v>59</v>
      </c>
      <c r="H12" s="306" t="s">
        <v>59</v>
      </c>
      <c r="I12" s="306" t="s">
        <v>1333</v>
      </c>
      <c r="J12" s="299"/>
      <c r="K12" s="300"/>
      <c r="L12" s="61"/>
      <c r="M12" s="329" t="s">
        <v>59</v>
      </c>
      <c r="N12" s="326">
        <f>COUNTIF(E8:K39, "*Nicholas*")/2</f>
        <v>17</v>
      </c>
      <c r="O12" s="224" t="s">
        <v>1330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36" t="s">
        <v>1334</v>
      </c>
      <c r="F13" s="306" t="s">
        <v>883</v>
      </c>
      <c r="G13" s="306" t="s">
        <v>59</v>
      </c>
      <c r="H13" s="306"/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36" t="s">
        <v>62</v>
      </c>
      <c r="F14" s="306" t="s">
        <v>883</v>
      </c>
      <c r="G14" s="306"/>
      <c r="H14" s="306"/>
      <c r="I14" s="306"/>
      <c r="J14" s="318"/>
      <c r="K14" s="300"/>
      <c r="L14" s="61"/>
      <c r="M14" s="346" t="s">
        <v>61</v>
      </c>
      <c r="N14" s="327">
        <f>COUNTIF(E3:K25, "*Tai Wei*")/2</f>
        <v>4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62</v>
      </c>
      <c r="F15" s="306" t="s">
        <v>883</v>
      </c>
      <c r="G15" s="306"/>
      <c r="H15" s="306"/>
      <c r="I15" s="306"/>
      <c r="J15" s="318"/>
      <c r="K15" s="300"/>
      <c r="L15" s="61"/>
      <c r="M15" s="329" t="s">
        <v>804</v>
      </c>
      <c r="N15" s="326">
        <f>COUNTIF(E3:K25, "*Casey*")/2</f>
        <v>0</v>
      </c>
      <c r="O15" s="224" t="s">
        <v>1330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 t="s">
        <v>62</v>
      </c>
      <c r="F16" s="306" t="s">
        <v>883</v>
      </c>
      <c r="G16" s="306"/>
      <c r="H16" s="306"/>
      <c r="I16" s="306"/>
      <c r="J16" s="318"/>
      <c r="K16" s="300"/>
      <c r="L16" s="61"/>
      <c r="M16" s="329" t="s">
        <v>62</v>
      </c>
      <c r="N16" s="326">
        <f>COUNTIF(E2:K24, "*Vijay*")/2</f>
        <v>12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62</v>
      </c>
      <c r="F17" s="306" t="s">
        <v>883</v>
      </c>
      <c r="G17" s="306" t="s">
        <v>1308</v>
      </c>
      <c r="H17" s="306" t="s">
        <v>55</v>
      </c>
      <c r="I17" s="306"/>
      <c r="J17" s="318"/>
      <c r="K17" s="300"/>
      <c r="L17" s="61"/>
      <c r="M17" s="346" t="s">
        <v>63</v>
      </c>
      <c r="N17" s="327">
        <f>COUNTIF(E3:K25, "*Griselda*")/2</f>
        <v>6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57" t="s">
        <v>1307</v>
      </c>
      <c r="F18" s="306" t="s">
        <v>883</v>
      </c>
      <c r="G18" s="306" t="s">
        <v>1308</v>
      </c>
      <c r="H18" s="306" t="s">
        <v>1335</v>
      </c>
      <c r="I18" s="306"/>
      <c r="J18" s="318"/>
      <c r="K18" s="300"/>
      <c r="L18" s="61"/>
      <c r="M18" s="346" t="s">
        <v>64</v>
      </c>
      <c r="N18" s="327">
        <f>COUNTIF(E4:K32, "*Haikal*")/2</f>
        <v>6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57" t="s">
        <v>1307</v>
      </c>
      <c r="F19" s="306" t="s">
        <v>883</v>
      </c>
      <c r="G19" s="306" t="s">
        <v>1308</v>
      </c>
      <c r="H19" s="306" t="s">
        <v>1335</v>
      </c>
      <c r="I19" s="30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57" t="s">
        <v>1307</v>
      </c>
      <c r="F20" s="306" t="s">
        <v>883</v>
      </c>
      <c r="G20" s="306" t="s">
        <v>1308</v>
      </c>
      <c r="H20" s="306" t="s">
        <v>1335</v>
      </c>
      <c r="I20" s="306" t="s">
        <v>63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57" t="s">
        <v>1307</v>
      </c>
      <c r="F21" s="306" t="s">
        <v>883</v>
      </c>
      <c r="G21" s="306" t="s">
        <v>1308</v>
      </c>
      <c r="H21" s="306" t="s">
        <v>1335</v>
      </c>
      <c r="I21" s="30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357" t="s">
        <v>1307</v>
      </c>
      <c r="F22" s="336" t="s">
        <v>1336</v>
      </c>
      <c r="G22" s="306" t="s">
        <v>1308</v>
      </c>
      <c r="H22" s="306" t="s">
        <v>1335</v>
      </c>
      <c r="I22" s="30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357" t="s">
        <v>1307</v>
      </c>
      <c r="F23" s="336" t="s">
        <v>1337</v>
      </c>
      <c r="G23" s="306" t="s">
        <v>1308</v>
      </c>
      <c r="H23" s="306" t="s">
        <v>1335</v>
      </c>
      <c r="I23" s="30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357" t="s">
        <v>1307</v>
      </c>
      <c r="F24" s="336" t="s">
        <v>1337</v>
      </c>
      <c r="G24" s="306" t="s">
        <v>1262</v>
      </c>
      <c r="H24" s="306" t="s">
        <v>61</v>
      </c>
      <c r="I24" s="30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357" t="s">
        <v>1307</v>
      </c>
      <c r="F25" s="336" t="s">
        <v>1337</v>
      </c>
      <c r="G25" s="306" t="s">
        <v>1262</v>
      </c>
      <c r="H25" s="306" t="s">
        <v>61</v>
      </c>
      <c r="I25" s="30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357" t="s">
        <v>1307</v>
      </c>
      <c r="F26" s="336" t="s">
        <v>1337</v>
      </c>
      <c r="G26" s="306" t="s">
        <v>1262</v>
      </c>
      <c r="H26" s="306" t="s">
        <v>61</v>
      </c>
      <c r="I26" s="30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357" t="s">
        <v>1307</v>
      </c>
      <c r="F27" s="336" t="s">
        <v>1337</v>
      </c>
      <c r="G27" s="306" t="s">
        <v>1262</v>
      </c>
      <c r="H27" s="306" t="s">
        <v>61</v>
      </c>
      <c r="I27" s="30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306" t="s">
        <v>62</v>
      </c>
      <c r="F28" s="336" t="s">
        <v>1337</v>
      </c>
      <c r="G28" s="336"/>
      <c r="H28" s="336"/>
      <c r="I28" s="336"/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06"/>
      <c r="F29" s="336" t="s">
        <v>1298</v>
      </c>
      <c r="G29" s="294"/>
      <c r="H29" s="336"/>
      <c r="I29" s="336"/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27"/>
      <c r="D42" s="727"/>
      <c r="E42" s="727"/>
      <c r="F42" s="727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1268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64905E-BC69-4D91-A0FD-4E965124AA56}">
  <dimension ref="B1:T59"/>
  <sheetViews>
    <sheetView topLeftCell="A2" zoomScale="99" workbookViewId="0">
      <selection activeCell="G11" sqref="G11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1338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1339</v>
      </c>
      <c r="F5" s="223" t="s">
        <v>1340</v>
      </c>
      <c r="G5" s="223" t="s">
        <v>1341</v>
      </c>
      <c r="H5" s="223" t="s">
        <v>1342</v>
      </c>
      <c r="I5" s="223" t="s">
        <v>1343</v>
      </c>
      <c r="J5" s="223" t="s">
        <v>1344</v>
      </c>
      <c r="K5" s="223" t="s">
        <v>1345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COUNTIF(E8:K39,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60</v>
      </c>
      <c r="F7" s="282" t="s">
        <v>60</v>
      </c>
      <c r="G7" s="282" t="s">
        <v>60</v>
      </c>
      <c r="H7" s="282" t="s">
        <v>60</v>
      </c>
      <c r="I7" s="282" t="s">
        <v>60</v>
      </c>
      <c r="J7" s="298"/>
      <c r="K7" s="276"/>
      <c r="L7" s="61"/>
      <c r="M7" s="329" t="s">
        <v>54</v>
      </c>
      <c r="N7" s="326">
        <f>COUNTIF(E8:K39, "*YZ*")/2</f>
        <v>0</v>
      </c>
      <c r="O7" s="224" t="s">
        <v>1330</v>
      </c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/>
      <c r="F8" s="306" t="s">
        <v>58</v>
      </c>
      <c r="G8" s="306"/>
      <c r="H8" s="306" t="s">
        <v>60</v>
      </c>
      <c r="I8" s="306"/>
      <c r="J8" s="299"/>
      <c r="K8" s="301"/>
      <c r="L8" s="61"/>
      <c r="M8" s="329" t="s">
        <v>55</v>
      </c>
      <c r="N8" s="326">
        <f>COUNTIF(E8:K39, "*James*")/2</f>
        <v>5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/>
      <c r="F9" s="306" t="s">
        <v>58</v>
      </c>
      <c r="G9" s="306"/>
      <c r="H9" s="306"/>
      <c r="I9" s="306"/>
      <c r="J9" s="299"/>
      <c r="K9" s="300"/>
      <c r="L9" s="61"/>
      <c r="M9" s="329" t="s">
        <v>56</v>
      </c>
      <c r="N9" s="326">
        <f>COUNTIF(E8:K39, "*Alex*")/2</f>
        <v>0</v>
      </c>
      <c r="O9" s="224" t="s">
        <v>495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6"/>
      <c r="F10" s="306" t="s">
        <v>58</v>
      </c>
      <c r="G10" s="306"/>
      <c r="H10" s="306"/>
      <c r="I10" s="340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6"/>
      <c r="F11" s="306" t="s">
        <v>58</v>
      </c>
      <c r="G11" s="306"/>
      <c r="H11" s="336" t="s">
        <v>711</v>
      </c>
      <c r="I11" s="302"/>
      <c r="J11" s="356"/>
      <c r="K11" s="300"/>
      <c r="L11" s="61"/>
      <c r="M11" s="329" t="s">
        <v>58</v>
      </c>
      <c r="N11" s="326">
        <f>COUNTIF(E8:K39, "*Wei Yen*")/2</f>
        <v>11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36" t="s">
        <v>1052</v>
      </c>
      <c r="F12" s="306" t="s">
        <v>58</v>
      </c>
      <c r="G12" s="306"/>
      <c r="H12" s="306" t="s">
        <v>711</v>
      </c>
      <c r="I12" s="306" t="s">
        <v>61</v>
      </c>
      <c r="J12" s="299"/>
      <c r="K12" s="300"/>
      <c r="L12" s="61"/>
      <c r="M12" s="329" t="s">
        <v>59</v>
      </c>
      <c r="N12" s="326">
        <f>COUNTIF(E8:K39, "*Nicholas*")/2</f>
        <v>0</v>
      </c>
      <c r="O12" s="224" t="s">
        <v>1330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36" t="s">
        <v>1052</v>
      </c>
      <c r="F13" s="306" t="s">
        <v>58</v>
      </c>
      <c r="G13" s="306" t="s">
        <v>60</v>
      </c>
      <c r="H13" s="306" t="s">
        <v>1346</v>
      </c>
      <c r="I13" s="306"/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3.5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36" t="s">
        <v>1052</v>
      </c>
      <c r="F14" s="306" t="s">
        <v>58</v>
      </c>
      <c r="G14" t="s">
        <v>60</v>
      </c>
      <c r="H14" s="306" t="s">
        <v>711</v>
      </c>
      <c r="I14" s="306"/>
      <c r="J14" s="318"/>
      <c r="K14" s="300"/>
      <c r="L14" s="61"/>
      <c r="M14" s="346" t="s">
        <v>61</v>
      </c>
      <c r="N14" s="327">
        <f>COUNTIF(E3:K25, "*Tai Wei*")/2</f>
        <v>8.5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1052</v>
      </c>
      <c r="F15" s="306" t="s">
        <v>58</v>
      </c>
      <c r="G15" s="306" t="s">
        <v>60</v>
      </c>
      <c r="H15" s="213" t="s">
        <v>63</v>
      </c>
      <c r="I15" s="306"/>
      <c r="J15" s="318"/>
      <c r="K15" s="300"/>
      <c r="L15" s="61"/>
      <c r="M15" s="329" t="s">
        <v>804</v>
      </c>
      <c r="N15" s="326">
        <f>COUNTIF(E3:K25, "*Casey*")/2</f>
        <v>0</v>
      </c>
      <c r="O15" s="224" t="s">
        <v>1330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 t="s">
        <v>1052</v>
      </c>
      <c r="F16" s="306" t="s">
        <v>58</v>
      </c>
      <c r="G16" s="335" t="s">
        <v>60</v>
      </c>
      <c r="H16" s="306" t="s">
        <v>1347</v>
      </c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1348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1052</v>
      </c>
      <c r="F17" s="306" t="s">
        <v>58</v>
      </c>
      <c r="G17" s="335" t="s">
        <v>60</v>
      </c>
      <c r="H17" s="306" t="s">
        <v>61</v>
      </c>
      <c r="I17" s="306"/>
      <c r="J17" s="318"/>
      <c r="K17" s="300"/>
      <c r="L17" s="61"/>
      <c r="M17" s="346" t="s">
        <v>63</v>
      </c>
      <c r="N17" s="327">
        <f>COUNTIF(E3:K25, "*Griselda*")/2</f>
        <v>5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1052</v>
      </c>
      <c r="F18" s="336" t="s">
        <v>1349</v>
      </c>
      <c r="G18" s="335"/>
      <c r="H18" s="306" t="s">
        <v>61</v>
      </c>
      <c r="I18" s="336"/>
      <c r="J18" s="318"/>
      <c r="K18" s="300"/>
      <c r="L18" s="61"/>
      <c r="M18" s="346" t="s">
        <v>64</v>
      </c>
      <c r="N18" s="327">
        <f>COUNTIF(E4:K32, "*Haikal*")/2</f>
        <v>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1052</v>
      </c>
      <c r="F19" s="336" t="s">
        <v>1349</v>
      </c>
      <c r="G19" s="335"/>
      <c r="H19" s="306" t="s">
        <v>61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1052</v>
      </c>
      <c r="F20" s="336" t="s">
        <v>1349</v>
      </c>
      <c r="G20" s="347"/>
      <c r="H20" s="306" t="s">
        <v>61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36" t="s">
        <v>1052</v>
      </c>
      <c r="F21" s="336" t="s">
        <v>1349</v>
      </c>
      <c r="G21" s="302"/>
      <c r="H21" s="306" t="s">
        <v>61</v>
      </c>
      <c r="I21" s="336"/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336" t="s">
        <v>1052</v>
      </c>
      <c r="F22" s="336" t="s">
        <v>1350</v>
      </c>
      <c r="G22" s="302"/>
      <c r="H22" s="306" t="s">
        <v>61</v>
      </c>
      <c r="I22" s="336"/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306" t="s">
        <v>61</v>
      </c>
      <c r="F23" s="336" t="s">
        <v>1351</v>
      </c>
      <c r="G23" s="302"/>
      <c r="H23" s="306" t="s">
        <v>61</v>
      </c>
      <c r="I23" s="336" t="s">
        <v>61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306" t="s">
        <v>61</v>
      </c>
      <c r="F24" s="336" t="s">
        <v>1352</v>
      </c>
      <c r="G24" s="336"/>
      <c r="H24" s="306" t="s">
        <v>61</v>
      </c>
      <c r="I24" s="336" t="s">
        <v>61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306" t="s">
        <v>61</v>
      </c>
      <c r="F25" s="336" t="s">
        <v>1352</v>
      </c>
      <c r="G25" s="336"/>
      <c r="H25" s="306" t="s">
        <v>61</v>
      </c>
      <c r="I25" s="336" t="s">
        <v>61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306" t="s">
        <v>1278</v>
      </c>
      <c r="F26" s="336" t="s">
        <v>1352</v>
      </c>
      <c r="G26" s="336"/>
      <c r="H26" s="306" t="s">
        <v>61</v>
      </c>
      <c r="I26" s="336" t="s">
        <v>61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306" t="s">
        <v>1353</v>
      </c>
      <c r="F27" s="336" t="s">
        <v>1352</v>
      </c>
      <c r="G27" s="336"/>
      <c r="H27" s="306" t="s">
        <v>61</v>
      </c>
      <c r="I27" s="336" t="s">
        <v>61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306" t="s">
        <v>1353</v>
      </c>
      <c r="F28" s="336" t="s">
        <v>1354</v>
      </c>
      <c r="G28" s="336"/>
      <c r="H28" s="336"/>
      <c r="I28" s="336" t="s">
        <v>61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06" t="s">
        <v>1353</v>
      </c>
      <c r="F29" s="336" t="s">
        <v>1355</v>
      </c>
      <c r="G29" s="294"/>
      <c r="H29" s="336"/>
      <c r="I29" s="336" t="s">
        <v>61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27"/>
      <c r="D42" s="727"/>
      <c r="E42" s="727"/>
      <c r="F42" s="727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1268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8F998A-D5EC-43C6-8DDD-E55C4FD7D375}">
  <dimension ref="B1:T59"/>
  <sheetViews>
    <sheetView topLeftCell="I19" zoomScale="99" workbookViewId="0">
      <selection activeCell="I19" sqref="I19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1356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45266</v>
      </c>
      <c r="F5" s="223" t="s">
        <v>1357</v>
      </c>
      <c r="G5" s="223" t="s">
        <v>1358</v>
      </c>
      <c r="H5" s="223" t="s">
        <v>1359</v>
      </c>
      <c r="I5" s="223" t="s">
        <v>1360</v>
      </c>
      <c r="J5" s="223" t="s">
        <v>1361</v>
      </c>
      <c r="K5" s="223" t="s">
        <v>1362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COUNTIF(E8:K39,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57</v>
      </c>
      <c r="F7" s="282" t="s">
        <v>57</v>
      </c>
      <c r="G7" s="282" t="s">
        <v>57</v>
      </c>
      <c r="H7" s="282" t="s">
        <v>57</v>
      </c>
      <c r="I7" s="282" t="s">
        <v>57</v>
      </c>
      <c r="J7" s="298"/>
      <c r="K7" s="276"/>
      <c r="L7" s="61"/>
      <c r="M7" s="329" t="s">
        <v>54</v>
      </c>
      <c r="N7" s="326">
        <f>COUNTIF(E8:K39, "*YZ*")/2</f>
        <v>7</v>
      </c>
      <c r="O7" s="224" t="s">
        <v>1330</v>
      </c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60</v>
      </c>
      <c r="F8" s="306"/>
      <c r="G8" s="306" t="s">
        <v>1363</v>
      </c>
      <c r="H8" s="306" t="s">
        <v>1364</v>
      </c>
      <c r="I8" s="306"/>
      <c r="J8" s="299"/>
      <c r="K8" s="301"/>
      <c r="L8" s="61"/>
      <c r="M8" s="329" t="s">
        <v>55</v>
      </c>
      <c r="N8" s="326">
        <f>COUNTIF(E8:K39, "*James*")/2</f>
        <v>0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60</v>
      </c>
      <c r="F9" s="306"/>
      <c r="G9" s="306" t="s">
        <v>1363</v>
      </c>
      <c r="H9" s="306" t="s">
        <v>1364</v>
      </c>
      <c r="I9" s="306"/>
      <c r="J9" s="299"/>
      <c r="K9" s="300"/>
      <c r="L9" s="61"/>
      <c r="M9" s="329" t="s">
        <v>56</v>
      </c>
      <c r="N9" s="326">
        <f>COUNTIF(E8:K39, "*Alex*")/2</f>
        <v>2</v>
      </c>
      <c r="O9" s="224" t="s">
        <v>495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6" t="s">
        <v>60</v>
      </c>
      <c r="F10" s="306"/>
      <c r="G10" s="306" t="s">
        <v>1363</v>
      </c>
      <c r="H10" s="306" t="s">
        <v>1364</v>
      </c>
      <c r="I10" s="306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6" t="s">
        <v>60</v>
      </c>
      <c r="F11" s="340"/>
      <c r="G11" s="306" t="s">
        <v>1363</v>
      </c>
      <c r="H11" s="306" t="s">
        <v>1364</v>
      </c>
      <c r="I11" s="213" t="s">
        <v>63</v>
      </c>
      <c r="J11" s="299"/>
      <c r="K11" s="300"/>
      <c r="L11" s="61"/>
      <c r="M11" s="329" t="s">
        <v>58</v>
      </c>
      <c r="N11" s="326">
        <f>COUNTIF(E8:K39, "*Wei Yen*")/2</f>
        <v>0</v>
      </c>
      <c r="O11" s="224" t="s">
        <v>1330</v>
      </c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36" t="s">
        <v>60</v>
      </c>
      <c r="F12" s="302" t="s">
        <v>804</v>
      </c>
      <c r="G12" s="306" t="s">
        <v>1363</v>
      </c>
      <c r="H12" s="306" t="s">
        <v>1364</v>
      </c>
      <c r="I12" s="213" t="s">
        <v>63</v>
      </c>
      <c r="J12" s="299"/>
      <c r="K12" s="300"/>
      <c r="L12" s="61"/>
      <c r="M12" s="329" t="s">
        <v>59</v>
      </c>
      <c r="N12" s="326">
        <f>COUNTIF(E8:K39, "*Nicholas*")/2</f>
        <v>18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36" t="s">
        <v>60</v>
      </c>
      <c r="F13" s="302" t="s">
        <v>804</v>
      </c>
      <c r="G13" s="306" t="s">
        <v>1363</v>
      </c>
      <c r="H13" s="306" t="s">
        <v>60</v>
      </c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13.5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36" t="s">
        <v>1365</v>
      </c>
      <c r="F14" s="302" t="s">
        <v>804</v>
      </c>
      <c r="G14" s="306" t="s">
        <v>1363</v>
      </c>
      <c r="H14" s="306" t="s">
        <v>60</v>
      </c>
      <c r="I14" s="306"/>
      <c r="J14" s="318"/>
      <c r="K14" s="300"/>
      <c r="L14" s="61"/>
      <c r="M14" s="346" t="s">
        <v>61</v>
      </c>
      <c r="N14" s="327">
        <f>COUNTIF(E3:K25, "*Tai Wei*")/2</f>
        <v>1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1365</v>
      </c>
      <c r="F15" s="302" t="s">
        <v>804</v>
      </c>
      <c r="G15" s="306" t="s">
        <v>1363</v>
      </c>
      <c r="H15" s="306" t="s">
        <v>60</v>
      </c>
      <c r="I15" s="306"/>
      <c r="J15" s="318"/>
      <c r="K15" s="300"/>
      <c r="L15" s="61"/>
      <c r="M15" s="329" t="s">
        <v>804</v>
      </c>
      <c r="N15" s="326">
        <f>COUNTIF(E3:K25, "*Casey*")/2</f>
        <v>2</v>
      </c>
      <c r="O15" s="224" t="s">
        <v>1330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06" t="s">
        <v>1365</v>
      </c>
      <c r="F16" s="355"/>
      <c r="G16" s="335" t="s">
        <v>54</v>
      </c>
      <c r="H16" s="306"/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1348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06" t="s">
        <v>1365</v>
      </c>
      <c r="F17" s="336"/>
      <c r="G17" s="335" t="s">
        <v>54</v>
      </c>
      <c r="H17" s="306"/>
      <c r="I17" s="306"/>
      <c r="J17" s="318"/>
      <c r="K17" s="300"/>
      <c r="L17" s="61"/>
      <c r="M17" s="346" t="s">
        <v>63</v>
      </c>
      <c r="N17" s="327">
        <f>COUNTIF(E3:K25, "*Griselda*")/2</f>
        <v>4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06" t="s">
        <v>1365</v>
      </c>
      <c r="F18" s="336" t="s">
        <v>59</v>
      </c>
      <c r="G18" s="335" t="s">
        <v>1366</v>
      </c>
      <c r="H18" s="306" t="s">
        <v>59</v>
      </c>
      <c r="I18" s="336"/>
      <c r="J18" s="318"/>
      <c r="K18" s="300"/>
      <c r="L18" s="61"/>
      <c r="M18" s="346" t="s">
        <v>64</v>
      </c>
      <c r="N18" s="327">
        <f>COUNTIF(E4:K32, "*Haikal*")/2</f>
        <v>13.5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06" t="s">
        <v>64</v>
      </c>
      <c r="F19" s="336" t="s">
        <v>59</v>
      </c>
      <c r="G19" s="335" t="s">
        <v>1366</v>
      </c>
      <c r="H19" s="306" t="s">
        <v>59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06" t="s">
        <v>64</v>
      </c>
      <c r="F20" s="336" t="s">
        <v>59</v>
      </c>
      <c r="G20" s="347" t="s">
        <v>1366</v>
      </c>
      <c r="H20" s="336" t="s">
        <v>59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06" t="s">
        <v>64</v>
      </c>
      <c r="F21" s="336" t="s">
        <v>59</v>
      </c>
      <c r="G21" s="302" t="s">
        <v>1366</v>
      </c>
      <c r="H21" s="336" t="s">
        <v>59</v>
      </c>
      <c r="I21" s="33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306" t="s">
        <v>64</v>
      </c>
      <c r="F22" s="336" t="s">
        <v>1367</v>
      </c>
      <c r="G22" s="302" t="s">
        <v>59</v>
      </c>
      <c r="H22" s="336" t="s">
        <v>59</v>
      </c>
      <c r="I22" s="33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306"/>
      <c r="F23" s="336" t="s">
        <v>1368</v>
      </c>
      <c r="G23" s="302" t="s">
        <v>59</v>
      </c>
      <c r="H23" s="336" t="s">
        <v>59</v>
      </c>
      <c r="I23" s="33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306"/>
      <c r="F24" s="336" t="s">
        <v>1368</v>
      </c>
      <c r="G24" s="336" t="s">
        <v>59</v>
      </c>
      <c r="H24" s="336" t="s">
        <v>364</v>
      </c>
      <c r="I24" s="33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262"/>
      <c r="F25" s="336" t="s">
        <v>1368</v>
      </c>
      <c r="G25" s="336" t="s">
        <v>59</v>
      </c>
      <c r="H25" s="336" t="s">
        <v>364</v>
      </c>
      <c r="I25" s="33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262" t="s">
        <v>64</v>
      </c>
      <c r="F26" s="336" t="s">
        <v>1368</v>
      </c>
      <c r="G26" s="336" t="s">
        <v>59</v>
      </c>
      <c r="H26" s="336" t="s">
        <v>364</v>
      </c>
      <c r="I26" s="33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262" t="s">
        <v>1369</v>
      </c>
      <c r="F27" s="336" t="s">
        <v>1368</v>
      </c>
      <c r="G27" s="336" t="s">
        <v>59</v>
      </c>
      <c r="H27" s="336" t="s">
        <v>364</v>
      </c>
      <c r="I27" s="33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262" t="s">
        <v>1369</v>
      </c>
      <c r="F28" s="336" t="s">
        <v>1370</v>
      </c>
      <c r="G28" s="336" t="s">
        <v>59</v>
      </c>
      <c r="H28" s="336" t="s">
        <v>1371</v>
      </c>
      <c r="I28" s="336" t="s">
        <v>63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262" t="s">
        <v>1369</v>
      </c>
      <c r="F29" s="336" t="s">
        <v>1370</v>
      </c>
      <c r="G29" s="294" t="s">
        <v>59</v>
      </c>
      <c r="H29" s="336" t="s">
        <v>1371</v>
      </c>
      <c r="I29" s="336" t="s">
        <v>63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 t="s">
        <v>1369</v>
      </c>
      <c r="F30" s="350" t="s">
        <v>56</v>
      </c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 t="s">
        <v>1369</v>
      </c>
      <c r="F31" s="350" t="s">
        <v>56</v>
      </c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27" t="s">
        <v>58</v>
      </c>
      <c r="D42" s="727"/>
      <c r="E42" s="727"/>
      <c r="F42" s="727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1268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B83369-FC7A-4C87-9B2A-33A4FE98C1D6}">
  <dimension ref="B1:T59"/>
  <sheetViews>
    <sheetView topLeftCell="K1" zoomScale="99" workbookViewId="0">
      <selection activeCell="H16" sqref="H16:H19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1372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45052</v>
      </c>
      <c r="F5" s="223">
        <v>45083</v>
      </c>
      <c r="G5" s="223">
        <v>45113</v>
      </c>
      <c r="H5" s="223">
        <v>45144</v>
      </c>
      <c r="I5" s="223">
        <v>45175</v>
      </c>
      <c r="J5" s="223">
        <v>45205</v>
      </c>
      <c r="K5" s="223">
        <v>45236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COUNTIF(E8:K39,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307"/>
      <c r="F7" s="282" t="s">
        <v>58</v>
      </c>
      <c r="G7" s="282" t="s">
        <v>58</v>
      </c>
      <c r="H7" s="282" t="s">
        <v>58</v>
      </c>
      <c r="I7" s="282" t="s">
        <v>58</v>
      </c>
      <c r="J7" s="298"/>
      <c r="K7" s="276"/>
      <c r="L7" s="61"/>
      <c r="M7" s="329" t="s">
        <v>54</v>
      </c>
      <c r="N7" s="326">
        <f>COUNTIF(E8:K39, "*YZ*")/2</f>
        <v>7.5</v>
      </c>
      <c r="O7" s="341" t="s">
        <v>836</v>
      </c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8"/>
      <c r="F8" s="306" t="s">
        <v>308</v>
      </c>
      <c r="G8" s="306" t="s">
        <v>58</v>
      </c>
      <c r="H8" s="306"/>
      <c r="I8" s="306" t="s">
        <v>1049</v>
      </c>
      <c r="J8" s="299"/>
      <c r="K8" s="301"/>
      <c r="L8" s="61"/>
      <c r="M8" s="329" t="s">
        <v>55</v>
      </c>
      <c r="N8" s="326">
        <f>COUNTIF(E8:K39, "*James*")/2</f>
        <v>3.5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8"/>
      <c r="F9" s="306" t="s">
        <v>308</v>
      </c>
      <c r="G9" s="306" t="s">
        <v>58</v>
      </c>
      <c r="H9" s="306"/>
      <c r="I9" s="306" t="s">
        <v>1049</v>
      </c>
      <c r="J9" s="299"/>
      <c r="K9" s="300"/>
      <c r="L9" s="61"/>
      <c r="M9" s="329" t="s">
        <v>56</v>
      </c>
      <c r="N9" s="326">
        <f>COUNTIF(E8:K39, "*Alex*")/2</f>
        <v>11</v>
      </c>
      <c r="O9" s="224" t="s">
        <v>495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8"/>
      <c r="F10" s="306" t="s">
        <v>308</v>
      </c>
      <c r="G10" s="306" t="s">
        <v>58</v>
      </c>
      <c r="H10" s="306"/>
      <c r="I10" s="306" t="s">
        <v>1373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8"/>
      <c r="F11" s="306" t="s">
        <v>308</v>
      </c>
      <c r="G11" s="306"/>
      <c r="H11" s="306"/>
      <c r="I11" s="306" t="s">
        <v>1373</v>
      </c>
      <c r="J11" s="299"/>
      <c r="K11" s="300"/>
      <c r="L11" s="61"/>
      <c r="M11" s="329" t="s">
        <v>58</v>
      </c>
      <c r="N11" s="326">
        <f>COUNTIF(E8:K39, "*Wei Yen*")/2</f>
        <v>7.5</v>
      </c>
      <c r="O11" s="224" t="s">
        <v>1374</v>
      </c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08"/>
      <c r="F12" s="213" t="s">
        <v>308</v>
      </c>
      <c r="G12" s="306"/>
      <c r="H12" s="306" t="s">
        <v>63</v>
      </c>
      <c r="I12" s="213" t="s">
        <v>61</v>
      </c>
      <c r="J12" s="299"/>
      <c r="K12" s="300"/>
      <c r="L12" s="61"/>
      <c r="M12" s="329" t="s">
        <v>59</v>
      </c>
      <c r="N12" s="326">
        <f>COUNTIF(E8:K39, "*Nicholas*")/2</f>
        <v>19.5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08"/>
      <c r="F13" s="306" t="s">
        <v>58</v>
      </c>
      <c r="G13" s="340"/>
      <c r="H13" s="306" t="s">
        <v>63</v>
      </c>
      <c r="I13" s="306" t="s">
        <v>61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08"/>
      <c r="F14" s="336" t="s">
        <v>1375</v>
      </c>
      <c r="G14" s="335"/>
      <c r="H14" s="306" t="s">
        <v>1376</v>
      </c>
      <c r="I14" s="306" t="s">
        <v>61</v>
      </c>
      <c r="J14" s="318"/>
      <c r="K14" s="300"/>
      <c r="L14" s="61"/>
      <c r="M14" s="346" t="s">
        <v>61</v>
      </c>
      <c r="N14" s="327">
        <f>COUNTIF(E3:K25, "*Tai Wei*")/2</f>
        <v>4.5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08"/>
      <c r="F15" s="336" t="s">
        <v>1375</v>
      </c>
      <c r="G15" s="335"/>
      <c r="H15" s="306" t="s">
        <v>1376</v>
      </c>
      <c r="I15" s="306" t="s">
        <v>61</v>
      </c>
      <c r="J15" s="318"/>
      <c r="K15" s="300"/>
      <c r="L15" s="61"/>
      <c r="M15" s="329" t="s">
        <v>804</v>
      </c>
      <c r="N15" s="326">
        <f>COUNTIF(E3:K25, "*Casey*")/2</f>
        <v>7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08"/>
      <c r="F16" s="336" t="s">
        <v>60</v>
      </c>
      <c r="G16" s="335" t="s">
        <v>64</v>
      </c>
      <c r="H16" s="306" t="s">
        <v>1377</v>
      </c>
      <c r="I16" s="306" t="s">
        <v>1378</v>
      </c>
      <c r="J16" s="318"/>
      <c r="K16" s="300"/>
      <c r="L16" s="61"/>
      <c r="M16" s="329" t="s">
        <v>62</v>
      </c>
      <c r="N16" s="326">
        <f>COUNTIF(E2:K24, "*Vijay*")/2</f>
        <v>0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08"/>
      <c r="F17" s="336" t="s">
        <v>1379</v>
      </c>
      <c r="G17" s="335" t="s">
        <v>64</v>
      </c>
      <c r="H17" s="306" t="s">
        <v>1377</v>
      </c>
      <c r="I17" s="306" t="s">
        <v>1378</v>
      </c>
      <c r="J17" s="318"/>
      <c r="K17" s="300"/>
      <c r="L17" s="61"/>
      <c r="M17" s="346" t="s">
        <v>63</v>
      </c>
      <c r="N17" s="327">
        <f>COUNTIF(E3:K25, "*Griselda*")/2</f>
        <v>7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08"/>
      <c r="F18" s="336" t="s">
        <v>1366</v>
      </c>
      <c r="G18" s="335" t="s">
        <v>64</v>
      </c>
      <c r="H18" s="306" t="s">
        <v>1377</v>
      </c>
      <c r="I18" s="336" t="s">
        <v>1380</v>
      </c>
      <c r="J18" s="318"/>
      <c r="K18" s="300"/>
      <c r="L18" s="61"/>
      <c r="M18" s="346" t="s">
        <v>64</v>
      </c>
      <c r="N18" s="327">
        <f>COUNTIF(E4:K32, "*Haikal*")/2</f>
        <v>5.5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08"/>
      <c r="F19" s="336" t="s">
        <v>1366</v>
      </c>
      <c r="G19" s="335" t="s">
        <v>64</v>
      </c>
      <c r="H19" s="306" t="s">
        <v>1377</v>
      </c>
      <c r="I19" s="336" t="s">
        <v>1381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08"/>
      <c r="F20" s="336" t="s">
        <v>1366</v>
      </c>
      <c r="G20" s="347" t="s">
        <v>64</v>
      </c>
      <c r="H20" s="336" t="s">
        <v>1382</v>
      </c>
      <c r="I20" s="336" t="s">
        <v>1381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08"/>
      <c r="F21" s="336" t="s">
        <v>1366</v>
      </c>
      <c r="G21" s="302" t="s">
        <v>64</v>
      </c>
      <c r="H21" s="336" t="s">
        <v>1382</v>
      </c>
      <c r="I21" s="336" t="s">
        <v>1381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308"/>
      <c r="F22" s="336" t="s">
        <v>1366</v>
      </c>
      <c r="G22" s="302" t="s">
        <v>64</v>
      </c>
      <c r="H22" s="336" t="s">
        <v>1382</v>
      </c>
      <c r="I22" s="336" t="s">
        <v>1381</v>
      </c>
      <c r="J22" s="276" t="s">
        <v>56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308"/>
      <c r="F23" s="336" t="s">
        <v>1383</v>
      </c>
      <c r="G23" s="302" t="s">
        <v>64</v>
      </c>
      <c r="H23" s="336" t="s">
        <v>1382</v>
      </c>
      <c r="I23" s="336" t="s">
        <v>1381</v>
      </c>
      <c r="J23" s="276" t="s">
        <v>56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308"/>
      <c r="F24" s="336" t="s">
        <v>1383</v>
      </c>
      <c r="G24" s="336" t="s">
        <v>1331</v>
      </c>
      <c r="H24" s="336" t="s">
        <v>1384</v>
      </c>
      <c r="I24" s="336" t="s">
        <v>1381</v>
      </c>
      <c r="J24" s="276" t="s">
        <v>56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312"/>
      <c r="F25" s="336" t="s">
        <v>1383</v>
      </c>
      <c r="G25" s="336" t="s">
        <v>1331</v>
      </c>
      <c r="H25" s="336" t="s">
        <v>1384</v>
      </c>
      <c r="I25" s="336" t="s">
        <v>1381</v>
      </c>
      <c r="J25" s="276" t="s">
        <v>56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312"/>
      <c r="F26" s="336" t="s">
        <v>1385</v>
      </c>
      <c r="G26" s="336" t="s">
        <v>1333</v>
      </c>
      <c r="H26" s="336" t="s">
        <v>1386</v>
      </c>
      <c r="I26" s="336" t="s">
        <v>59</v>
      </c>
      <c r="J26" s="276" t="s">
        <v>56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312"/>
      <c r="F27" s="336" t="s">
        <v>1387</v>
      </c>
      <c r="G27" s="336" t="s">
        <v>1333</v>
      </c>
      <c r="H27" s="336" t="s">
        <v>1388</v>
      </c>
      <c r="I27" s="336" t="s">
        <v>59</v>
      </c>
      <c r="J27" s="276" t="s">
        <v>56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312"/>
      <c r="F28" s="336" t="s">
        <v>1387</v>
      </c>
      <c r="G28" s="336" t="s">
        <v>1389</v>
      </c>
      <c r="H28" s="336" t="s">
        <v>1388</v>
      </c>
      <c r="I28" s="336" t="s">
        <v>59</v>
      </c>
      <c r="J28" s="276" t="s">
        <v>56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12"/>
      <c r="F29" s="336" t="s">
        <v>1387</v>
      </c>
      <c r="G29" s="294" t="s">
        <v>56</v>
      </c>
      <c r="H29" s="336" t="s">
        <v>1390</v>
      </c>
      <c r="I29" s="336" t="s">
        <v>59</v>
      </c>
      <c r="J29" s="276" t="s">
        <v>56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 t="s">
        <v>56</v>
      </c>
      <c r="H30" s="352"/>
      <c r="I30" s="353"/>
      <c r="J30" s="276" t="s">
        <v>56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 t="s">
        <v>56</v>
      </c>
      <c r="H31" s="352"/>
      <c r="I31" s="353"/>
      <c r="J31" s="276" t="s">
        <v>56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274"/>
      <c r="G32" s="283"/>
      <c r="H32" s="274"/>
      <c r="I32" s="274"/>
      <c r="J32" s="276" t="s">
        <v>56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6" t="s">
        <v>56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6" t="s">
        <v>56</v>
      </c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6" t="s">
        <v>56</v>
      </c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6" t="s">
        <v>56</v>
      </c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6" t="s">
        <v>56</v>
      </c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6" t="s">
        <v>56</v>
      </c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 t="s">
        <v>56</v>
      </c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27" t="s">
        <v>58</v>
      </c>
      <c r="D42" s="727"/>
      <c r="E42" s="727"/>
      <c r="F42" s="727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1268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CA4A4F-291C-41A0-8417-104A57137198}">
  <dimension ref="B1:T44"/>
  <sheetViews>
    <sheetView zoomScale="99" workbookViewId="0">
      <selection activeCell="Q16" sqref="Q16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1391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1392</v>
      </c>
      <c r="F5" s="223" t="s">
        <v>1393</v>
      </c>
      <c r="G5" s="223" t="s">
        <v>1394</v>
      </c>
      <c r="H5" s="223">
        <v>44932</v>
      </c>
      <c r="I5" s="223">
        <v>44963</v>
      </c>
      <c r="J5" s="223">
        <v>44991</v>
      </c>
      <c r="K5" s="223">
        <v>45022</v>
      </c>
      <c r="L5" s="61"/>
      <c r="M5" s="324" t="s">
        <v>80</v>
      </c>
      <c r="N5" s="332" t="s">
        <v>1395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COUNTIF(E8:K24, "*YB*")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55</v>
      </c>
      <c r="F7" s="282" t="s">
        <v>55</v>
      </c>
      <c r="G7" s="282" t="s">
        <v>55</v>
      </c>
      <c r="H7" s="282" t="s">
        <v>55</v>
      </c>
      <c r="I7" s="282" t="s">
        <v>55</v>
      </c>
      <c r="J7" s="298"/>
      <c r="K7" s="276"/>
      <c r="L7" s="61"/>
      <c r="M7" s="329" t="s">
        <v>54</v>
      </c>
      <c r="N7" s="326">
        <f>COUNTIF(E8:K24, "*YZ*")</f>
        <v>22</v>
      </c>
      <c r="O7" s="341" t="s">
        <v>836</v>
      </c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1236</v>
      </c>
      <c r="G8" s="306" t="s">
        <v>60</v>
      </c>
      <c r="H8" s="306" t="s">
        <v>1363</v>
      </c>
      <c r="I8" s="306" t="s">
        <v>60</v>
      </c>
      <c r="J8" s="299"/>
      <c r="K8" s="301"/>
      <c r="L8" s="61"/>
      <c r="M8" s="342" t="s">
        <v>55</v>
      </c>
      <c r="N8" s="326">
        <f>COUNTIF(E8:K24, "*James*")</f>
        <v>17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1236</v>
      </c>
      <c r="G9" s="306" t="s">
        <v>60</v>
      </c>
      <c r="H9" s="306" t="s">
        <v>1363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495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1236</v>
      </c>
      <c r="G10" s="306" t="s">
        <v>60</v>
      </c>
      <c r="H10" s="306" t="s">
        <v>1363</v>
      </c>
      <c r="I10" s="306" t="s">
        <v>60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295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1264</v>
      </c>
      <c r="G11" s="306" t="s">
        <v>59</v>
      </c>
      <c r="H11" s="306" t="s">
        <v>60</v>
      </c>
      <c r="I11" s="306" t="s">
        <v>54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1374</v>
      </c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306" t="s">
        <v>64</v>
      </c>
      <c r="F12" s="213" t="s">
        <v>61</v>
      </c>
      <c r="G12" s="306" t="s">
        <v>60</v>
      </c>
      <c r="H12" s="306" t="s">
        <v>60</v>
      </c>
      <c r="I12" s="306" t="s">
        <v>54</v>
      </c>
      <c r="J12" s="299"/>
      <c r="K12" s="300"/>
      <c r="L12" s="61"/>
      <c r="M12" s="342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306" t="s">
        <v>64</v>
      </c>
      <c r="F13" s="306" t="s">
        <v>1335</v>
      </c>
      <c r="G13" s="340" t="s">
        <v>55</v>
      </c>
      <c r="H13" s="306" t="s">
        <v>1396</v>
      </c>
      <c r="I13" s="306" t="s">
        <v>1236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19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6" t="s">
        <v>1241</v>
      </c>
      <c r="F14" s="336" t="s">
        <v>1397</v>
      </c>
      <c r="G14" s="335" t="s">
        <v>60</v>
      </c>
      <c r="H14" s="338" t="s">
        <v>59</v>
      </c>
      <c r="I14" s="306" t="s">
        <v>1398</v>
      </c>
      <c r="J14" s="299"/>
      <c r="K14" s="300"/>
      <c r="L14" s="61"/>
      <c r="M14" s="343" t="s">
        <v>61</v>
      </c>
      <c r="N14" s="327">
        <f>COUNTIF(E8:K24, "*Tai Wei*")</f>
        <v>8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06" t="s">
        <v>64</v>
      </c>
      <c r="F15" s="336" t="s">
        <v>1399</v>
      </c>
      <c r="G15" s="302" t="s">
        <v>60</v>
      </c>
      <c r="H15" s="338" t="s">
        <v>1400</v>
      </c>
      <c r="I15" s="306" t="s">
        <v>1398</v>
      </c>
      <c r="J15" s="299"/>
      <c r="K15" s="300"/>
      <c r="L15" s="61"/>
      <c r="M15" s="330" t="s">
        <v>804</v>
      </c>
      <c r="N15" s="326">
        <f>COUNTIF(E8:K24, "*Casey*")</f>
        <v>0</v>
      </c>
      <c r="O15" s="224"/>
      <c r="P15" s="345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06" t="s">
        <v>55</v>
      </c>
      <c r="F16" s="336" t="s">
        <v>1399</v>
      </c>
      <c r="G16" s="302" t="s">
        <v>60</v>
      </c>
      <c r="H16" s="338" t="s">
        <v>59</v>
      </c>
      <c r="I16" s="306" t="s">
        <v>1398</v>
      </c>
      <c r="J16" s="299"/>
      <c r="K16" s="300"/>
      <c r="L16" s="61"/>
      <c r="M16" s="344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306" t="s">
        <v>1401</v>
      </c>
      <c r="F17" s="336" t="s">
        <v>1402</v>
      </c>
      <c r="G17" s="302" t="s">
        <v>60</v>
      </c>
      <c r="H17" s="306" t="s">
        <v>60</v>
      </c>
      <c r="I17" s="306" t="s">
        <v>1403</v>
      </c>
      <c r="J17" s="274"/>
      <c r="K17" s="300"/>
      <c r="L17" s="61"/>
      <c r="M17" s="344" t="s">
        <v>63</v>
      </c>
      <c r="N17" s="326">
        <f>COUNTIF(E9:K25, "*Griselda*")</f>
        <v>1</v>
      </c>
      <c r="O17" s="219"/>
      <c r="P17" s="199"/>
      <c r="Q17" s="199"/>
      <c r="R17" s="63"/>
      <c r="S17" s="63"/>
      <c r="T17" s="63"/>
    </row>
    <row r="18" spans="2:20" ht="15" customHeight="1" thickBot="1">
      <c r="B18" s="266" t="s">
        <v>115</v>
      </c>
      <c r="C18" s="217" t="s">
        <v>85</v>
      </c>
      <c r="D18" s="267" t="s">
        <v>117</v>
      </c>
      <c r="E18" s="306" t="s">
        <v>1404</v>
      </c>
      <c r="F18" s="336" t="s">
        <v>1405</v>
      </c>
      <c r="G18" s="302" t="s">
        <v>60</v>
      </c>
      <c r="H18" s="306" t="s">
        <v>60</v>
      </c>
      <c r="I18" s="306" t="s">
        <v>1403</v>
      </c>
      <c r="J18" s="279"/>
      <c r="K18" s="300"/>
      <c r="L18" s="61"/>
      <c r="M18" s="333" t="s">
        <v>64</v>
      </c>
      <c r="N18" s="334">
        <f>COUNTIF(E10:K26, "*Haikal*")</f>
        <v>11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61</v>
      </c>
      <c r="F19" s="337"/>
      <c r="G19" s="274"/>
      <c r="H19" s="339"/>
      <c r="I19" s="274"/>
      <c r="J19" s="274"/>
      <c r="K19" s="300"/>
      <c r="L19" s="61"/>
      <c r="M19" s="731"/>
      <c r="N19" s="731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 t="s">
        <v>61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 t="s">
        <v>61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130</v>
      </c>
      <c r="C27" s="727" t="s">
        <v>58</v>
      </c>
      <c r="D27" s="727"/>
      <c r="E27" s="727"/>
      <c r="F27" s="727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1265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1268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86CB31-2930-482A-A4BA-5483AB01CD42}">
  <dimension ref="B1:T44"/>
  <sheetViews>
    <sheetView zoomScale="99" workbookViewId="0"/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1406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1407</v>
      </c>
      <c r="F5" s="223" t="s">
        <v>1408</v>
      </c>
      <c r="G5" s="223" t="s">
        <v>1409</v>
      </c>
      <c r="H5" s="223" t="s">
        <v>1410</v>
      </c>
      <c r="I5" s="223" t="s">
        <v>1411</v>
      </c>
      <c r="J5" s="223" t="s">
        <v>1412</v>
      </c>
      <c r="K5" s="223" t="s">
        <v>1413</v>
      </c>
      <c r="L5" s="61"/>
      <c r="M5" s="324" t="s">
        <v>80</v>
      </c>
      <c r="N5" s="332" t="s">
        <v>1395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COUNTIF(E8:K24, "*YB*")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COUNTIF(E8:K24, "*YZ*")</f>
        <v>30</v>
      </c>
      <c r="O7" s="341" t="s">
        <v>836</v>
      </c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06" t="s">
        <v>1379</v>
      </c>
      <c r="H8" s="306" t="s">
        <v>1363</v>
      </c>
      <c r="I8" s="306" t="s">
        <v>1363</v>
      </c>
      <c r="J8" s="299"/>
      <c r="K8" s="301"/>
      <c r="L8" s="61"/>
      <c r="M8" s="329" t="s">
        <v>55</v>
      </c>
      <c r="N8" s="326">
        <f>COUNTIF(E8:K24, "*James*")</f>
        <v>0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06" t="s">
        <v>60</v>
      </c>
      <c r="H9" s="306" t="s">
        <v>1363</v>
      </c>
      <c r="I9" s="306" t="s">
        <v>1363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495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54</v>
      </c>
      <c r="G10" s="306" t="s">
        <v>60</v>
      </c>
      <c r="H10" s="306" t="s">
        <v>1363</v>
      </c>
      <c r="I10" s="306" t="s">
        <v>1414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295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1182</v>
      </c>
      <c r="G11" s="306" t="s">
        <v>59</v>
      </c>
      <c r="H11" s="306" t="s">
        <v>1363</v>
      </c>
      <c r="I11" s="306" t="s">
        <v>357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1374</v>
      </c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306"/>
      <c r="F12" s="306" t="s">
        <v>64</v>
      </c>
      <c r="G12" s="306" t="s">
        <v>59</v>
      </c>
      <c r="H12" s="306" t="s">
        <v>1363</v>
      </c>
      <c r="I12" s="306" t="s">
        <v>357</v>
      </c>
      <c r="J12" s="299"/>
      <c r="K12" s="300"/>
      <c r="L12" s="61"/>
      <c r="M12" s="329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306"/>
      <c r="F13" s="306" t="s">
        <v>1415</v>
      </c>
      <c r="G13" s="340" t="s">
        <v>1416</v>
      </c>
      <c r="H13" s="306" t="s">
        <v>1363</v>
      </c>
      <c r="I13" s="306" t="s">
        <v>1417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16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6"/>
      <c r="F14" s="336" t="s">
        <v>1418</v>
      </c>
      <c r="G14" s="335" t="s">
        <v>1319</v>
      </c>
      <c r="H14" s="338" t="s">
        <v>60</v>
      </c>
      <c r="I14" s="306" t="s">
        <v>1419</v>
      </c>
      <c r="J14" s="299"/>
      <c r="K14" s="300"/>
      <c r="L14" s="61"/>
      <c r="M14" s="331" t="s">
        <v>61</v>
      </c>
      <c r="N14" s="327">
        <f>COUNTIF(E8:K24, "*Tai Wei*")</f>
        <v>13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06"/>
      <c r="F15" s="336" t="s">
        <v>1420</v>
      </c>
      <c r="G15" s="302" t="s">
        <v>1421</v>
      </c>
      <c r="H15" s="338" t="s">
        <v>60</v>
      </c>
      <c r="I15" s="306" t="s">
        <v>1422</v>
      </c>
      <c r="J15" s="299"/>
      <c r="K15" s="300"/>
      <c r="L15" s="61"/>
      <c r="M15" s="330" t="s">
        <v>804</v>
      </c>
      <c r="N15" s="326">
        <f>COUNTIF(E8:K24, "*Casey*")</f>
        <v>15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06" t="s">
        <v>61</v>
      </c>
      <c r="F16" s="336" t="s">
        <v>1423</v>
      </c>
      <c r="G16" s="302" t="s">
        <v>1424</v>
      </c>
      <c r="H16" s="338" t="s">
        <v>1363</v>
      </c>
      <c r="I16" s="306" t="s">
        <v>1381</v>
      </c>
      <c r="J16" s="299"/>
      <c r="K16" s="300"/>
      <c r="L16" s="61"/>
      <c r="M16" s="330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306" t="s">
        <v>364</v>
      </c>
      <c r="F17" s="336" t="s">
        <v>64</v>
      </c>
      <c r="G17" s="302" t="s">
        <v>1425</v>
      </c>
      <c r="H17" s="306" t="s">
        <v>61</v>
      </c>
      <c r="I17" s="306" t="s">
        <v>1371</v>
      </c>
      <c r="J17" s="274"/>
      <c r="K17" s="300"/>
      <c r="L17" s="61"/>
      <c r="M17" s="330" t="s">
        <v>63</v>
      </c>
      <c r="N17" s="326">
        <f>COUNTIF(E9:K25, "*Griselda*")</f>
        <v>4</v>
      </c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306" t="s">
        <v>1426</v>
      </c>
      <c r="F18" s="336" t="s">
        <v>1427</v>
      </c>
      <c r="G18" s="302" t="s">
        <v>1428</v>
      </c>
      <c r="H18" s="306" t="s">
        <v>61</v>
      </c>
      <c r="I18" s="306" t="s">
        <v>364</v>
      </c>
      <c r="J18" s="279"/>
      <c r="K18" s="300"/>
      <c r="L18" s="61"/>
      <c r="M18" s="333" t="s">
        <v>64</v>
      </c>
      <c r="N18" s="334">
        <f>COUNTIF(E10:K26, "*Haikal*")</f>
        <v>8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364</v>
      </c>
      <c r="F19" s="337"/>
      <c r="G19" s="274"/>
      <c r="H19" s="339"/>
      <c r="I19" s="274"/>
      <c r="J19" s="274"/>
      <c r="K19" s="300"/>
      <c r="L19" s="61"/>
      <c r="M19" s="731"/>
      <c r="N19" s="731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 t="s">
        <v>364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 t="s">
        <v>59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130</v>
      </c>
      <c r="C27" s="727" t="s">
        <v>58</v>
      </c>
      <c r="D27" s="727"/>
      <c r="E27" s="727"/>
      <c r="F27" s="727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1265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1268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74FB92-31E6-4118-972C-087E68F75FFB}">
  <dimension ref="B1:T44"/>
  <sheetViews>
    <sheetView topLeftCell="F1" zoomScale="99" workbookViewId="0">
      <selection activeCell="I16" sqref="I16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7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1429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1430</v>
      </c>
      <c r="F5" s="223" t="s">
        <v>1431</v>
      </c>
      <c r="G5" s="223" t="s">
        <v>1432</v>
      </c>
      <c r="H5" s="223" t="s">
        <v>1433</v>
      </c>
      <c r="I5" s="223" t="s">
        <v>1434</v>
      </c>
      <c r="J5" s="223" t="s">
        <v>1435</v>
      </c>
      <c r="K5" s="223" t="s">
        <v>1436</v>
      </c>
      <c r="L5" s="61"/>
      <c r="M5" s="324" t="s">
        <v>80</v>
      </c>
      <c r="N5" s="332" t="s">
        <v>1395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COUNTIF(E8:K24, "*YB*")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COUNTIF(E8:K24, "*YZ*")</f>
        <v>13</v>
      </c>
      <c r="O7" s="239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1264</v>
      </c>
      <c r="G8" s="316"/>
      <c r="H8" s="306" t="s">
        <v>60</v>
      </c>
      <c r="I8" s="306" t="s">
        <v>60</v>
      </c>
      <c r="J8" s="299"/>
      <c r="K8" s="301"/>
      <c r="L8" s="61"/>
      <c r="M8" s="329" t="s">
        <v>55</v>
      </c>
      <c r="N8" s="326">
        <f>COUNTIF(E8:K24, "*James*")</f>
        <v>5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1264</v>
      </c>
      <c r="G9" s="316"/>
      <c r="H9" s="306" t="s">
        <v>60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31</v>
      </c>
      <c r="O9" s="224" t="s">
        <v>495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261</v>
      </c>
      <c r="G10" s="316"/>
      <c r="H10" s="306" t="s">
        <v>60</v>
      </c>
      <c r="I10" s="306" t="s">
        <v>60</v>
      </c>
      <c r="J10" s="299" t="s">
        <v>56</v>
      </c>
      <c r="K10" s="299"/>
      <c r="L10" s="61"/>
      <c r="M10" s="330" t="s">
        <v>57</v>
      </c>
      <c r="N10" s="326">
        <f>COUNTIF(E8:K24, "*Rafi*")</f>
        <v>0</v>
      </c>
      <c r="O10" s="224" t="s">
        <v>295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261</v>
      </c>
      <c r="G11" s="316" t="s">
        <v>59</v>
      </c>
      <c r="H11" s="306" t="s">
        <v>60</v>
      </c>
      <c r="I11" s="306"/>
      <c r="J11" s="299" t="s">
        <v>56</v>
      </c>
      <c r="K11" s="299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306"/>
      <c r="F12" s="306" t="s">
        <v>56</v>
      </c>
      <c r="G12" s="316" t="s">
        <v>59</v>
      </c>
      <c r="H12" s="306" t="s">
        <v>60</v>
      </c>
      <c r="I12" s="306" t="s">
        <v>1437</v>
      </c>
      <c r="J12" s="299" t="s">
        <v>56</v>
      </c>
      <c r="K12" s="299" t="s">
        <v>56</v>
      </c>
      <c r="L12" s="61"/>
      <c r="M12" s="329" t="s">
        <v>59</v>
      </c>
      <c r="N12" s="326">
        <f>COUNTIF(E8:K24, "*Nicholas*")</f>
        <v>8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306"/>
      <c r="F13" s="306" t="s">
        <v>387</v>
      </c>
      <c r="G13" s="212" t="s">
        <v>59</v>
      </c>
      <c r="H13" s="306" t="s">
        <v>60</v>
      </c>
      <c r="I13" s="306" t="s">
        <v>1438</v>
      </c>
      <c r="J13" s="299" t="s">
        <v>56</v>
      </c>
      <c r="K13" s="299" t="s">
        <v>56</v>
      </c>
      <c r="L13" s="61"/>
      <c r="M13" s="330" t="s">
        <v>60</v>
      </c>
      <c r="N13" s="326" cm="1">
        <f t="array" ref="N13">SUM(COUNTIFS(E8:K24, {"*Venus*","*Vaness*","*Vanness*"}))</f>
        <v>15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6" t="s">
        <v>308</v>
      </c>
      <c r="F14" s="306" t="s">
        <v>1439</v>
      </c>
      <c r="G14" s="302" t="s">
        <v>62</v>
      </c>
      <c r="H14" s="306" t="s">
        <v>1440</v>
      </c>
      <c r="I14" s="306" t="s">
        <v>1441</v>
      </c>
      <c r="J14" s="299" t="s">
        <v>56</v>
      </c>
      <c r="K14" s="299" t="s">
        <v>56</v>
      </c>
      <c r="L14" s="61"/>
      <c r="M14" s="331" t="s">
        <v>61</v>
      </c>
      <c r="N14" s="327">
        <f>COUNTIF(E8:K24, "*Tai Wei*")</f>
        <v>18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06" t="s">
        <v>54</v>
      </c>
      <c r="F15" s="306" t="s">
        <v>1442</v>
      </c>
      <c r="G15" s="302" t="s">
        <v>1443</v>
      </c>
      <c r="H15" s="306" t="s">
        <v>1440</v>
      </c>
      <c r="I15" s="306" t="s">
        <v>1438</v>
      </c>
      <c r="J15" s="299" t="s">
        <v>56</v>
      </c>
      <c r="K15" s="299" t="s">
        <v>56</v>
      </c>
      <c r="L15" s="61"/>
      <c r="M15" s="330" t="s">
        <v>804</v>
      </c>
      <c r="N15" s="326">
        <f>COUNTIF(E8:K24, "*Casey*")</f>
        <v>0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06" t="s">
        <v>54</v>
      </c>
      <c r="F16" s="306" t="s">
        <v>1444</v>
      </c>
      <c r="G16" s="302" t="s">
        <v>1443</v>
      </c>
      <c r="H16" s="306" t="s">
        <v>1445</v>
      </c>
      <c r="I16" s="306" t="s">
        <v>1438</v>
      </c>
      <c r="J16" s="299" t="s">
        <v>56</v>
      </c>
      <c r="K16" s="299" t="s">
        <v>56</v>
      </c>
      <c r="L16" s="61"/>
      <c r="M16" s="330" t="s">
        <v>62</v>
      </c>
      <c r="N16" s="326">
        <f>COUNTIF(E8:K24, "*Vijay*")</f>
        <v>11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212" t="s">
        <v>61</v>
      </c>
      <c r="F17" s="306" t="s">
        <v>1446</v>
      </c>
      <c r="G17" s="212" t="s">
        <v>1447</v>
      </c>
      <c r="H17" s="306" t="s">
        <v>1448</v>
      </c>
      <c r="I17" s="306" t="s">
        <v>1243</v>
      </c>
      <c r="J17" s="274" t="s">
        <v>56</v>
      </c>
      <c r="K17" s="274" t="s">
        <v>56</v>
      </c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213" t="s">
        <v>1291</v>
      </c>
      <c r="F18" s="306" t="s">
        <v>1446</v>
      </c>
      <c r="G18" s="212" t="s">
        <v>1447</v>
      </c>
      <c r="H18" s="306" t="s">
        <v>1449</v>
      </c>
      <c r="I18" s="306" t="s">
        <v>1450</v>
      </c>
      <c r="J18" s="279" t="s">
        <v>56</v>
      </c>
      <c r="K18" s="279" t="s">
        <v>56</v>
      </c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1451</v>
      </c>
      <c r="F19" s="274" t="s">
        <v>56</v>
      </c>
      <c r="G19" s="274"/>
      <c r="H19" s="283" t="s">
        <v>61</v>
      </c>
      <c r="I19" s="283" t="s">
        <v>61</v>
      </c>
      <c r="J19" s="274" t="s">
        <v>56</v>
      </c>
      <c r="K19" s="274" t="s">
        <v>56</v>
      </c>
      <c r="L19" s="61"/>
      <c r="M19" s="731"/>
      <c r="N19" s="731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/>
      <c r="F20" s="274"/>
      <c r="G20" s="274"/>
      <c r="H20" s="283" t="s">
        <v>61</v>
      </c>
      <c r="I20" s="283" t="s">
        <v>61</v>
      </c>
      <c r="J20" s="274" t="s">
        <v>56</v>
      </c>
      <c r="K20" s="274" t="s">
        <v>56</v>
      </c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/>
      <c r="F21" s="274"/>
      <c r="G21" s="274"/>
      <c r="H21" s="283" t="s">
        <v>61</v>
      </c>
      <c r="I21" s="283" t="s">
        <v>61</v>
      </c>
      <c r="J21" s="274"/>
      <c r="K21" s="300" t="s">
        <v>56</v>
      </c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83" t="s">
        <v>61</v>
      </c>
      <c r="I22" s="283" t="s">
        <v>61</v>
      </c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83" t="s">
        <v>61</v>
      </c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130</v>
      </c>
      <c r="C27" s="727"/>
      <c r="D27" s="727"/>
      <c r="E27" s="727"/>
      <c r="F27" s="727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1265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1268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546569-AE54-4A88-8818-07EA168E6E3E}">
  <dimension ref="B1:T44"/>
  <sheetViews>
    <sheetView topLeftCell="F1" zoomScale="99" workbookViewId="0">
      <selection activeCell="G25" sqref="G25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8.42578125" bestFit="1" customWidth="1"/>
    <col min="6" max="6" width="55.5703125" customWidth="1"/>
    <col min="7" max="7" width="28.7109375" customWidth="1"/>
    <col min="8" max="8" width="31.85546875" customWidth="1"/>
    <col min="9" max="9" width="49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1452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45143</v>
      </c>
      <c r="F5" s="223">
        <v>45174</v>
      </c>
      <c r="G5" s="223">
        <v>45204</v>
      </c>
      <c r="H5" s="223">
        <v>45235</v>
      </c>
      <c r="I5" s="223">
        <v>45265</v>
      </c>
      <c r="J5" s="223" t="s">
        <v>1453</v>
      </c>
      <c r="K5" s="223" t="s">
        <v>1454</v>
      </c>
      <c r="L5" s="61"/>
      <c r="M5" s="324" t="s">
        <v>80</v>
      </c>
      <c r="N5" s="332" t="s">
        <v>1395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COUNTIF(E8:K24, "*YB*")</f>
        <v>32</v>
      </c>
      <c r="O6" s="224" t="s">
        <v>495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804</v>
      </c>
      <c r="F7" s="282" t="s">
        <v>804</v>
      </c>
      <c r="G7" s="282" t="s">
        <v>804</v>
      </c>
      <c r="H7" s="282" t="s">
        <v>804</v>
      </c>
      <c r="I7" s="282" t="s">
        <v>804</v>
      </c>
      <c r="J7" s="298"/>
      <c r="K7" s="276"/>
      <c r="L7" s="61"/>
      <c r="M7" s="329" t="s">
        <v>54</v>
      </c>
      <c r="N7" s="326">
        <f>COUNTIF(E8:K24, "*YZ*")</f>
        <v>10</v>
      </c>
      <c r="O7" s="239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1319</v>
      </c>
      <c r="F8" s="306" t="s">
        <v>804</v>
      </c>
      <c r="G8" s="316" t="s">
        <v>804</v>
      </c>
      <c r="H8" s="306" t="s">
        <v>60</v>
      </c>
      <c r="I8" s="306" t="s">
        <v>632</v>
      </c>
      <c r="J8" s="299"/>
      <c r="K8" s="301"/>
      <c r="L8" s="61"/>
      <c r="M8" s="329" t="s">
        <v>55</v>
      </c>
      <c r="N8" s="326">
        <f>COUNTIF(E8:K24, "*James*")</f>
        <v>8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1319</v>
      </c>
      <c r="F9" s="306" t="s">
        <v>54</v>
      </c>
      <c r="G9" s="316"/>
      <c r="H9" s="306" t="s">
        <v>60</v>
      </c>
      <c r="I9" s="306" t="s">
        <v>53</v>
      </c>
      <c r="J9" s="299"/>
      <c r="K9" s="300"/>
      <c r="L9" s="61"/>
      <c r="M9" s="329" t="s">
        <v>56</v>
      </c>
      <c r="N9" s="326">
        <f>COUNTIF(E8:K24, "*Alex*")</f>
        <v>10</v>
      </c>
      <c r="O9" s="224" t="s">
        <v>495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306" t="s">
        <v>1319</v>
      </c>
      <c r="F10" s="306" t="s">
        <v>258</v>
      </c>
      <c r="G10" s="316" t="s">
        <v>55</v>
      </c>
      <c r="H10" s="306" t="s">
        <v>60</v>
      </c>
      <c r="I10" s="306" t="s">
        <v>53</v>
      </c>
      <c r="J10" s="299"/>
      <c r="K10" s="300"/>
      <c r="L10" s="61"/>
      <c r="M10" s="330" t="s">
        <v>57</v>
      </c>
      <c r="N10" s="326">
        <f>COUNTIF(E8:K24, "*Rafi*")</f>
        <v>12</v>
      </c>
      <c r="O10" s="224"/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306" t="s">
        <v>1319</v>
      </c>
      <c r="F11" s="306" t="s">
        <v>1455</v>
      </c>
      <c r="G11" s="316" t="s">
        <v>1456</v>
      </c>
      <c r="H11" s="306" t="s">
        <v>632</v>
      </c>
      <c r="I11" s="306" t="s">
        <v>1457</v>
      </c>
      <c r="J11" s="299"/>
      <c r="K11" s="300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306"/>
      <c r="F12" s="306" t="s">
        <v>1458</v>
      </c>
      <c r="G12" s="316" t="s">
        <v>1456</v>
      </c>
      <c r="H12" s="306" t="s">
        <v>632</v>
      </c>
      <c r="I12" s="306" t="s">
        <v>1457</v>
      </c>
      <c r="J12" s="299"/>
      <c r="K12" s="300"/>
      <c r="L12" s="61"/>
      <c r="M12" s="329" t="s">
        <v>59</v>
      </c>
      <c r="N12" s="326">
        <f>COUNTIF(E8:K24, "*Nicholas*")</f>
        <v>14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212" t="s">
        <v>499</v>
      </c>
      <c r="F13" s="306" t="s">
        <v>1459</v>
      </c>
      <c r="G13" s="212" t="s">
        <v>777</v>
      </c>
      <c r="H13" s="306" t="s">
        <v>632</v>
      </c>
      <c r="I13" s="306" t="s">
        <v>1460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7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2" t="s">
        <v>499</v>
      </c>
      <c r="F14" s="306" t="s">
        <v>1461</v>
      </c>
      <c r="G14" s="302" t="s">
        <v>1462</v>
      </c>
      <c r="H14" s="306" t="s">
        <v>501</v>
      </c>
      <c r="I14" s="306" t="s">
        <v>1463</v>
      </c>
      <c r="J14" s="299"/>
      <c r="K14" s="300"/>
      <c r="L14" s="61"/>
      <c r="M14" s="331" t="s">
        <v>61</v>
      </c>
      <c r="N14" s="327">
        <f>COUNTIF(E8:K24, "*Tai Wei*")</f>
        <v>8</v>
      </c>
      <c r="O14" s="224" t="s">
        <v>1464</v>
      </c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212" t="s">
        <v>679</v>
      </c>
      <c r="F15" s="306" t="s">
        <v>1465</v>
      </c>
      <c r="G15" s="302" t="s">
        <v>1466</v>
      </c>
      <c r="H15" s="306" t="s">
        <v>1467</v>
      </c>
      <c r="I15" s="306" t="s">
        <v>1468</v>
      </c>
      <c r="J15" s="299"/>
      <c r="K15" s="300"/>
      <c r="L15" s="61"/>
      <c r="M15" s="330" t="s">
        <v>804</v>
      </c>
      <c r="N15" s="326">
        <f>COUNTIF(E8:K24, "*Casey*")</f>
        <v>20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02" t="s">
        <v>679</v>
      </c>
      <c r="F16" s="306" t="s">
        <v>1469</v>
      </c>
      <c r="G16" s="302" t="s">
        <v>1466</v>
      </c>
      <c r="H16" s="306" t="s">
        <v>1470</v>
      </c>
      <c r="I16" s="306" t="s">
        <v>1468</v>
      </c>
      <c r="J16" s="299"/>
      <c r="K16" s="300"/>
      <c r="L16" s="61"/>
      <c r="M16" s="330" t="s">
        <v>62</v>
      </c>
      <c r="N16" s="32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212" t="s">
        <v>682</v>
      </c>
      <c r="F17" s="306" t="s">
        <v>1471</v>
      </c>
      <c r="G17" s="212" t="s">
        <v>1472</v>
      </c>
      <c r="H17" s="306" t="s">
        <v>710</v>
      </c>
      <c r="I17" s="306" t="s">
        <v>1473</v>
      </c>
      <c r="J17" s="274"/>
      <c r="K17" s="300"/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 thickBot="1">
      <c r="B18" s="266" t="s">
        <v>115</v>
      </c>
      <c r="C18" s="217" t="s">
        <v>85</v>
      </c>
      <c r="D18" s="267" t="s">
        <v>117</v>
      </c>
      <c r="E18" s="302" t="s">
        <v>1474</v>
      </c>
      <c r="F18" s="306" t="s">
        <v>1475</v>
      </c>
      <c r="G18" s="302" t="s">
        <v>1472</v>
      </c>
      <c r="H18" s="306" t="s">
        <v>710</v>
      </c>
      <c r="I18" s="306" t="s">
        <v>1473</v>
      </c>
      <c r="J18" s="279"/>
      <c r="K18" s="300"/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/>
      <c r="F19" s="274"/>
      <c r="G19" s="274"/>
      <c r="H19" s="283"/>
      <c r="I19" s="274"/>
      <c r="J19" s="274"/>
      <c r="K19" s="300"/>
      <c r="L19" s="61"/>
      <c r="M19" s="731"/>
      <c r="N19" s="731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130</v>
      </c>
      <c r="C27" s="727"/>
      <c r="D27" s="727"/>
      <c r="E27" s="727"/>
      <c r="F27" s="727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1265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1476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303A92-25D5-4F12-AD74-BBB7F92036DA}">
  <dimension ref="B1:T44"/>
  <sheetViews>
    <sheetView topLeftCell="E1" zoomScale="99" workbookViewId="0">
      <selection activeCell="F42" sqref="F42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1477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44931</v>
      </c>
      <c r="F5" s="223">
        <v>44962</v>
      </c>
      <c r="G5" s="223">
        <v>44990</v>
      </c>
      <c r="H5" s="223">
        <v>45021</v>
      </c>
      <c r="I5" s="223">
        <v>45051</v>
      </c>
      <c r="J5" s="223">
        <v>45082</v>
      </c>
      <c r="K5" s="223">
        <v>45112</v>
      </c>
      <c r="L5" s="61"/>
      <c r="M5" s="288" t="s">
        <v>80</v>
      </c>
      <c r="N5" s="289" t="s">
        <v>1395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3" t="s">
        <v>53</v>
      </c>
      <c r="N6" s="287">
        <f>COUNTIF(E8:K24, "*YB*")</f>
        <v>33</v>
      </c>
      <c r="O6" s="224" t="s">
        <v>495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307"/>
      <c r="F7" s="237" t="s">
        <v>53</v>
      </c>
      <c r="G7" s="237" t="s">
        <v>53</v>
      </c>
      <c r="H7" s="319"/>
      <c r="I7" s="314" t="s">
        <v>53</v>
      </c>
      <c r="J7" s="298"/>
      <c r="K7" s="276"/>
      <c r="L7" s="61"/>
      <c r="M7" s="291" t="s">
        <v>54</v>
      </c>
      <c r="N7" s="285">
        <f>COUNTIF(E8:K24, "*YZ*")</f>
        <v>16</v>
      </c>
      <c r="O7" s="239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8"/>
      <c r="F8" s="306" t="s">
        <v>1478</v>
      </c>
      <c r="G8" s="316" t="s">
        <v>632</v>
      </c>
      <c r="H8" s="308"/>
      <c r="I8" s="306" t="s">
        <v>632</v>
      </c>
      <c r="J8" s="299"/>
      <c r="K8" s="301"/>
      <c r="L8" s="61"/>
      <c r="M8" s="291" t="s">
        <v>55</v>
      </c>
      <c r="N8" s="285">
        <f>COUNTIF(E8:K24, "*James*")</f>
        <v>4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8"/>
      <c r="F9" s="306" t="s">
        <v>1478</v>
      </c>
      <c r="G9" s="316" t="s">
        <v>632</v>
      </c>
      <c r="H9" s="308"/>
      <c r="I9" s="306" t="s">
        <v>1479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495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308"/>
      <c r="F10" s="306" t="s">
        <v>1478</v>
      </c>
      <c r="G10" s="316" t="s">
        <v>534</v>
      </c>
      <c r="H10" s="308"/>
      <c r="I10" s="306" t="s">
        <v>1480</v>
      </c>
      <c r="J10" s="299"/>
      <c r="K10" s="300"/>
      <c r="L10" s="61"/>
      <c r="M10" s="292" t="s">
        <v>57</v>
      </c>
      <c r="N10" s="285">
        <f>COUNTIF(E8:K24, "*Rafi*")</f>
        <v>8</v>
      </c>
      <c r="O10" s="224"/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308"/>
      <c r="F11" s="306" t="s">
        <v>534</v>
      </c>
      <c r="G11" s="316" t="s">
        <v>1481</v>
      </c>
      <c r="H11" s="308"/>
      <c r="I11" s="306" t="s">
        <v>1480</v>
      </c>
      <c r="J11" s="299"/>
      <c r="K11" s="300"/>
      <c r="L11" s="61"/>
      <c r="M11" s="292" t="s">
        <v>58</v>
      </c>
      <c r="N11" s="285">
        <f>COUNTIF(E8:K24, "*Wei Yen*")</f>
        <v>5</v>
      </c>
      <c r="O11" s="224"/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308"/>
      <c r="F12" s="306" t="s">
        <v>632</v>
      </c>
      <c r="G12" s="316" t="s">
        <v>1482</v>
      </c>
      <c r="H12" s="308"/>
      <c r="I12" s="306" t="s">
        <v>1480</v>
      </c>
      <c r="J12" s="299"/>
      <c r="K12" s="300"/>
      <c r="L12" s="61"/>
      <c r="M12" s="291" t="s">
        <v>59</v>
      </c>
      <c r="N12" s="285">
        <f>COUNTIF(E8:K24, "*Nicholas*")</f>
        <v>10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309"/>
      <c r="F13" s="306" t="s">
        <v>632</v>
      </c>
      <c r="G13" s="316" t="s">
        <v>1482</v>
      </c>
      <c r="H13" s="308"/>
      <c r="I13" s="306" t="s">
        <v>1483</v>
      </c>
      <c r="J13" s="318" t="s">
        <v>804</v>
      </c>
      <c r="K13" s="300"/>
      <c r="L13" s="61"/>
      <c r="M13" s="292" t="s">
        <v>60</v>
      </c>
      <c r="N13" s="285" cm="1">
        <f t="array" ref="N13">SUM(COUNTIFS(E8:K24, {"*Venus*","*Vaness*","*Vanness*"}))</f>
        <v>9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10"/>
      <c r="F14" s="306" t="s">
        <v>1484</v>
      </c>
      <c r="G14" s="316" t="s">
        <v>534</v>
      </c>
      <c r="H14" s="320"/>
      <c r="I14" s="306" t="s">
        <v>1485</v>
      </c>
      <c r="J14" s="318" t="s">
        <v>804</v>
      </c>
      <c r="K14" s="300"/>
      <c r="L14" s="61"/>
      <c r="M14" s="292" t="s">
        <v>61</v>
      </c>
      <c r="N14" s="285">
        <f>COUNTIF(E8:K24, "*Tai Wei*")</f>
        <v>0</v>
      </c>
      <c r="O14" s="224" t="s">
        <v>1464</v>
      </c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10"/>
      <c r="F15" s="306" t="s">
        <v>1484</v>
      </c>
      <c r="G15" s="316" t="s">
        <v>1486</v>
      </c>
      <c r="H15" s="320"/>
      <c r="I15" s="306" t="s">
        <v>1485</v>
      </c>
      <c r="J15" s="318" t="s">
        <v>804</v>
      </c>
      <c r="K15" s="300"/>
      <c r="L15" s="61"/>
      <c r="M15" s="292" t="s">
        <v>804</v>
      </c>
      <c r="N15" s="285">
        <f>COUNTIF(E8:K24, "*Casey*")</f>
        <v>28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10"/>
      <c r="F16" s="306" t="s">
        <v>1484</v>
      </c>
      <c r="G16" s="316" t="s">
        <v>1487</v>
      </c>
      <c r="H16" s="320"/>
      <c r="I16" s="306" t="s">
        <v>1488</v>
      </c>
      <c r="J16" s="318" t="s">
        <v>804</v>
      </c>
      <c r="K16" s="300"/>
      <c r="L16" s="61"/>
      <c r="M16" s="293" t="s">
        <v>62</v>
      </c>
      <c r="N16" s="28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311"/>
      <c r="F17" s="306" t="s">
        <v>1484</v>
      </c>
      <c r="G17" s="316" t="s">
        <v>1489</v>
      </c>
      <c r="H17" s="310"/>
      <c r="I17" s="306" t="s">
        <v>1490</v>
      </c>
      <c r="J17" s="318" t="s">
        <v>804</v>
      </c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311"/>
      <c r="F18" s="306" t="s">
        <v>1491</v>
      </c>
      <c r="G18" s="316" t="s">
        <v>1489</v>
      </c>
      <c r="H18" s="310"/>
      <c r="I18" s="306" t="s">
        <v>1492</v>
      </c>
      <c r="J18" s="318" t="s">
        <v>804</v>
      </c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312"/>
      <c r="F19" s="274"/>
      <c r="G19" s="274"/>
      <c r="H19" s="321"/>
      <c r="I19" s="274" t="s">
        <v>804</v>
      </c>
      <c r="J19" s="318" t="s">
        <v>804</v>
      </c>
      <c r="K19" s="300"/>
      <c r="L19" s="61"/>
      <c r="M19" s="731"/>
      <c r="N19" s="731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312"/>
      <c r="F20" s="274"/>
      <c r="G20" s="274"/>
      <c r="H20" s="309"/>
      <c r="I20" s="274" t="s">
        <v>804</v>
      </c>
      <c r="J20" s="318" t="s">
        <v>804</v>
      </c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312"/>
      <c r="F21" s="274"/>
      <c r="G21" s="274"/>
      <c r="H21" s="309"/>
      <c r="I21" s="274" t="s">
        <v>804</v>
      </c>
      <c r="J21" s="318" t="s">
        <v>804</v>
      </c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312"/>
      <c r="F22" s="274"/>
      <c r="G22" s="274"/>
      <c r="H22" s="309"/>
      <c r="I22" s="274" t="s">
        <v>804</v>
      </c>
      <c r="J22" s="318" t="s">
        <v>804</v>
      </c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312"/>
      <c r="F23" s="274"/>
      <c r="G23" s="274"/>
      <c r="H23" s="309"/>
      <c r="I23" s="274"/>
      <c r="J23" s="318" t="s">
        <v>804</v>
      </c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313"/>
      <c r="F24" s="276"/>
      <c r="G24" s="276"/>
      <c r="H24" s="322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>
      <c r="B27" t="s">
        <v>130</v>
      </c>
      <c r="C27" s="727"/>
      <c r="D27" s="727"/>
      <c r="E27" s="727"/>
      <c r="F27" s="727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1265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1493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BE37D0-B71B-4523-B339-81843CD4CA1D}">
  <dimension ref="B1:T44"/>
  <sheetViews>
    <sheetView topLeftCell="A4" workbookViewId="0">
      <selection activeCell="H8" sqref="H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1494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1495</v>
      </c>
      <c r="F5" s="223" t="s">
        <v>1496</v>
      </c>
      <c r="G5" s="223" t="s">
        <v>1497</v>
      </c>
      <c r="H5" s="223" t="s">
        <v>1498</v>
      </c>
      <c r="I5" s="223" t="s">
        <v>1499</v>
      </c>
      <c r="J5" s="223" t="s">
        <v>1500</v>
      </c>
      <c r="K5" s="223" t="s">
        <v>1501</v>
      </c>
      <c r="L5" s="61"/>
      <c r="M5" s="288" t="s">
        <v>80</v>
      </c>
      <c r="N5" s="289" t="s">
        <v>1395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03" t="s">
        <v>53</v>
      </c>
      <c r="N6" s="287">
        <f>COUNTIF(E8:K24, "*YB*")</f>
        <v>8</v>
      </c>
      <c r="O6" s="224" t="s">
        <v>495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307"/>
      <c r="F7" s="237" t="s">
        <v>756</v>
      </c>
      <c r="G7" s="237" t="s">
        <v>259</v>
      </c>
      <c r="H7" s="317" t="s">
        <v>259</v>
      </c>
      <c r="I7" s="314" t="s">
        <v>259</v>
      </c>
      <c r="J7" s="298"/>
      <c r="K7" s="276"/>
      <c r="L7" s="61"/>
      <c r="M7" s="291" t="s">
        <v>54</v>
      </c>
      <c r="N7" s="285">
        <f>COUNTIF(E8:K24, "*YZ*")</f>
        <v>0</v>
      </c>
      <c r="O7" s="239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8"/>
      <c r="F8" s="306" t="s">
        <v>756</v>
      </c>
      <c r="G8" s="316" t="s">
        <v>1502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5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8"/>
      <c r="F9" s="306" t="s">
        <v>756</v>
      </c>
      <c r="G9" s="316" t="s">
        <v>1502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495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308"/>
      <c r="F10" s="306" t="s">
        <v>756</v>
      </c>
      <c r="G10" s="316" t="s">
        <v>1502</v>
      </c>
      <c r="H10" s="306" t="s">
        <v>60</v>
      </c>
      <c r="I10" s="306" t="s">
        <v>1375</v>
      </c>
      <c r="J10" s="299"/>
      <c r="K10" s="300"/>
      <c r="L10" s="61"/>
      <c r="M10" s="292" t="s">
        <v>57</v>
      </c>
      <c r="N10" s="285">
        <f>COUNTIF(E8:K24, "*Rafi*")</f>
        <v>0</v>
      </c>
      <c r="O10" s="224" t="s">
        <v>451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308"/>
      <c r="F11" s="306" t="s">
        <v>756</v>
      </c>
      <c r="G11" s="316" t="s">
        <v>1502</v>
      </c>
      <c r="H11" s="306" t="s">
        <v>58</v>
      </c>
      <c r="I11" s="306" t="s">
        <v>1375</v>
      </c>
      <c r="J11" s="299"/>
      <c r="K11" s="300"/>
      <c r="L11" s="61"/>
      <c r="M11" s="292" t="s">
        <v>58</v>
      </c>
      <c r="N11" s="285">
        <f>COUNTIF(E8:K24, "*Wei Yen*")</f>
        <v>12</v>
      </c>
      <c r="O11" s="224"/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308"/>
      <c r="F12" s="306" t="s">
        <v>756</v>
      </c>
      <c r="G12" s="316" t="s">
        <v>1502</v>
      </c>
      <c r="H12" s="306" t="s">
        <v>60</v>
      </c>
      <c r="I12" s="306" t="s">
        <v>1375</v>
      </c>
      <c r="J12" s="299"/>
      <c r="K12" s="300"/>
      <c r="L12" s="61"/>
      <c r="M12" s="291" t="s">
        <v>59</v>
      </c>
      <c r="N12" s="285">
        <f>COUNTIF(E8:K24, "*Nicholas*")</f>
        <v>0</v>
      </c>
      <c r="O12" s="224" t="s">
        <v>1503</v>
      </c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309"/>
      <c r="F13" s="306" t="s">
        <v>756</v>
      </c>
      <c r="G13" s="316" t="s">
        <v>1502</v>
      </c>
      <c r="H13" s="306" t="s">
        <v>60</v>
      </c>
      <c r="I13" s="306" t="s">
        <v>1375</v>
      </c>
      <c r="J13" s="318" t="s">
        <v>60</v>
      </c>
      <c r="K13" s="300"/>
      <c r="L13" s="61"/>
      <c r="M13" s="292" t="s">
        <v>60</v>
      </c>
      <c r="N13" s="285" cm="1">
        <f t="array" ref="N13">SUM(COUNTIFS(E8:K24, {"*Venus*","*Vaness*","*Vanness*"}))</f>
        <v>24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10"/>
      <c r="F14" s="306" t="s">
        <v>756</v>
      </c>
      <c r="G14" s="316" t="s">
        <v>1504</v>
      </c>
      <c r="H14" s="249" t="s">
        <v>53</v>
      </c>
      <c r="I14" s="306" t="s">
        <v>1375</v>
      </c>
      <c r="J14" s="299"/>
      <c r="K14" s="300"/>
      <c r="L14" s="61"/>
      <c r="M14" s="292" t="s">
        <v>61</v>
      </c>
      <c r="N14" s="285">
        <f>COUNTIF(E8:K24, "*Tai Wei*")</f>
        <v>0</v>
      </c>
      <c r="O14" s="224" t="s">
        <v>1464</v>
      </c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10"/>
      <c r="F15" s="306" t="s">
        <v>756</v>
      </c>
      <c r="G15" s="316" t="s">
        <v>1504</v>
      </c>
      <c r="H15" s="249" t="s">
        <v>1505</v>
      </c>
      <c r="I15" s="306" t="s">
        <v>1375</v>
      </c>
      <c r="J15" s="299"/>
      <c r="K15" s="300"/>
      <c r="L15" s="61"/>
      <c r="M15" s="292" t="s">
        <v>804</v>
      </c>
      <c r="N15" s="285">
        <f>COUNTIF(E8:K24, "*Casey*")</f>
        <v>4</v>
      </c>
      <c r="O15" s="224" t="s">
        <v>1503</v>
      </c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10"/>
      <c r="F16" s="306" t="s">
        <v>756</v>
      </c>
      <c r="G16" s="249" t="s">
        <v>1506</v>
      </c>
      <c r="H16" s="249" t="s">
        <v>53</v>
      </c>
      <c r="I16" s="306" t="s">
        <v>1375</v>
      </c>
      <c r="J16" s="299"/>
      <c r="K16" s="300"/>
      <c r="L16" s="61"/>
      <c r="M16" s="293" t="s">
        <v>62</v>
      </c>
      <c r="N16" s="286">
        <f>COUNTIF(E8:K24, "*Vijay*")</f>
        <v>0</v>
      </c>
      <c r="O16" s="315" t="s">
        <v>1503</v>
      </c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311"/>
      <c r="F17" s="306" t="s">
        <v>756</v>
      </c>
      <c r="G17" s="249" t="s">
        <v>1506</v>
      </c>
      <c r="H17" s="302" t="s">
        <v>53</v>
      </c>
      <c r="I17" s="306" t="s">
        <v>60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311"/>
      <c r="F18" s="306" t="s">
        <v>1507</v>
      </c>
      <c r="G18" s="249" t="s">
        <v>1508</v>
      </c>
      <c r="H18" s="302" t="s">
        <v>1505</v>
      </c>
      <c r="I18" s="306" t="s">
        <v>58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312"/>
      <c r="F19" s="274"/>
      <c r="G19" s="274"/>
      <c r="H19" s="283"/>
      <c r="I19" s="274"/>
      <c r="J19" s="274"/>
      <c r="K19" s="300"/>
      <c r="L19" s="61"/>
      <c r="M19" s="731"/>
      <c r="N19" s="731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312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312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312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312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313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>
      <c r="B27" t="s">
        <v>130</v>
      </c>
      <c r="C27" s="727" t="s">
        <v>1509</v>
      </c>
      <c r="D27" s="727"/>
      <c r="E27" s="727"/>
      <c r="F27" s="727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1265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1493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  <drawing r:id="rId1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3B327D-94B9-4C99-9954-C2A802FB06E9}">
  <dimension ref="B1:T46"/>
  <sheetViews>
    <sheetView workbookViewId="0">
      <selection activeCell="H18" sqref="H16:H1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1510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1511</v>
      </c>
      <c r="F5" s="223" t="s">
        <v>1512</v>
      </c>
      <c r="G5" s="223" t="s">
        <v>1513</v>
      </c>
      <c r="H5" s="223" t="s">
        <v>1514</v>
      </c>
      <c r="I5" s="223" t="s">
        <v>1515</v>
      </c>
      <c r="J5" s="223" t="s">
        <v>1516</v>
      </c>
      <c r="K5" s="223" t="s">
        <v>1517</v>
      </c>
      <c r="L5" s="61"/>
      <c r="M5" s="288" t="s">
        <v>80</v>
      </c>
      <c r="N5" s="289" t="s">
        <v>1395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03" t="s">
        <v>53</v>
      </c>
      <c r="N6" s="287">
        <f>COUNTIF(E8:K24, "*YB*")</f>
        <v>0</v>
      </c>
      <c r="O6" s="224"/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259</v>
      </c>
      <c r="F7" s="237" t="s">
        <v>259</v>
      </c>
      <c r="G7" s="237" t="s">
        <v>259</v>
      </c>
      <c r="H7" s="237" t="s">
        <v>259</v>
      </c>
      <c r="I7" s="237" t="s">
        <v>259</v>
      </c>
      <c r="J7" s="298"/>
      <c r="K7" s="276"/>
      <c r="L7" s="61"/>
      <c r="M7" s="291" t="s">
        <v>54</v>
      </c>
      <c r="N7" s="285">
        <f>COUNTIF(E8:K24, "*YZ*")</f>
        <v>14</v>
      </c>
      <c r="O7" s="239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60</v>
      </c>
      <c r="F8" s="306" t="s">
        <v>60</v>
      </c>
      <c r="G8" s="306" t="s">
        <v>60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16</v>
      </c>
      <c r="O8" s="199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60</v>
      </c>
      <c r="F9" s="306" t="s">
        <v>1363</v>
      </c>
      <c r="G9" s="306" t="s">
        <v>1363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6</v>
      </c>
      <c r="O9" s="199"/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306" t="s">
        <v>60</v>
      </c>
      <c r="F10" s="306" t="s">
        <v>1363</v>
      </c>
      <c r="G10" s="306" t="s">
        <v>1363</v>
      </c>
      <c r="H10" s="306" t="s">
        <v>60</v>
      </c>
      <c r="I10" s="306" t="s">
        <v>60</v>
      </c>
      <c r="J10" s="299"/>
      <c r="K10" s="300"/>
      <c r="L10" s="61"/>
      <c r="M10" s="292" t="s">
        <v>57</v>
      </c>
      <c r="N10" s="285">
        <f>COUNTIF(E8:K24, "*Rafi*")</f>
        <v>10</v>
      </c>
      <c r="O10" s="199"/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306" t="s">
        <v>60</v>
      </c>
      <c r="F11" s="306" t="s">
        <v>1363</v>
      </c>
      <c r="G11" s="306" t="s">
        <v>1363</v>
      </c>
      <c r="H11" s="306" t="s">
        <v>1518</v>
      </c>
      <c r="I11" s="306" t="s">
        <v>60</v>
      </c>
      <c r="J11" s="299"/>
      <c r="K11" s="300"/>
      <c r="L11" s="61"/>
      <c r="M11" s="292" t="s">
        <v>58</v>
      </c>
      <c r="N11" s="285">
        <f>COUNTIF(E8:K24, "*Wei Yen*")</f>
        <v>15</v>
      </c>
      <c r="O11" s="199"/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306" t="s">
        <v>60</v>
      </c>
      <c r="F12" s="306" t="s">
        <v>1440</v>
      </c>
      <c r="G12" s="306" t="s">
        <v>1363</v>
      </c>
      <c r="H12" s="306" t="s">
        <v>1518</v>
      </c>
      <c r="I12" s="306" t="s">
        <v>60</v>
      </c>
      <c r="J12" s="299"/>
      <c r="K12" s="300"/>
      <c r="L12" s="61"/>
      <c r="M12" s="291" t="s">
        <v>59</v>
      </c>
      <c r="N12" s="285">
        <f>COUNTIF(E8:K24, "*Nicholas*")</f>
        <v>3</v>
      </c>
      <c r="O12" s="199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212" t="s">
        <v>1519</v>
      </c>
      <c r="F13" s="212" t="s">
        <v>801</v>
      </c>
      <c r="G13" s="249" t="s">
        <v>54</v>
      </c>
      <c r="H13" s="249" t="s">
        <v>801</v>
      </c>
      <c r="I13" s="196"/>
      <c r="J13" s="299"/>
      <c r="K13" s="300"/>
      <c r="L13" s="61"/>
      <c r="M13" s="292" t="s">
        <v>60</v>
      </c>
      <c r="N13" s="285">
        <f>COUNTIF(E8:K24, "*Venus*")</f>
        <v>26</v>
      </c>
      <c r="O13" s="199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2" t="s">
        <v>1519</v>
      </c>
      <c r="F14" s="212" t="s">
        <v>1520</v>
      </c>
      <c r="G14" s="249" t="s">
        <v>1521</v>
      </c>
      <c r="H14" s="249" t="s">
        <v>801</v>
      </c>
      <c r="I14" s="196"/>
      <c r="J14" s="299"/>
      <c r="K14" s="300"/>
      <c r="L14" s="61"/>
      <c r="M14" s="292" t="s">
        <v>61</v>
      </c>
      <c r="N14" s="285">
        <f>COUNTIF(E8:K24, "*Tai Wei*")</f>
        <v>0</v>
      </c>
      <c r="O14" s="199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02" t="s">
        <v>57</v>
      </c>
      <c r="F15" s="212" t="s">
        <v>1522</v>
      </c>
      <c r="G15" s="249" t="s">
        <v>1521</v>
      </c>
      <c r="H15" s="249" t="s">
        <v>1523</v>
      </c>
      <c r="I15" s="196"/>
      <c r="J15" s="299"/>
      <c r="K15" s="300"/>
      <c r="L15" s="61"/>
      <c r="M15" s="292" t="s">
        <v>804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02" t="s">
        <v>1052</v>
      </c>
      <c r="F16" s="212" t="s">
        <v>1524</v>
      </c>
      <c r="G16" s="249" t="s">
        <v>1521</v>
      </c>
      <c r="H16" s="249" t="s">
        <v>1525</v>
      </c>
      <c r="I16" s="196"/>
      <c r="J16" s="299"/>
      <c r="K16" s="300"/>
      <c r="L16" s="61"/>
      <c r="M16" s="293" t="s">
        <v>62</v>
      </c>
      <c r="N16" s="286">
        <f>COUNTIF(E8:K24, "*Vijay*")</f>
        <v>15</v>
      </c>
      <c r="O16" s="219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214" t="s">
        <v>60</v>
      </c>
      <c r="F17" s="196" t="s">
        <v>1308</v>
      </c>
      <c r="G17" s="249" t="s">
        <v>1526</v>
      </c>
      <c r="H17" s="302" t="s">
        <v>1527</v>
      </c>
      <c r="I17" s="196"/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214" t="s">
        <v>1528</v>
      </c>
      <c r="F18" s="196" t="s">
        <v>1529</v>
      </c>
      <c r="G18" s="249" t="s">
        <v>1526</v>
      </c>
      <c r="H18" s="302" t="s">
        <v>1527</v>
      </c>
      <c r="I18" s="214"/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1530</v>
      </c>
      <c r="F19" s="274" t="s">
        <v>1531</v>
      </c>
      <c r="G19" s="274" t="s">
        <v>55</v>
      </c>
      <c r="H19" s="283"/>
      <c r="I19" s="274"/>
      <c r="J19" s="274"/>
      <c r="K19" s="300"/>
      <c r="L19" s="61"/>
      <c r="M19" s="731"/>
      <c r="N19" s="731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 t="s">
        <v>1530</v>
      </c>
      <c r="F20" s="274" t="s">
        <v>1531</v>
      </c>
      <c r="G20" s="274" t="s">
        <v>55</v>
      </c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 t="s">
        <v>1031</v>
      </c>
      <c r="F21" s="274" t="s">
        <v>1163</v>
      </c>
      <c r="G21" s="274" t="s">
        <v>55</v>
      </c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 t="s">
        <v>55</v>
      </c>
      <c r="G22" s="274" t="s">
        <v>55</v>
      </c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>
      <c r="B27" t="s">
        <v>130</v>
      </c>
      <c r="C27" s="727"/>
      <c r="D27" s="727"/>
      <c r="E27" s="727"/>
      <c r="F27" s="727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1265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2" spans="2:20">
      <c r="B32" s="55"/>
      <c r="D32" s="246" t="s">
        <v>1532</v>
      </c>
    </row>
    <row r="33" spans="2:15">
      <c r="B33" s="56"/>
      <c r="D33" s="246" t="s">
        <v>1533</v>
      </c>
    </row>
    <row r="34" spans="2:15">
      <c r="B34" s="180"/>
      <c r="D34" t="s">
        <v>132</v>
      </c>
    </row>
    <row r="35" spans="2:15">
      <c r="B35" s="90"/>
      <c r="D35" t="s">
        <v>133</v>
      </c>
    </row>
    <row r="37" spans="2:15">
      <c r="B37" s="127" t="s">
        <v>134</v>
      </c>
      <c r="D37" s="247" t="s">
        <v>1534</v>
      </c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  <row r="45" spans="2:15">
      <c r="M45" s="61"/>
      <c r="N45" s="62"/>
      <c r="O45" s="61"/>
    </row>
    <row r="46" spans="2:15">
      <c r="M46" s="61"/>
      <c r="N46" s="62"/>
      <c r="O46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D19CD2-A579-455B-95C8-7A1C3FE699F8}">
  <dimension ref="B1:T45"/>
  <sheetViews>
    <sheetView topLeftCell="A3" workbookViewId="0">
      <selection activeCell="E18" sqref="E1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1535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45203</v>
      </c>
      <c r="F5" s="223">
        <v>45234</v>
      </c>
      <c r="G5" s="223">
        <v>45264</v>
      </c>
      <c r="H5" s="223" t="s">
        <v>1536</v>
      </c>
      <c r="I5" s="223" t="s">
        <v>1537</v>
      </c>
      <c r="J5" s="223" t="s">
        <v>1538</v>
      </c>
      <c r="K5" s="223" t="s">
        <v>1539</v>
      </c>
      <c r="L5" s="61"/>
      <c r="M5" s="288" t="s">
        <v>80</v>
      </c>
      <c r="N5" s="289" t="s">
        <v>1395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03" t="s">
        <v>53</v>
      </c>
      <c r="N6" s="287">
        <f>COUNTIF(E8:K24, "*YB*")</f>
        <v>5</v>
      </c>
      <c r="O6" s="224"/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37" t="s">
        <v>58</v>
      </c>
      <c r="F7" s="237" t="s">
        <v>58</v>
      </c>
      <c r="G7" s="237" t="s">
        <v>58</v>
      </c>
      <c r="H7" s="237" t="s">
        <v>58</v>
      </c>
      <c r="I7" s="237" t="s">
        <v>58</v>
      </c>
      <c r="J7" s="298"/>
      <c r="K7" s="276"/>
      <c r="L7" s="61"/>
      <c r="M7" s="291" t="s">
        <v>54</v>
      </c>
      <c r="N7" s="285">
        <f>COUNTIF(E8:K24, "*YZ*")</f>
        <v>25</v>
      </c>
      <c r="O7" s="239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65" t="s">
        <v>94</v>
      </c>
      <c r="E8" s="262" t="s">
        <v>58</v>
      </c>
      <c r="F8" s="295" t="s">
        <v>1540</v>
      </c>
      <c r="G8" s="296" t="s">
        <v>1541</v>
      </c>
      <c r="H8" s="297" t="s">
        <v>1375</v>
      </c>
      <c r="I8" s="297" t="s">
        <v>58</v>
      </c>
      <c r="J8" s="299"/>
      <c r="K8" s="301"/>
      <c r="L8" s="61"/>
      <c r="M8" s="291" t="s">
        <v>55</v>
      </c>
      <c r="N8" s="285">
        <f>COUNTIF(E8:K24, "*James*")</f>
        <v>8</v>
      </c>
      <c r="O8" s="199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262" t="s">
        <v>308</v>
      </c>
      <c r="F9" s="212" t="s">
        <v>1540</v>
      </c>
      <c r="G9" s="294" t="s">
        <v>1542</v>
      </c>
      <c r="H9" s="242" t="s">
        <v>60</v>
      </c>
      <c r="I9" s="297" t="s">
        <v>60</v>
      </c>
      <c r="J9" s="299"/>
      <c r="K9" s="300"/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262" t="s">
        <v>308</v>
      </c>
      <c r="F10" s="212" t="s">
        <v>1363</v>
      </c>
      <c r="G10" s="294" t="s">
        <v>1542</v>
      </c>
      <c r="H10" s="196" t="s">
        <v>1543</v>
      </c>
      <c r="I10" s="196" t="s">
        <v>60</v>
      </c>
      <c r="J10" s="299"/>
      <c r="K10" s="300"/>
      <c r="L10" s="61"/>
      <c r="M10" s="292" t="s">
        <v>57</v>
      </c>
      <c r="N10" s="285">
        <f>COUNTIF(E8:K24, "*Rafi*")</f>
        <v>13</v>
      </c>
      <c r="O10" s="199"/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262" t="s">
        <v>308</v>
      </c>
      <c r="F11" s="212" t="s">
        <v>60</v>
      </c>
      <c r="G11" s="294" t="s">
        <v>1542</v>
      </c>
      <c r="H11" s="249" t="s">
        <v>1543</v>
      </c>
      <c r="I11" s="196" t="s">
        <v>1443</v>
      </c>
      <c r="J11" s="299"/>
      <c r="K11" s="300"/>
      <c r="L11" s="61"/>
      <c r="M11" s="292" t="s">
        <v>58</v>
      </c>
      <c r="N11" s="285">
        <f>COUNTIF(E8:K24, "*Wei Yen*")</f>
        <v>39</v>
      </c>
      <c r="O11" s="199"/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214" t="s">
        <v>1308</v>
      </c>
      <c r="F12" s="212" t="s">
        <v>1544</v>
      </c>
      <c r="G12" s="249" t="s">
        <v>1545</v>
      </c>
      <c r="H12" s="249" t="s">
        <v>1546</v>
      </c>
      <c r="I12" s="196" t="s">
        <v>1443</v>
      </c>
      <c r="J12" s="299"/>
      <c r="K12" s="300"/>
      <c r="L12" s="61"/>
      <c r="M12" s="291" t="s">
        <v>59</v>
      </c>
      <c r="N12" s="285">
        <f>COUNTIF(E8:K24, "*Nicholas*")</f>
        <v>16</v>
      </c>
      <c r="O12" s="199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212" t="s">
        <v>1547</v>
      </c>
      <c r="F13" s="212" t="s">
        <v>1544</v>
      </c>
      <c r="G13" s="249" t="s">
        <v>1548</v>
      </c>
      <c r="H13" s="249" t="s">
        <v>1549</v>
      </c>
      <c r="I13" s="196" t="s">
        <v>1550</v>
      </c>
      <c r="J13" s="299"/>
      <c r="K13" s="300"/>
      <c r="L13" s="61"/>
      <c r="M13" s="292" t="s">
        <v>60</v>
      </c>
      <c r="N13" s="285">
        <f>COUNTIF(E8:K24, "*Venus*")</f>
        <v>28</v>
      </c>
      <c r="O13" s="199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2" t="s">
        <v>1551</v>
      </c>
      <c r="F14" s="262" t="s">
        <v>1552</v>
      </c>
      <c r="G14" s="249" t="s">
        <v>1553</v>
      </c>
      <c r="H14" s="249" t="s">
        <v>1549</v>
      </c>
      <c r="I14" s="196" t="s">
        <v>1554</v>
      </c>
      <c r="J14" s="299"/>
      <c r="K14" s="300"/>
      <c r="L14" s="61"/>
      <c r="M14" s="292" t="s">
        <v>61</v>
      </c>
      <c r="N14" s="285">
        <f>COUNTIF(E8:K24, "*Tai Wei*")</f>
        <v>9</v>
      </c>
      <c r="O14" s="199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02" t="s">
        <v>1555</v>
      </c>
      <c r="F15" s="262" t="s">
        <v>1307</v>
      </c>
      <c r="G15" s="249" t="s">
        <v>1556</v>
      </c>
      <c r="H15" s="249" t="s">
        <v>1440</v>
      </c>
      <c r="I15" s="196" t="s">
        <v>1550</v>
      </c>
      <c r="J15" s="299"/>
      <c r="K15" s="300"/>
      <c r="L15" s="61"/>
      <c r="M15" s="292" t="s">
        <v>804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 thickBot="1">
      <c r="B16" s="266" t="s">
        <v>111</v>
      </c>
      <c r="C16" s="217" t="s">
        <v>85</v>
      </c>
      <c r="D16" s="267" t="s">
        <v>113</v>
      </c>
      <c r="E16" s="262" t="s">
        <v>54</v>
      </c>
      <c r="F16" s="212" t="s">
        <v>1557</v>
      </c>
      <c r="G16" s="249" t="s">
        <v>1542</v>
      </c>
      <c r="H16" s="249" t="s">
        <v>1558</v>
      </c>
      <c r="I16" s="196" t="s">
        <v>1550</v>
      </c>
      <c r="J16" s="299"/>
      <c r="K16" s="300"/>
      <c r="L16" s="61"/>
      <c r="M16" s="293" t="s">
        <v>62</v>
      </c>
      <c r="N16" s="286">
        <f>COUNTIF(E8:K24, "*Vijay*")</f>
        <v>21</v>
      </c>
      <c r="O16" s="219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214"/>
      <c r="F17" s="196" t="s">
        <v>1559</v>
      </c>
      <c r="G17" s="249" t="s">
        <v>1560</v>
      </c>
      <c r="H17" s="213" t="s">
        <v>1558</v>
      </c>
      <c r="I17" s="196" t="s">
        <v>1554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214" t="s">
        <v>1561</v>
      </c>
      <c r="F18" s="196" t="s">
        <v>1562</v>
      </c>
      <c r="G18" s="249" t="s">
        <v>1560</v>
      </c>
      <c r="H18" s="213" t="s">
        <v>1563</v>
      </c>
      <c r="I18" s="196" t="s">
        <v>1564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1565</v>
      </c>
      <c r="F19" s="274" t="s">
        <v>1530</v>
      </c>
      <c r="G19" s="274" t="s">
        <v>59</v>
      </c>
      <c r="H19" s="274"/>
      <c r="I19" s="274"/>
      <c r="J19" s="274"/>
      <c r="K19" s="300"/>
      <c r="L19" s="61"/>
      <c r="M19" s="731"/>
      <c r="N19" s="731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 t="s">
        <v>1566</v>
      </c>
      <c r="F20" s="274" t="s">
        <v>1530</v>
      </c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 t="s">
        <v>1567</v>
      </c>
      <c r="F21" s="274" t="s">
        <v>1043</v>
      </c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C26" s="727"/>
      <c r="D26" s="727"/>
      <c r="E26" s="727"/>
      <c r="F26" s="727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>
      <c r="B27" t="s">
        <v>136</v>
      </c>
      <c r="C27" t="s">
        <v>1265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>
      <c r="L29" s="61"/>
      <c r="M29" s="61"/>
      <c r="N29" s="62"/>
      <c r="O29" s="61"/>
      <c r="P29" s="63"/>
      <c r="Q29" s="63"/>
      <c r="R29" s="63"/>
      <c r="S29" s="63"/>
      <c r="T29" s="63"/>
    </row>
    <row r="31" spans="2:20">
      <c r="B31" s="55"/>
      <c r="D31" s="246" t="s">
        <v>1532</v>
      </c>
    </row>
    <row r="32" spans="2:20">
      <c r="B32" s="56"/>
      <c r="D32" s="246" t="s">
        <v>1533</v>
      </c>
    </row>
    <row r="33" spans="2:15">
      <c r="B33" s="180"/>
      <c r="D33" t="s">
        <v>132</v>
      </c>
    </row>
    <row r="34" spans="2:15">
      <c r="B34" s="90"/>
      <c r="D34" t="s">
        <v>133</v>
      </c>
    </row>
    <row r="36" spans="2:15">
      <c r="B36" s="127" t="s">
        <v>134</v>
      </c>
      <c r="D36" s="247" t="s">
        <v>1534</v>
      </c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  <row r="45" spans="2:15">
      <c r="M45" s="61"/>
      <c r="N45" s="62"/>
      <c r="O45" s="61"/>
    </row>
  </sheetData>
  <mergeCells count="5">
    <mergeCell ref="B1:K1"/>
    <mergeCell ref="B2:K2"/>
    <mergeCell ref="B3:K3"/>
    <mergeCell ref="C26:F26"/>
    <mergeCell ref="M19:N19"/>
  </mergeCells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172ED2-5488-49B2-87F7-B7992512DD42}">
  <dimension ref="B1:T45"/>
  <sheetViews>
    <sheetView topLeftCell="G1" workbookViewId="0">
      <selection activeCell="K9" sqref="K9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8.57031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1568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44989</v>
      </c>
      <c r="F5" s="223">
        <v>45020</v>
      </c>
      <c r="G5" s="223">
        <v>45050</v>
      </c>
      <c r="H5" s="223">
        <v>45081</v>
      </c>
      <c r="I5" s="223">
        <v>45111</v>
      </c>
      <c r="J5" s="223">
        <v>45142</v>
      </c>
      <c r="K5" s="223">
        <v>45173</v>
      </c>
      <c r="L5" s="61"/>
      <c r="M5" s="288" t="s">
        <v>80</v>
      </c>
      <c r="N5" s="289" t="s">
        <v>1569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290" t="s">
        <v>53</v>
      </c>
      <c r="N6" s="287">
        <f>COUNTIF(E8:K24, "*YB*")</f>
        <v>10</v>
      </c>
      <c r="O6" s="224"/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37" t="s">
        <v>59</v>
      </c>
      <c r="F7" s="237" t="s">
        <v>59</v>
      </c>
      <c r="G7" s="282" t="s">
        <v>59</v>
      </c>
      <c r="H7" s="282" t="s">
        <v>59</v>
      </c>
      <c r="I7" s="282" t="s">
        <v>59</v>
      </c>
      <c r="J7" s="298" t="s">
        <v>1570</v>
      </c>
      <c r="K7" s="276"/>
      <c r="L7" s="61"/>
      <c r="M7" s="291" t="s">
        <v>54</v>
      </c>
      <c r="N7" s="285">
        <f>COUNTIF(E8:K24, "*YZ*")</f>
        <v>17</v>
      </c>
      <c r="O7" s="239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65" t="s">
        <v>94</v>
      </c>
      <c r="E8" s="262" t="s">
        <v>1366</v>
      </c>
      <c r="F8" s="295" t="s">
        <v>59</v>
      </c>
      <c r="G8" s="296" t="s">
        <v>1571</v>
      </c>
      <c r="H8" s="297" t="s">
        <v>1571</v>
      </c>
      <c r="I8" s="297" t="s">
        <v>59</v>
      </c>
      <c r="J8" s="299" t="s">
        <v>1572</v>
      </c>
      <c r="K8" s="301" t="s">
        <v>804</v>
      </c>
      <c r="L8" s="61"/>
      <c r="M8" s="291" t="s">
        <v>55</v>
      </c>
      <c r="N8" s="285">
        <f>COUNTIF(E8:K24, "*James*")</f>
        <v>9</v>
      </c>
      <c r="O8" s="199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262" t="s">
        <v>1573</v>
      </c>
      <c r="F9" s="212" t="s">
        <v>1403</v>
      </c>
      <c r="G9" s="294" t="s">
        <v>1574</v>
      </c>
      <c r="H9" s="242" t="s">
        <v>60</v>
      </c>
      <c r="I9" s="297" t="s">
        <v>59</v>
      </c>
      <c r="J9" s="299" t="s">
        <v>1572</v>
      </c>
      <c r="K9" s="300" t="s">
        <v>804</v>
      </c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262" t="s">
        <v>1573</v>
      </c>
      <c r="F10" s="212" t="s">
        <v>1403</v>
      </c>
      <c r="G10" s="212" t="s">
        <v>1574</v>
      </c>
      <c r="H10" s="196" t="s">
        <v>60</v>
      </c>
      <c r="I10" s="196" t="s">
        <v>1575</v>
      </c>
      <c r="J10" s="299" t="s">
        <v>1572</v>
      </c>
      <c r="K10" s="300" t="s">
        <v>804</v>
      </c>
      <c r="L10" s="61"/>
      <c r="M10" s="292" t="s">
        <v>57</v>
      </c>
      <c r="N10" s="285">
        <f>COUNTIF(E8:K24, "*Rafi*")</f>
        <v>20</v>
      </c>
      <c r="O10" s="199"/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262" t="s">
        <v>1573</v>
      </c>
      <c r="F11" s="212" t="s">
        <v>1576</v>
      </c>
      <c r="G11" s="249" t="s">
        <v>1577</v>
      </c>
      <c r="H11" s="249" t="s">
        <v>60</v>
      </c>
      <c r="I11" s="196" t="s">
        <v>1578</v>
      </c>
      <c r="J11" s="299" t="s">
        <v>1572</v>
      </c>
      <c r="K11" s="300" t="s">
        <v>804</v>
      </c>
      <c r="L11" s="61"/>
      <c r="M11" s="304" t="s">
        <v>58</v>
      </c>
      <c r="N11" s="285">
        <f>COUNTIF(E8:K24, "*Wei Yen*")</f>
        <v>0</v>
      </c>
      <c r="O11" s="199" t="s">
        <v>1579</v>
      </c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214" t="s">
        <v>1580</v>
      </c>
      <c r="F12" s="212" t="s">
        <v>1581</v>
      </c>
      <c r="G12" s="249" t="s">
        <v>1582</v>
      </c>
      <c r="H12" s="249" t="s">
        <v>60</v>
      </c>
      <c r="I12" s="196" t="s">
        <v>1578</v>
      </c>
      <c r="J12" s="299" t="s">
        <v>1572</v>
      </c>
      <c r="K12" s="300" t="s">
        <v>804</v>
      </c>
      <c r="L12" s="61"/>
      <c r="M12" s="292" t="s">
        <v>59</v>
      </c>
      <c r="N12" s="285">
        <f>COUNTIF(E8:K24, "*Nicholas*")</f>
        <v>30</v>
      </c>
      <c r="O12" s="199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67" t="s">
        <v>106</v>
      </c>
      <c r="E13" s="214" t="s">
        <v>1580</v>
      </c>
      <c r="F13" s="196" t="s">
        <v>1583</v>
      </c>
      <c r="G13" s="249" t="s">
        <v>1582</v>
      </c>
      <c r="H13" s="249" t="s">
        <v>1307</v>
      </c>
      <c r="I13" s="196" t="s">
        <v>1584</v>
      </c>
      <c r="J13" s="299" t="s">
        <v>1572</v>
      </c>
      <c r="K13" s="300" t="s">
        <v>804</v>
      </c>
      <c r="L13" s="61"/>
      <c r="M13" s="292" t="s">
        <v>60</v>
      </c>
      <c r="N13" s="285">
        <f>COUNTIF(E8:K24, "*Venus*")</f>
        <v>31</v>
      </c>
      <c r="O13" s="199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67" t="s">
        <v>109</v>
      </c>
      <c r="E14" s="214" t="s">
        <v>1585</v>
      </c>
      <c r="F14" s="196" t="s">
        <v>839</v>
      </c>
      <c r="G14" s="249" t="s">
        <v>1586</v>
      </c>
      <c r="H14" s="249" t="s">
        <v>62</v>
      </c>
      <c r="I14" s="196" t="s">
        <v>1587</v>
      </c>
      <c r="J14" s="299" t="s">
        <v>1572</v>
      </c>
      <c r="K14" s="300" t="s">
        <v>804</v>
      </c>
      <c r="L14" s="61"/>
      <c r="M14" s="291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67" t="s">
        <v>111</v>
      </c>
      <c r="E15" s="214" t="s">
        <v>1585</v>
      </c>
      <c r="F15" s="196" t="s">
        <v>1578</v>
      </c>
      <c r="G15" s="249" t="s">
        <v>1588</v>
      </c>
      <c r="H15" s="249" t="s">
        <v>62</v>
      </c>
      <c r="I15" s="196" t="s">
        <v>1587</v>
      </c>
      <c r="J15" s="299" t="s">
        <v>1572</v>
      </c>
      <c r="K15" s="300" t="s">
        <v>804</v>
      </c>
      <c r="L15" s="61"/>
      <c r="M15" s="292" t="s">
        <v>804</v>
      </c>
      <c r="N15" s="285">
        <f>COUNTIF(E8:K24, "*Casey*")</f>
        <v>50</v>
      </c>
      <c r="O15" s="199"/>
      <c r="P15" s="199"/>
      <c r="Q15" s="199"/>
      <c r="R15" s="63"/>
      <c r="S15" s="63"/>
      <c r="T15" s="63"/>
    </row>
    <row r="16" spans="2:20" ht="15" customHeight="1" thickBot="1">
      <c r="B16" s="266" t="s">
        <v>111</v>
      </c>
      <c r="C16" s="217" t="s">
        <v>85</v>
      </c>
      <c r="D16" s="267" t="s">
        <v>113</v>
      </c>
      <c r="E16" s="214" t="s">
        <v>1585</v>
      </c>
      <c r="F16" s="196" t="s">
        <v>1589</v>
      </c>
      <c r="G16" s="249" t="s">
        <v>1590</v>
      </c>
      <c r="H16" s="249" t="s">
        <v>60</v>
      </c>
      <c r="I16" s="196" t="s">
        <v>1591</v>
      </c>
      <c r="J16" s="299" t="s">
        <v>1572</v>
      </c>
      <c r="K16" s="300" t="s">
        <v>804</v>
      </c>
      <c r="L16" s="61"/>
      <c r="M16" s="293" t="s">
        <v>62</v>
      </c>
      <c r="N16" s="286">
        <f>COUNTIF(E8:K24, "*Vijay*")</f>
        <v>25</v>
      </c>
      <c r="O16" s="219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214" t="s">
        <v>1585</v>
      </c>
      <c r="F17" s="196" t="s">
        <v>1592</v>
      </c>
      <c r="G17" s="249" t="s">
        <v>1593</v>
      </c>
      <c r="H17" s="249" t="s">
        <v>60</v>
      </c>
      <c r="I17" s="250" t="s">
        <v>839</v>
      </c>
      <c r="J17" s="274" t="s">
        <v>804</v>
      </c>
      <c r="K17" s="300" t="s">
        <v>804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214" t="s">
        <v>648</v>
      </c>
      <c r="F18" s="196" t="s">
        <v>1594</v>
      </c>
      <c r="G18" s="261" t="s">
        <v>1593</v>
      </c>
      <c r="H18" s="249" t="s">
        <v>1595</v>
      </c>
      <c r="I18" s="196" t="s">
        <v>62</v>
      </c>
      <c r="J18" s="279" t="s">
        <v>804</v>
      </c>
      <c r="K18" s="300" t="s">
        <v>804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648</v>
      </c>
      <c r="F19" s="274" t="s">
        <v>56</v>
      </c>
      <c r="G19" s="274" t="s">
        <v>1596</v>
      </c>
      <c r="H19" s="274"/>
      <c r="I19" s="274"/>
      <c r="J19" s="274" t="s">
        <v>804</v>
      </c>
      <c r="K19" s="300" t="s">
        <v>804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 t="s">
        <v>648</v>
      </c>
      <c r="F20" s="274" t="s">
        <v>56</v>
      </c>
      <c r="G20" s="274" t="s">
        <v>1596</v>
      </c>
      <c r="H20" s="274"/>
      <c r="I20" s="274"/>
      <c r="J20" s="274" t="s">
        <v>804</v>
      </c>
      <c r="K20" s="300" t="s">
        <v>804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 t="s">
        <v>648</v>
      </c>
      <c r="F21" s="274" t="s">
        <v>56</v>
      </c>
      <c r="G21" s="274" t="s">
        <v>1596</v>
      </c>
      <c r="H21" s="274"/>
      <c r="I21" s="274"/>
      <c r="J21" s="274" t="s">
        <v>804</v>
      </c>
      <c r="K21" s="300" t="s">
        <v>804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 t="s">
        <v>1596</v>
      </c>
      <c r="H22" s="274"/>
      <c r="I22" s="274"/>
      <c r="J22" s="274" t="s">
        <v>804</v>
      </c>
      <c r="K22" s="300" t="s">
        <v>804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 t="s">
        <v>1596</v>
      </c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t="s">
        <v>130</v>
      </c>
      <c r="C26" s="727" t="s">
        <v>58</v>
      </c>
      <c r="D26" s="727"/>
      <c r="E26" s="727"/>
      <c r="F26" s="727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>
      <c r="B27" t="s">
        <v>136</v>
      </c>
      <c r="C27" t="s">
        <v>1265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>
      <c r="H29" t="s">
        <v>1597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>
      <c r="B31" s="55"/>
      <c r="D31" s="246" t="s">
        <v>1532</v>
      </c>
    </row>
    <row r="32" spans="2:20">
      <c r="B32" s="56"/>
      <c r="D32" s="246" t="s">
        <v>1533</v>
      </c>
    </row>
    <row r="33" spans="2:15">
      <c r="B33" s="180"/>
      <c r="D33" t="s">
        <v>451</v>
      </c>
    </row>
    <row r="34" spans="2:15">
      <c r="B34" s="90"/>
      <c r="D34" t="s">
        <v>133</v>
      </c>
    </row>
    <row r="36" spans="2:15">
      <c r="B36" s="127" t="s">
        <v>134</v>
      </c>
      <c r="D36" s="247" t="s">
        <v>1534</v>
      </c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  <row r="45" spans="2:15">
      <c r="M45" s="61"/>
      <c r="N45" s="62"/>
      <c r="O45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4CA7DB-8345-4267-A7F5-789676011491}">
  <dimension ref="B1:T44"/>
  <sheetViews>
    <sheetView topLeftCell="G1" workbookViewId="0">
      <selection activeCell="M8" sqref="M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18.7109375" customWidth="1"/>
    <col min="11" max="11" width="30.7109375" customWidth="1"/>
    <col min="12" max="12" width="8.5703125" bestFit="1" customWidth="1"/>
    <col min="13" max="13" width="20.7109375" customWidth="1"/>
    <col min="14" max="14" width="20.85546875" bestFit="1" customWidth="1"/>
    <col min="15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6" t="s">
        <v>1598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56"/>
      <c r="C5" s="257"/>
      <c r="D5" s="256"/>
      <c r="E5" s="223" t="s">
        <v>1599</v>
      </c>
      <c r="F5" s="223" t="s">
        <v>1600</v>
      </c>
      <c r="G5" s="223" t="s">
        <v>1601</v>
      </c>
      <c r="H5" s="223" t="s">
        <v>1602</v>
      </c>
      <c r="I5" s="223" t="s">
        <v>1603</v>
      </c>
      <c r="J5" s="223">
        <v>44930</v>
      </c>
      <c r="K5" s="223">
        <v>44961</v>
      </c>
      <c r="L5" s="61"/>
      <c r="M5" s="288" t="s">
        <v>80</v>
      </c>
      <c r="N5" s="289" t="s">
        <v>1569</v>
      </c>
      <c r="O5" s="224"/>
      <c r="P5" s="224"/>
      <c r="Q5" s="224"/>
      <c r="R5" s="224"/>
      <c r="S5" s="224"/>
      <c r="T5" s="224"/>
    </row>
    <row r="6" spans="2:20" ht="15" customHeight="1">
      <c r="B6" s="256"/>
      <c r="C6" s="257"/>
      <c r="D6" s="256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290" t="s">
        <v>53</v>
      </c>
      <c r="N6" s="287">
        <f>COUNTIF(E8:K24, "*YB*")</f>
        <v>19</v>
      </c>
      <c r="O6" s="224"/>
      <c r="P6" s="224"/>
      <c r="Q6" s="224"/>
      <c r="R6" s="173"/>
      <c r="S6" s="173"/>
      <c r="T6" s="173"/>
    </row>
    <row r="7" spans="2:20" ht="15" customHeight="1">
      <c r="B7" s="258" t="s">
        <v>83</v>
      </c>
      <c r="C7" s="259"/>
      <c r="D7" s="258"/>
      <c r="E7" s="284" t="s">
        <v>57</v>
      </c>
      <c r="F7" s="282" t="s">
        <v>57</v>
      </c>
      <c r="G7" s="282" t="s">
        <v>57</v>
      </c>
      <c r="H7" s="282" t="s">
        <v>57</v>
      </c>
      <c r="I7" s="282" t="s">
        <v>60</v>
      </c>
      <c r="J7" s="277"/>
      <c r="K7" s="276"/>
      <c r="L7" s="61"/>
      <c r="M7" s="291" t="s">
        <v>54</v>
      </c>
      <c r="N7" s="285">
        <f>COUNTIF(E8:K24, "*YZ*")</f>
        <v>28</v>
      </c>
      <c r="O7" s="239"/>
      <c r="P7" s="239"/>
      <c r="Q7" s="239"/>
      <c r="R7" s="173"/>
      <c r="S7" s="173"/>
      <c r="T7" s="173"/>
    </row>
    <row r="8" spans="2:20">
      <c r="B8" s="256" t="s">
        <v>92</v>
      </c>
      <c r="C8" s="257" t="s">
        <v>85</v>
      </c>
      <c r="D8" s="256" t="s">
        <v>94</v>
      </c>
      <c r="E8" s="281" t="s">
        <v>57</v>
      </c>
      <c r="F8" s="212" t="s">
        <v>57</v>
      </c>
      <c r="G8" s="250" t="s">
        <v>57</v>
      </c>
      <c r="H8" s="212" t="s">
        <v>702</v>
      </c>
      <c r="I8" s="212" t="s">
        <v>60</v>
      </c>
      <c r="J8" s="273" t="s">
        <v>60</v>
      </c>
      <c r="K8" s="277"/>
      <c r="L8" s="61"/>
      <c r="M8" s="304" t="s">
        <v>55</v>
      </c>
      <c r="N8" s="285">
        <f>COUNTIF(E8:K24, "*James*")</f>
        <v>0</v>
      </c>
      <c r="O8" s="199"/>
      <c r="P8" s="199"/>
      <c r="Q8" s="199"/>
      <c r="R8" s="63"/>
      <c r="S8" s="63"/>
      <c r="T8" s="63"/>
    </row>
    <row r="9" spans="2:20">
      <c r="B9" s="256" t="s">
        <v>94</v>
      </c>
      <c r="C9" s="257" t="s">
        <v>85</v>
      </c>
      <c r="D9" s="256" t="s">
        <v>95</v>
      </c>
      <c r="E9" s="281" t="s">
        <v>57</v>
      </c>
      <c r="F9" s="212" t="s">
        <v>57</v>
      </c>
      <c r="G9" s="250" t="s">
        <v>60</v>
      </c>
      <c r="H9" s="212" t="s">
        <v>702</v>
      </c>
      <c r="I9" s="212" t="s">
        <v>60</v>
      </c>
      <c r="J9" s="273" t="s">
        <v>60</v>
      </c>
      <c r="K9" s="278"/>
      <c r="L9" s="61"/>
      <c r="M9" s="292" t="s">
        <v>56</v>
      </c>
      <c r="N9" s="285">
        <f>COUNTIF(E8:K24, "*Alex*")</f>
        <v>19</v>
      </c>
      <c r="O9" s="199"/>
      <c r="P9" s="199"/>
      <c r="Q9" s="240"/>
      <c r="R9" s="63"/>
      <c r="S9" s="63"/>
      <c r="T9" s="63"/>
    </row>
    <row r="10" spans="2:20">
      <c r="B10" s="256" t="s">
        <v>95</v>
      </c>
      <c r="C10" s="257" t="s">
        <v>85</v>
      </c>
      <c r="D10" s="256" t="s">
        <v>97</v>
      </c>
      <c r="E10" s="281" t="s">
        <v>57</v>
      </c>
      <c r="F10" s="212" t="s">
        <v>321</v>
      </c>
      <c r="G10" s="250" t="s">
        <v>60</v>
      </c>
      <c r="H10" s="212" t="s">
        <v>702</v>
      </c>
      <c r="I10" s="212" t="s">
        <v>60</v>
      </c>
      <c r="J10" s="273" t="s">
        <v>1379</v>
      </c>
      <c r="K10" s="273" t="s">
        <v>54</v>
      </c>
      <c r="L10" s="61"/>
      <c r="M10" s="292" t="s">
        <v>57</v>
      </c>
      <c r="N10" s="285">
        <f>COUNTIF(E8:K24, "*Rafi*")</f>
        <v>24</v>
      </c>
      <c r="O10" s="199"/>
      <c r="P10" s="199"/>
      <c r="Q10" s="199"/>
      <c r="R10" s="63"/>
      <c r="S10" s="63"/>
      <c r="T10" s="63"/>
    </row>
    <row r="11" spans="2:20">
      <c r="B11" s="256" t="s">
        <v>97</v>
      </c>
      <c r="C11" s="257" t="s">
        <v>85</v>
      </c>
      <c r="D11" s="256" t="s">
        <v>100</v>
      </c>
      <c r="E11" s="281" t="s">
        <v>57</v>
      </c>
      <c r="F11" s="212" t="s">
        <v>321</v>
      </c>
      <c r="G11" s="250" t="s">
        <v>1304</v>
      </c>
      <c r="H11" s="212" t="s">
        <v>702</v>
      </c>
      <c r="I11" s="212" t="s">
        <v>62</v>
      </c>
      <c r="J11" s="273" t="s">
        <v>1379</v>
      </c>
      <c r="K11" s="273" t="s">
        <v>54</v>
      </c>
      <c r="L11" s="61"/>
      <c r="M11" s="292" t="s">
        <v>58</v>
      </c>
      <c r="N11" s="285">
        <f>COUNTIF(E8:K24, "*Wei Yen*")</f>
        <v>0</v>
      </c>
      <c r="O11" s="199"/>
      <c r="P11" s="199"/>
      <c r="Q11" s="199"/>
      <c r="R11" s="63"/>
      <c r="S11" s="63"/>
      <c r="T11" s="63"/>
    </row>
    <row r="12" spans="2:20">
      <c r="B12" s="256" t="s">
        <v>100</v>
      </c>
      <c r="C12" s="257" t="s">
        <v>85</v>
      </c>
      <c r="D12" s="256" t="s">
        <v>102</v>
      </c>
      <c r="E12" s="214"/>
      <c r="F12" s="212" t="s">
        <v>1604</v>
      </c>
      <c r="G12" s="250" t="s">
        <v>1605</v>
      </c>
      <c r="H12" s="212" t="s">
        <v>1606</v>
      </c>
      <c r="I12" s="212" t="s">
        <v>62</v>
      </c>
      <c r="J12" s="273" t="s">
        <v>1379</v>
      </c>
      <c r="K12" s="273" t="s">
        <v>1607</v>
      </c>
      <c r="L12" s="61"/>
      <c r="M12" s="292" t="s">
        <v>59</v>
      </c>
      <c r="N12" s="285">
        <f>COUNTIF(E8:K24, "*Nicholas*")</f>
        <v>22</v>
      </c>
      <c r="O12" s="199"/>
      <c r="P12" s="199"/>
      <c r="Q12" s="199"/>
      <c r="R12" s="63"/>
      <c r="S12" s="63"/>
      <c r="T12" s="63"/>
    </row>
    <row r="13" spans="2:20" ht="15" customHeight="1">
      <c r="B13" s="256" t="s">
        <v>102</v>
      </c>
      <c r="C13" s="257" t="s">
        <v>85</v>
      </c>
      <c r="D13" s="256" t="s">
        <v>106</v>
      </c>
      <c r="E13" s="214"/>
      <c r="F13" s="212" t="s">
        <v>1604</v>
      </c>
      <c r="G13" s="250" t="s">
        <v>1605</v>
      </c>
      <c r="H13" s="212" t="s">
        <v>1606</v>
      </c>
      <c r="I13" s="212" t="s">
        <v>1443</v>
      </c>
      <c r="J13" s="273" t="s">
        <v>1379</v>
      </c>
      <c r="K13" s="273" t="s">
        <v>1607</v>
      </c>
      <c r="L13" s="61"/>
      <c r="M13" s="292" t="s">
        <v>60</v>
      </c>
      <c r="N13" s="285">
        <f>COUNTIF(E8:K24, "*Venus*")</f>
        <v>43</v>
      </c>
      <c r="O13" s="199"/>
      <c r="P13" s="199"/>
      <c r="Q13" s="199"/>
      <c r="R13" s="63"/>
      <c r="S13" s="63"/>
      <c r="T13" s="63"/>
    </row>
    <row r="14" spans="2:20" ht="15" customHeight="1">
      <c r="B14" s="256" t="s">
        <v>106</v>
      </c>
      <c r="C14" s="257" t="s">
        <v>85</v>
      </c>
      <c r="D14" s="256" t="s">
        <v>109</v>
      </c>
      <c r="E14" s="214" t="s">
        <v>1608</v>
      </c>
      <c r="F14" s="212" t="s">
        <v>1445</v>
      </c>
      <c r="G14" s="250" t="s">
        <v>1609</v>
      </c>
      <c r="H14" s="212" t="s">
        <v>1606</v>
      </c>
      <c r="I14" s="212" t="s">
        <v>1610</v>
      </c>
      <c r="J14" s="273" t="s">
        <v>1379</v>
      </c>
      <c r="K14" s="273" t="s">
        <v>1607</v>
      </c>
      <c r="L14" s="61"/>
      <c r="M14" s="292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>
      <c r="B15" s="256" t="s">
        <v>109</v>
      </c>
      <c r="C15" s="257" t="s">
        <v>85</v>
      </c>
      <c r="D15" s="256" t="s">
        <v>111</v>
      </c>
      <c r="E15" s="214" t="s">
        <v>1608</v>
      </c>
      <c r="F15" s="212" t="s">
        <v>1611</v>
      </c>
      <c r="G15" s="250" t="s">
        <v>1609</v>
      </c>
      <c r="H15" s="212" t="s">
        <v>62</v>
      </c>
      <c r="I15" s="212" t="s">
        <v>1612</v>
      </c>
      <c r="J15" s="273" t="s">
        <v>1379</v>
      </c>
      <c r="K15" s="273" t="s">
        <v>1607</v>
      </c>
      <c r="L15" s="61"/>
      <c r="M15" s="304" t="s">
        <v>804</v>
      </c>
      <c r="N15" s="285">
        <f>COUNTIF(E8:K24, "*Casey*")</f>
        <v>0</v>
      </c>
      <c r="O15" s="199"/>
      <c r="P15" s="199"/>
      <c r="Q15" s="199"/>
      <c r="R15" s="63"/>
      <c r="S15" s="63"/>
      <c r="T15" s="63"/>
    </row>
    <row r="16" spans="2:20" ht="15" customHeight="1" thickBot="1">
      <c r="B16" s="256" t="s">
        <v>111</v>
      </c>
      <c r="C16" s="257" t="s">
        <v>85</v>
      </c>
      <c r="D16" s="256" t="s">
        <v>113</v>
      </c>
      <c r="E16" s="214" t="s">
        <v>593</v>
      </c>
      <c r="F16" s="212" t="s">
        <v>1613</v>
      </c>
      <c r="G16" s="250" t="s">
        <v>1546</v>
      </c>
      <c r="H16" s="212" t="s">
        <v>57</v>
      </c>
      <c r="I16" s="212" t="s">
        <v>1614</v>
      </c>
      <c r="J16" s="273" t="s">
        <v>1379</v>
      </c>
      <c r="K16" s="273" t="s">
        <v>1607</v>
      </c>
      <c r="L16" s="61"/>
      <c r="M16" s="293" t="s">
        <v>62</v>
      </c>
      <c r="N16" s="286">
        <f>COUNTIF(E8:K24, "*Vijay*")</f>
        <v>24</v>
      </c>
      <c r="O16" s="219"/>
      <c r="P16" s="199"/>
      <c r="Q16" s="199"/>
      <c r="R16" s="63"/>
      <c r="S16" s="63"/>
      <c r="T16" s="63"/>
    </row>
    <row r="17" spans="2:20" ht="15" customHeight="1">
      <c r="B17" s="256" t="s">
        <v>113</v>
      </c>
      <c r="C17" s="257" t="s">
        <v>85</v>
      </c>
      <c r="D17" s="256" t="s">
        <v>115</v>
      </c>
      <c r="E17" s="214" t="s">
        <v>1445</v>
      </c>
      <c r="F17" s="212" t="s">
        <v>1615</v>
      </c>
      <c r="G17" s="250" t="s">
        <v>1616</v>
      </c>
      <c r="H17" s="212" t="s">
        <v>57</v>
      </c>
      <c r="I17" s="212" t="s">
        <v>1614</v>
      </c>
      <c r="J17" s="273" t="s">
        <v>1379</v>
      </c>
      <c r="K17" s="273" t="s">
        <v>1607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56" t="s">
        <v>115</v>
      </c>
      <c r="C18" s="257" t="s">
        <v>85</v>
      </c>
      <c r="D18" s="256" t="s">
        <v>117</v>
      </c>
      <c r="E18" s="214" t="s">
        <v>1445</v>
      </c>
      <c r="F18" s="212" t="s">
        <v>1615</v>
      </c>
      <c r="G18" s="250" t="s">
        <v>1617</v>
      </c>
      <c r="H18" s="212" t="s">
        <v>57</v>
      </c>
      <c r="I18" s="212" t="s">
        <v>1614</v>
      </c>
      <c r="J18" s="273" t="s">
        <v>1379</v>
      </c>
      <c r="K18" s="280" t="s">
        <v>1618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56" t="s">
        <v>117</v>
      </c>
      <c r="C19" s="257" t="s">
        <v>85</v>
      </c>
      <c r="D19" s="256" t="s">
        <v>119</v>
      </c>
      <c r="E19" s="273" t="s">
        <v>56</v>
      </c>
      <c r="F19" s="283"/>
      <c r="G19" s="283"/>
      <c r="H19" s="283"/>
      <c r="I19" s="283"/>
      <c r="J19" s="273" t="s">
        <v>54</v>
      </c>
      <c r="K19" s="278" t="s">
        <v>1618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>
      <c r="B20" s="256" t="s">
        <v>119</v>
      </c>
      <c r="C20" s="257" t="s">
        <v>85</v>
      </c>
      <c r="D20" s="256" t="s">
        <v>121</v>
      </c>
      <c r="E20" s="273" t="s">
        <v>56</v>
      </c>
      <c r="F20" s="274"/>
      <c r="G20" s="274"/>
      <c r="H20" s="274"/>
      <c r="I20" s="274"/>
      <c r="J20" s="273" t="s">
        <v>54</v>
      </c>
      <c r="K20" s="278" t="s">
        <v>1618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>
      <c r="B21" s="256" t="s">
        <v>121</v>
      </c>
      <c r="C21" s="257" t="s">
        <v>85</v>
      </c>
      <c r="D21" s="256" t="s">
        <v>123</v>
      </c>
      <c r="E21" s="273" t="s">
        <v>56</v>
      </c>
      <c r="F21" s="274"/>
      <c r="G21" s="274"/>
      <c r="H21" s="274"/>
      <c r="I21" s="274"/>
      <c r="J21" s="273" t="s">
        <v>54</v>
      </c>
      <c r="K21" s="278" t="s">
        <v>1618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>
      <c r="B22" s="256" t="s">
        <v>123</v>
      </c>
      <c r="C22" s="257" t="s">
        <v>85</v>
      </c>
      <c r="D22" s="256" t="s">
        <v>125</v>
      </c>
      <c r="E22" s="273"/>
      <c r="F22" s="274"/>
      <c r="G22" s="274"/>
      <c r="H22" s="274"/>
      <c r="I22" s="274"/>
      <c r="J22" s="274"/>
      <c r="K22" s="278" t="s">
        <v>1618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>
      <c r="B23" s="256" t="s">
        <v>125</v>
      </c>
      <c r="C23" s="257" t="s">
        <v>85</v>
      </c>
      <c r="D23" s="256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56" t="s">
        <v>127</v>
      </c>
      <c r="C24" s="257" t="s">
        <v>85</v>
      </c>
      <c r="D24" s="26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t="s">
        <v>130</v>
      </c>
      <c r="C26" s="727" t="s">
        <v>58</v>
      </c>
      <c r="D26" s="727"/>
      <c r="E26" s="727"/>
      <c r="F26" s="727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>
      <c r="H29" t="s">
        <v>1597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>
      <c r="B31" s="55"/>
      <c r="D31" s="246" t="s">
        <v>1532</v>
      </c>
    </row>
    <row r="32" spans="2:20">
      <c r="B32" s="56"/>
      <c r="D32" s="246" t="s">
        <v>1533</v>
      </c>
    </row>
    <row r="33" spans="2:15">
      <c r="B33" s="180"/>
      <c r="D33" t="s">
        <v>451</v>
      </c>
    </row>
    <row r="35" spans="2:15">
      <c r="B35" s="127" t="s">
        <v>134</v>
      </c>
      <c r="D35" s="247" t="s">
        <v>1534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0B244A-EB7E-4C1C-B86D-848DF1F302E6}">
  <dimension ref="B1:T38"/>
  <sheetViews>
    <sheetView workbookViewId="0">
      <selection activeCell="H10" sqref="H10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34.5703125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6" t="s">
        <v>1619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1620</v>
      </c>
      <c r="F5" s="223" t="s">
        <v>1621</v>
      </c>
      <c r="G5" s="223" t="s">
        <v>1622</v>
      </c>
      <c r="H5" s="223" t="s">
        <v>1623</v>
      </c>
      <c r="I5" s="223" t="s">
        <v>1624</v>
      </c>
      <c r="J5" s="223" t="s">
        <v>1625</v>
      </c>
      <c r="K5" s="223" t="s">
        <v>1626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>
      <c r="B7" s="234" t="s">
        <v>83</v>
      </c>
      <c r="C7" s="235"/>
      <c r="D7" s="236"/>
      <c r="E7" s="237" t="s">
        <v>56</v>
      </c>
      <c r="F7" s="237" t="s">
        <v>56</v>
      </c>
      <c r="G7" s="237" t="s">
        <v>56</v>
      </c>
      <c r="H7" s="237" t="s">
        <v>56</v>
      </c>
      <c r="I7" s="251" t="s">
        <v>56</v>
      </c>
      <c r="J7" s="237"/>
      <c r="K7" s="202"/>
      <c r="L7" s="61"/>
      <c r="M7" s="239"/>
      <c r="N7" s="240"/>
      <c r="O7" s="239"/>
      <c r="P7" s="239"/>
      <c r="Q7" s="239"/>
      <c r="R7" s="173"/>
      <c r="S7" s="173"/>
      <c r="T7" s="173"/>
    </row>
    <row r="8" spans="2:20">
      <c r="B8" s="241" t="s">
        <v>92</v>
      </c>
      <c r="C8" s="217" t="s">
        <v>85</v>
      </c>
      <c r="D8" s="218" t="s">
        <v>94</v>
      </c>
      <c r="E8" s="212" t="s">
        <v>1627</v>
      </c>
      <c r="F8" s="212" t="s">
        <v>1628</v>
      </c>
      <c r="G8" s="212" t="s">
        <v>1628</v>
      </c>
      <c r="H8" s="212" t="s">
        <v>1628</v>
      </c>
      <c r="I8" s="250" t="s">
        <v>1628</v>
      </c>
      <c r="J8" s="212"/>
      <c r="K8" s="237"/>
      <c r="L8" s="61"/>
      <c r="M8" s="199"/>
      <c r="N8" s="240"/>
      <c r="O8" s="199"/>
      <c r="P8" s="199"/>
      <c r="Q8" s="199"/>
      <c r="R8" s="63"/>
      <c r="S8" s="63"/>
      <c r="T8" s="63"/>
    </row>
    <row r="9" spans="2:20">
      <c r="B9" s="241" t="s">
        <v>94</v>
      </c>
      <c r="C9" s="217" t="s">
        <v>85</v>
      </c>
      <c r="D9" s="218" t="s">
        <v>95</v>
      </c>
      <c r="E9" s="212" t="s">
        <v>1627</v>
      </c>
      <c r="F9" s="212" t="s">
        <v>1628</v>
      </c>
      <c r="G9" s="212" t="s">
        <v>1629</v>
      </c>
      <c r="H9" s="242" t="s">
        <v>1628</v>
      </c>
      <c r="I9" s="242" t="s">
        <v>1628</v>
      </c>
      <c r="J9" s="212" t="s">
        <v>1597</v>
      </c>
      <c r="K9" s="215"/>
      <c r="L9" s="61"/>
      <c r="M9" s="199"/>
      <c r="O9" s="199"/>
      <c r="P9" s="199"/>
      <c r="Q9" s="240"/>
      <c r="R9" s="63"/>
      <c r="S9" s="63"/>
      <c r="T9" s="63"/>
    </row>
    <row r="10" spans="2:20">
      <c r="B10" s="241" t="s">
        <v>95</v>
      </c>
      <c r="C10" s="217" t="s">
        <v>85</v>
      </c>
      <c r="D10" s="218" t="s">
        <v>97</v>
      </c>
      <c r="E10" s="212" t="s">
        <v>1627</v>
      </c>
      <c r="F10" s="212" t="s">
        <v>1627</v>
      </c>
      <c r="G10" s="212" t="s">
        <v>1630</v>
      </c>
      <c r="H10" s="196" t="s">
        <v>1628</v>
      </c>
      <c r="I10" s="196" t="s">
        <v>1631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>
      <c r="B11" s="241" t="s">
        <v>97</v>
      </c>
      <c r="C11" s="217" t="s">
        <v>85</v>
      </c>
      <c r="D11" s="218" t="s">
        <v>100</v>
      </c>
      <c r="E11" s="212" t="s">
        <v>1627</v>
      </c>
      <c r="F11" s="212" t="s">
        <v>1627</v>
      </c>
      <c r="G11" s="249" t="s">
        <v>1632</v>
      </c>
      <c r="H11" s="249" t="s">
        <v>1030</v>
      </c>
      <c r="I11" s="196" t="s">
        <v>1633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>
      <c r="B12" s="241" t="s">
        <v>100</v>
      </c>
      <c r="C12" s="217" t="s">
        <v>85</v>
      </c>
      <c r="D12" s="218" t="s">
        <v>102</v>
      </c>
      <c r="E12" s="196" t="s">
        <v>1628</v>
      </c>
      <c r="F12" s="212" t="s">
        <v>1628</v>
      </c>
      <c r="G12" s="249" t="s">
        <v>1634</v>
      </c>
      <c r="H12" s="249" t="s">
        <v>1635</v>
      </c>
      <c r="I12" s="196" t="s">
        <v>1633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>
      <c r="B13" s="241" t="s">
        <v>102</v>
      </c>
      <c r="C13" s="217" t="s">
        <v>85</v>
      </c>
      <c r="D13" s="218" t="s">
        <v>106</v>
      </c>
      <c r="E13" s="196" t="s">
        <v>1628</v>
      </c>
      <c r="F13" s="196" t="s">
        <v>840</v>
      </c>
      <c r="G13" s="249" t="s">
        <v>1636</v>
      </c>
      <c r="H13" s="249" t="s">
        <v>1637</v>
      </c>
      <c r="I13" s="196" t="s">
        <v>1638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>
      <c r="B14" s="241" t="s">
        <v>106</v>
      </c>
      <c r="C14" s="217" t="s">
        <v>85</v>
      </c>
      <c r="D14" s="218" t="s">
        <v>109</v>
      </c>
      <c r="E14" s="196" t="s">
        <v>1639</v>
      </c>
      <c r="F14" s="196" t="s">
        <v>1640</v>
      </c>
      <c r="G14" s="249" t="s">
        <v>56</v>
      </c>
      <c r="H14" s="249" t="s">
        <v>1637</v>
      </c>
      <c r="I14" s="250" t="s">
        <v>1641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>
      <c r="B15" s="241" t="s">
        <v>109</v>
      </c>
      <c r="C15" s="217" t="s">
        <v>85</v>
      </c>
      <c r="D15" s="218" t="s">
        <v>111</v>
      </c>
      <c r="E15" s="196" t="s">
        <v>1642</v>
      </c>
      <c r="F15" s="196" t="s">
        <v>1643</v>
      </c>
      <c r="G15" s="249" t="s">
        <v>1644</v>
      </c>
      <c r="H15" s="249" t="s">
        <v>1637</v>
      </c>
      <c r="I15" s="250" t="s">
        <v>1645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>
      <c r="B16" s="241" t="s">
        <v>111</v>
      </c>
      <c r="C16" s="217" t="s">
        <v>85</v>
      </c>
      <c r="D16" s="218" t="s">
        <v>113</v>
      </c>
      <c r="E16" s="196" t="s">
        <v>1642</v>
      </c>
      <c r="F16" s="196" t="s">
        <v>1643</v>
      </c>
      <c r="G16" s="249" t="s">
        <v>1646</v>
      </c>
      <c r="H16" s="212" t="s">
        <v>1647</v>
      </c>
      <c r="I16" s="250" t="s">
        <v>1645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>
      <c r="B17" s="241" t="s">
        <v>113</v>
      </c>
      <c r="C17" s="217" t="s">
        <v>85</v>
      </c>
      <c r="D17" s="218" t="s">
        <v>115</v>
      </c>
      <c r="E17" s="196" t="s">
        <v>1642</v>
      </c>
      <c r="F17" s="196" t="s">
        <v>1648</v>
      </c>
      <c r="G17" s="249" t="s">
        <v>1649</v>
      </c>
      <c r="H17" s="214" t="s">
        <v>1650</v>
      </c>
      <c r="I17" s="250" t="s">
        <v>1651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43" t="s">
        <v>115</v>
      </c>
      <c r="C18" s="217" t="s">
        <v>85</v>
      </c>
      <c r="D18" s="218" t="s">
        <v>117</v>
      </c>
      <c r="E18" s="248" t="s">
        <v>1652</v>
      </c>
      <c r="F18" s="248" t="s">
        <v>1653</v>
      </c>
      <c r="G18" s="212" t="s">
        <v>1649</v>
      </c>
      <c r="H18" s="214" t="s">
        <v>1650</v>
      </c>
      <c r="I18" s="196" t="s">
        <v>1654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>
      <c r="B20" t="s">
        <v>130</v>
      </c>
      <c r="C20" s="727"/>
      <c r="D20" s="727"/>
      <c r="E20" s="727"/>
      <c r="F20" s="727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H23" t="s">
        <v>1597</v>
      </c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246" t="s">
        <v>1532</v>
      </c>
    </row>
    <row r="26" spans="2:20">
      <c r="B26" s="56"/>
      <c r="D26" s="246" t="s">
        <v>1533</v>
      </c>
    </row>
    <row r="27" spans="2:20">
      <c r="B27" s="180"/>
      <c r="D27" t="s">
        <v>451</v>
      </c>
    </row>
    <row r="29" spans="2:20">
      <c r="B29" s="127" t="s">
        <v>134</v>
      </c>
      <c r="D29" s="247" t="s">
        <v>1534</v>
      </c>
    </row>
    <row r="30" spans="2:20">
      <c r="M30" s="61"/>
      <c r="N30" s="62"/>
      <c r="O30" s="61"/>
    </row>
    <row r="31" spans="2:20">
      <c r="M31" s="61"/>
      <c r="N31" s="62"/>
      <c r="O31" s="61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1ACB86-32AF-4F90-AF53-D48EE114D9CD}">
  <dimension ref="B1:T44"/>
  <sheetViews>
    <sheetView topLeftCell="D1" workbookViewId="0">
      <selection activeCell="E14" sqref="E14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9.28515625" customWidth="1"/>
    <col min="6" max="6" width="35.7109375" customWidth="1"/>
    <col min="7" max="7" width="41.42578125" customWidth="1"/>
    <col min="8" max="8" width="31.8554687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6" t="s">
        <v>1655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1656</v>
      </c>
      <c r="F5" s="223" t="s">
        <v>1657</v>
      </c>
      <c r="G5" s="223" t="s">
        <v>1658</v>
      </c>
      <c r="H5" s="223" t="s">
        <v>1659</v>
      </c>
      <c r="I5" s="223" t="s">
        <v>1660</v>
      </c>
      <c r="J5" s="223" t="s">
        <v>1661</v>
      </c>
      <c r="K5" s="223" t="s">
        <v>1662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32" t="s">
        <v>1233</v>
      </c>
      <c r="K6" s="233" t="s">
        <v>1234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>
      <c r="B7" s="234" t="s">
        <v>83</v>
      </c>
      <c r="C7" s="235"/>
      <c r="D7" s="236"/>
      <c r="E7" s="237" t="s">
        <v>55</v>
      </c>
      <c r="F7" s="237" t="s">
        <v>55</v>
      </c>
      <c r="G7" s="237" t="s">
        <v>55</v>
      </c>
      <c r="H7" s="237" t="s">
        <v>55</v>
      </c>
      <c r="I7" s="237" t="s">
        <v>55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>
      <c r="B8" s="241" t="s">
        <v>92</v>
      </c>
      <c r="C8" s="217" t="s">
        <v>85</v>
      </c>
      <c r="D8" s="218" t="s">
        <v>94</v>
      </c>
      <c r="E8" s="212" t="s">
        <v>55</v>
      </c>
      <c r="F8" s="212" t="s">
        <v>55</v>
      </c>
      <c r="G8" s="212" t="s">
        <v>1663</v>
      </c>
      <c r="H8" s="212" t="s">
        <v>1663</v>
      </c>
      <c r="I8" s="212" t="s">
        <v>1663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>
      <c r="B9" s="241" t="s">
        <v>94</v>
      </c>
      <c r="C9" s="217" t="s">
        <v>85</v>
      </c>
      <c r="D9" s="218" t="s">
        <v>95</v>
      </c>
      <c r="E9" s="242" t="s">
        <v>1236</v>
      </c>
      <c r="F9" s="212" t="s">
        <v>1664</v>
      </c>
      <c r="G9" s="212" t="s">
        <v>1665</v>
      </c>
      <c r="H9" s="212" t="s">
        <v>1663</v>
      </c>
      <c r="I9" s="212" t="s">
        <v>1663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>
      <c r="B10" s="241" t="s">
        <v>95</v>
      </c>
      <c r="C10" s="217" t="s">
        <v>85</v>
      </c>
      <c r="D10" s="218" t="s">
        <v>97</v>
      </c>
      <c r="E10" s="196" t="s">
        <v>1236</v>
      </c>
      <c r="F10" s="212" t="s">
        <v>1664</v>
      </c>
      <c r="G10" s="212" t="s">
        <v>1665</v>
      </c>
      <c r="H10" s="212" t="s">
        <v>1663</v>
      </c>
      <c r="I10" s="212" t="s">
        <v>1663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>
      <c r="B11" s="241" t="s">
        <v>97</v>
      </c>
      <c r="C11" s="217" t="s">
        <v>85</v>
      </c>
      <c r="D11" s="218" t="s">
        <v>100</v>
      </c>
      <c r="E11" s="196" t="s">
        <v>1666</v>
      </c>
      <c r="F11" s="212" t="s">
        <v>1664</v>
      </c>
      <c r="G11" s="212" t="s">
        <v>1667</v>
      </c>
      <c r="H11" s="214" t="s">
        <v>1668</v>
      </c>
      <c r="I11" s="212" t="s">
        <v>1669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>
      <c r="B12" s="241" t="s">
        <v>100</v>
      </c>
      <c r="C12" s="217" t="s">
        <v>85</v>
      </c>
      <c r="D12" s="218" t="s">
        <v>102</v>
      </c>
      <c r="E12" s="196" t="s">
        <v>1163</v>
      </c>
      <c r="F12" s="212" t="s">
        <v>1663</v>
      </c>
      <c r="G12" s="212" t="s">
        <v>1670</v>
      </c>
      <c r="H12" s="214" t="s">
        <v>1671</v>
      </c>
      <c r="I12" s="212" t="s">
        <v>1669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>
      <c r="B13" s="241" t="s">
        <v>102</v>
      </c>
      <c r="C13" s="217" t="s">
        <v>85</v>
      </c>
      <c r="D13" s="218" t="s">
        <v>106</v>
      </c>
      <c r="E13" s="196" t="s">
        <v>1163</v>
      </c>
      <c r="F13" s="212" t="s">
        <v>1672</v>
      </c>
      <c r="G13" s="212" t="s">
        <v>1673</v>
      </c>
      <c r="H13" s="214" t="s">
        <v>1671</v>
      </c>
      <c r="I13" s="212" t="s">
        <v>1674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>
      <c r="B14" s="241" t="s">
        <v>106</v>
      </c>
      <c r="C14" s="217" t="s">
        <v>85</v>
      </c>
      <c r="D14" s="218" t="s">
        <v>109</v>
      </c>
      <c r="E14" s="196" t="s">
        <v>1675</v>
      </c>
      <c r="F14" s="212" t="s">
        <v>1676</v>
      </c>
      <c r="G14" s="212" t="s">
        <v>1677</v>
      </c>
      <c r="H14" s="214" t="s">
        <v>1671</v>
      </c>
      <c r="I14" s="212" t="s">
        <v>1678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>
      <c r="B15" s="241" t="s">
        <v>109</v>
      </c>
      <c r="C15" s="217" t="s">
        <v>85</v>
      </c>
      <c r="D15" s="218" t="s">
        <v>111</v>
      </c>
      <c r="E15" s="196" t="s">
        <v>1679</v>
      </c>
      <c r="F15" s="212" t="s">
        <v>1680</v>
      </c>
      <c r="G15" s="212" t="s">
        <v>1681</v>
      </c>
      <c r="H15" s="214" t="s">
        <v>1682</v>
      </c>
      <c r="I15" s="212" t="s">
        <v>1678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>
      <c r="B16" s="241" t="s">
        <v>111</v>
      </c>
      <c r="C16" s="217" t="s">
        <v>85</v>
      </c>
      <c r="D16" s="218" t="s">
        <v>113</v>
      </c>
      <c r="E16" s="196" t="s">
        <v>1679</v>
      </c>
      <c r="F16" s="212" t="s">
        <v>1680</v>
      </c>
      <c r="G16" s="212" t="s">
        <v>1683</v>
      </c>
      <c r="H16" s="214" t="s">
        <v>1684</v>
      </c>
      <c r="I16" s="212" t="s">
        <v>1685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>
      <c r="B17" s="241" t="s">
        <v>113</v>
      </c>
      <c r="C17" s="217" t="s">
        <v>85</v>
      </c>
      <c r="D17" s="218" t="s">
        <v>115</v>
      </c>
      <c r="E17" s="212" t="s">
        <v>1686</v>
      </c>
      <c r="F17" s="212" t="s">
        <v>1687</v>
      </c>
      <c r="G17" s="212" t="s">
        <v>1688</v>
      </c>
      <c r="H17" s="214" t="s">
        <v>1689</v>
      </c>
      <c r="I17" s="196" t="s">
        <v>1690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43" t="s">
        <v>115</v>
      </c>
      <c r="C18" s="217" t="s">
        <v>85</v>
      </c>
      <c r="D18" s="218" t="s">
        <v>117</v>
      </c>
      <c r="E18" s="212" t="s">
        <v>1691</v>
      </c>
      <c r="F18" s="212" t="s">
        <v>1692</v>
      </c>
      <c r="G18" s="212" t="s">
        <v>1688</v>
      </c>
      <c r="H18" s="214" t="s">
        <v>1689</v>
      </c>
      <c r="I18" s="196" t="s">
        <v>1693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>
      <c r="B20" t="s">
        <v>130</v>
      </c>
      <c r="C20" s="727" t="s">
        <v>1694</v>
      </c>
      <c r="D20" s="727"/>
      <c r="E20" s="727"/>
      <c r="F20" s="727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246" t="s">
        <v>1532</v>
      </c>
    </row>
    <row r="26" spans="2:20">
      <c r="B26" s="56"/>
      <c r="D26" s="246" t="s">
        <v>1533</v>
      </c>
    </row>
    <row r="27" spans="2:20">
      <c r="B27" s="180"/>
      <c r="D27" t="s">
        <v>451</v>
      </c>
    </row>
    <row r="29" spans="2:20">
      <c r="B29" s="127" t="s">
        <v>134</v>
      </c>
      <c r="D29" s="247" t="s">
        <v>1534</v>
      </c>
    </row>
    <row r="30" spans="2:20">
      <c r="M30" s="61"/>
      <c r="N30" s="62"/>
      <c r="O30" s="61"/>
    </row>
    <row r="31" spans="2:20">
      <c r="M31" s="61"/>
      <c r="N31" s="62"/>
      <c r="O31" s="61"/>
    </row>
    <row r="32" spans="2:20">
      <c r="M32" s="61"/>
      <c r="N32" s="62"/>
      <c r="O32" s="61"/>
    </row>
    <row r="33" spans="5:15" hidden="1">
      <c r="E33" s="253" t="s">
        <v>53</v>
      </c>
      <c r="M33" s="61"/>
      <c r="N33" s="62"/>
      <c r="O33" s="61"/>
    </row>
    <row r="34" spans="5:15" hidden="1">
      <c r="E34" s="254" t="s">
        <v>54</v>
      </c>
      <c r="F34">
        <f>13+24</f>
        <v>37</v>
      </c>
      <c r="M34" s="61"/>
      <c r="N34" s="62"/>
      <c r="O34" s="61"/>
    </row>
    <row r="35" spans="5:15" hidden="1">
      <c r="E35" s="254" t="s">
        <v>1695</v>
      </c>
      <c r="F35">
        <v>44</v>
      </c>
      <c r="M35" s="61"/>
      <c r="N35" s="62"/>
      <c r="O35" s="61"/>
    </row>
    <row r="36" spans="5:15" hidden="1">
      <c r="E36" s="254" t="s">
        <v>1696</v>
      </c>
      <c r="F36">
        <f>16+24</f>
        <v>40</v>
      </c>
      <c r="M36" s="61"/>
      <c r="N36" s="62"/>
      <c r="O36" s="61"/>
    </row>
    <row r="37" spans="5:15" hidden="1">
      <c r="E37" s="254" t="s">
        <v>1697</v>
      </c>
      <c r="F37">
        <f>5+4+4+5.5+5.5+3+5+6+3</f>
        <v>41</v>
      </c>
      <c r="M37" s="61"/>
      <c r="N37" s="62"/>
      <c r="O37" s="61"/>
    </row>
    <row r="38" spans="5:15" hidden="1">
      <c r="E38" s="254" t="s">
        <v>1698</v>
      </c>
      <c r="F38">
        <f>3+2+2+1+1+3+3</f>
        <v>15</v>
      </c>
      <c r="M38" s="61"/>
      <c r="N38" s="62"/>
      <c r="O38" s="61"/>
    </row>
    <row r="39" spans="5:15" hidden="1">
      <c r="E39" s="254" t="s">
        <v>1699</v>
      </c>
      <c r="F39">
        <f>26+16</f>
        <v>42</v>
      </c>
    </row>
    <row r="40" spans="5:15" hidden="1">
      <c r="E40" s="254" t="s">
        <v>1700</v>
      </c>
      <c r="F40">
        <f>38+24</f>
        <v>62</v>
      </c>
    </row>
    <row r="41" spans="5:15" hidden="1">
      <c r="E41" s="254" t="s">
        <v>1701</v>
      </c>
      <c r="F41">
        <v>15</v>
      </c>
    </row>
    <row r="42" spans="5:15" hidden="1">
      <c r="E42" s="254" t="s">
        <v>1702</v>
      </c>
      <c r="F42">
        <v>14</v>
      </c>
    </row>
    <row r="43" spans="5:15" hidden="1">
      <c r="E43" s="254" t="s">
        <v>1703</v>
      </c>
      <c r="F43">
        <v>11</v>
      </c>
    </row>
    <row r="44" spans="5:15" hidden="1">
      <c r="E44" s="180" t="s">
        <v>1704</v>
      </c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C739C1-12C9-40A2-92EB-993071A087DA}">
  <dimension ref="B1:T46"/>
  <sheetViews>
    <sheetView topLeftCell="G1" workbookViewId="0">
      <selection activeCell="I19" sqref="I19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23.4257812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6" t="s">
        <v>1705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45080</v>
      </c>
      <c r="F5" s="223">
        <v>45110</v>
      </c>
      <c r="G5" s="223">
        <v>45141</v>
      </c>
      <c r="H5" s="223">
        <v>45172</v>
      </c>
      <c r="I5" s="223">
        <v>45202</v>
      </c>
      <c r="J5" s="223">
        <v>45233</v>
      </c>
      <c r="K5" s="223">
        <v>45263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32" t="s">
        <v>1233</v>
      </c>
      <c r="K6" s="233" t="s">
        <v>1234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>
      <c r="B7" s="234" t="s">
        <v>83</v>
      </c>
      <c r="C7" s="235"/>
      <c r="D7" s="236"/>
      <c r="E7" s="237" t="s">
        <v>54</v>
      </c>
      <c r="F7" s="237" t="s">
        <v>54</v>
      </c>
      <c r="G7" s="237" t="s">
        <v>54</v>
      </c>
      <c r="H7" s="237" t="s">
        <v>53</v>
      </c>
      <c r="I7" s="237" t="s">
        <v>54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>
      <c r="B8" s="241" t="s">
        <v>92</v>
      </c>
      <c r="C8" s="217" t="s">
        <v>85</v>
      </c>
      <c r="D8" s="218" t="s">
        <v>94</v>
      </c>
      <c r="E8" s="212" t="s">
        <v>1706</v>
      </c>
      <c r="F8" s="212" t="s">
        <v>1707</v>
      </c>
      <c r="G8" s="212" t="s">
        <v>1574</v>
      </c>
      <c r="H8" s="212" t="s">
        <v>632</v>
      </c>
      <c r="I8" s="196" t="s">
        <v>1708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>
      <c r="B9" s="241" t="s">
        <v>94</v>
      </c>
      <c r="C9" s="217" t="s">
        <v>85</v>
      </c>
      <c r="D9" s="218" t="s">
        <v>95</v>
      </c>
      <c r="E9" s="242" t="s">
        <v>1709</v>
      </c>
      <c r="F9" s="212" t="s">
        <v>1707</v>
      </c>
      <c r="G9" s="212" t="s">
        <v>1574</v>
      </c>
      <c r="H9" s="212" t="s">
        <v>632</v>
      </c>
      <c r="I9" s="196" t="s">
        <v>1708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>
      <c r="B10" s="241" t="s">
        <v>95</v>
      </c>
      <c r="C10" s="217" t="s">
        <v>85</v>
      </c>
      <c r="D10" s="218" t="s">
        <v>97</v>
      </c>
      <c r="E10" s="196" t="s">
        <v>1709</v>
      </c>
      <c r="F10" s="212" t="s">
        <v>1707</v>
      </c>
      <c r="G10" s="212" t="s">
        <v>1710</v>
      </c>
      <c r="H10" s="212" t="s">
        <v>632</v>
      </c>
      <c r="I10" s="196" t="s">
        <v>1708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>
      <c r="B11" s="241" t="s">
        <v>97</v>
      </c>
      <c r="C11" s="217" t="s">
        <v>85</v>
      </c>
      <c r="D11" s="218" t="s">
        <v>100</v>
      </c>
      <c r="E11" s="196" t="s">
        <v>1709</v>
      </c>
      <c r="F11" s="212" t="s">
        <v>1711</v>
      </c>
      <c r="G11" s="212" t="s">
        <v>1710</v>
      </c>
      <c r="H11" s="214" t="s">
        <v>1571</v>
      </c>
      <c r="I11" s="196" t="s">
        <v>261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>
      <c r="B12" s="241" t="s">
        <v>100</v>
      </c>
      <c r="C12" s="217" t="s">
        <v>85</v>
      </c>
      <c r="D12" s="218" t="s">
        <v>102</v>
      </c>
      <c r="E12" s="196" t="s">
        <v>1712</v>
      </c>
      <c r="F12" s="212" t="s">
        <v>1713</v>
      </c>
      <c r="G12" s="212" t="s">
        <v>1571</v>
      </c>
      <c r="H12" s="214" t="s">
        <v>1714</v>
      </c>
      <c r="I12" s="196" t="s">
        <v>261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>
      <c r="B13" s="241" t="s">
        <v>102</v>
      </c>
      <c r="C13" s="217" t="s">
        <v>85</v>
      </c>
      <c r="D13" s="218" t="s">
        <v>106</v>
      </c>
      <c r="E13" s="196"/>
      <c r="F13" s="212" t="s">
        <v>1715</v>
      </c>
      <c r="G13" s="212" t="s">
        <v>1716</v>
      </c>
      <c r="H13" s="214" t="s">
        <v>1571</v>
      </c>
      <c r="I13" s="196" t="s">
        <v>261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>
      <c r="B14" s="241" t="s">
        <v>106</v>
      </c>
      <c r="C14" s="217" t="s">
        <v>85</v>
      </c>
      <c r="D14" s="218" t="s">
        <v>109</v>
      </c>
      <c r="E14" s="196" t="s">
        <v>1717</v>
      </c>
      <c r="F14" s="212" t="s">
        <v>1718</v>
      </c>
      <c r="G14" s="212" t="s">
        <v>1719</v>
      </c>
      <c r="H14" s="214" t="s">
        <v>1307</v>
      </c>
      <c r="I14" s="196" t="s">
        <v>261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>
      <c r="B15" s="241" t="s">
        <v>109</v>
      </c>
      <c r="C15" s="217" t="s">
        <v>85</v>
      </c>
      <c r="D15" s="218" t="s">
        <v>111</v>
      </c>
      <c r="E15" s="196" t="s">
        <v>1720</v>
      </c>
      <c r="F15" s="212" t="s">
        <v>1721</v>
      </c>
      <c r="G15" s="212" t="s">
        <v>1722</v>
      </c>
      <c r="H15" s="214" t="s">
        <v>1445</v>
      </c>
      <c r="I15" s="196" t="s">
        <v>261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>
      <c r="B16" s="241" t="s">
        <v>111</v>
      </c>
      <c r="C16" s="217" t="s">
        <v>85</v>
      </c>
      <c r="D16" s="218" t="s">
        <v>113</v>
      </c>
      <c r="E16" s="196" t="s">
        <v>1723</v>
      </c>
      <c r="F16" s="212" t="s">
        <v>1724</v>
      </c>
      <c r="G16" s="212" t="s">
        <v>1725</v>
      </c>
      <c r="H16" s="214" t="s">
        <v>1604</v>
      </c>
      <c r="I16" s="196" t="s">
        <v>261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>
      <c r="B17" s="241" t="s">
        <v>113</v>
      </c>
      <c r="C17" s="217" t="s">
        <v>85</v>
      </c>
      <c r="D17" s="218" t="s">
        <v>115</v>
      </c>
      <c r="E17" s="212" t="s">
        <v>1726</v>
      </c>
      <c r="F17" s="212" t="s">
        <v>1727</v>
      </c>
      <c r="G17" s="212" t="s">
        <v>1728</v>
      </c>
      <c r="H17" s="214" t="s">
        <v>1729</v>
      </c>
      <c r="I17" s="196" t="s">
        <v>56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43" t="s">
        <v>115</v>
      </c>
      <c r="C18" s="217" t="s">
        <v>85</v>
      </c>
      <c r="D18" s="218" t="s">
        <v>117</v>
      </c>
      <c r="E18" s="212" t="s">
        <v>741</v>
      </c>
      <c r="F18" s="212" t="s">
        <v>1730</v>
      </c>
      <c r="G18" s="212" t="s">
        <v>1731</v>
      </c>
      <c r="H18" s="214" t="s">
        <v>1729</v>
      </c>
      <c r="I18" s="196" t="s">
        <v>1732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>
      <c r="B22" s="246" t="s">
        <v>1733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246" t="s">
        <v>1532</v>
      </c>
    </row>
    <row r="26" spans="2:20">
      <c r="B26" s="56"/>
      <c r="D26" s="246" t="s">
        <v>1533</v>
      </c>
    </row>
    <row r="27" spans="2:20">
      <c r="B27" s="180"/>
      <c r="D27" t="s">
        <v>451</v>
      </c>
    </row>
    <row r="29" spans="2:20">
      <c r="B29" s="127" t="s">
        <v>134</v>
      </c>
      <c r="D29" s="247" t="s">
        <v>1534</v>
      </c>
    </row>
    <row r="31" spans="2:20">
      <c r="M31" s="732"/>
      <c r="N31" s="732"/>
      <c r="O31" s="732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K1"/>
    <mergeCell ref="B2:K2"/>
    <mergeCell ref="B3:K3"/>
    <mergeCell ref="M31:O31"/>
  </mergeCells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5C50E4-7830-4A9C-8D94-CA73A7AADB87}">
  <dimension ref="B1:T46"/>
  <sheetViews>
    <sheetView zoomScaleNormal="100" workbookViewId="0">
      <selection activeCell="I14" sqref="I14:I1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5.42578125" customWidth="1"/>
    <col min="7" max="7" width="24.5703125" bestFit="1" customWidth="1"/>
    <col min="8" max="8" width="23.4257812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33" t="s">
        <v>78</v>
      </c>
      <c r="C2" s="733"/>
      <c r="D2" s="733"/>
      <c r="E2" s="733"/>
      <c r="F2" s="733"/>
      <c r="G2" s="733"/>
      <c r="H2" s="733"/>
      <c r="I2" s="733"/>
      <c r="J2" s="733"/>
      <c r="K2" s="7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4" t="s">
        <v>1734</v>
      </c>
      <c r="C3" s="734"/>
      <c r="D3" s="734"/>
      <c r="E3" s="734"/>
      <c r="F3" s="734"/>
      <c r="G3" s="734"/>
      <c r="H3" s="734"/>
      <c r="I3" s="734"/>
      <c r="J3" s="734"/>
      <c r="K3" s="734"/>
      <c r="L3" s="61"/>
      <c r="M3" s="3"/>
      <c r="N3" s="3"/>
      <c r="O3" s="3"/>
      <c r="P3" s="3"/>
      <c r="Q3" s="3"/>
      <c r="R3" s="3"/>
      <c r="S3" s="3"/>
      <c r="T3" s="3"/>
    </row>
    <row r="4" spans="2:20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4"/>
      <c r="C5" s="5"/>
      <c r="D5" s="6"/>
      <c r="E5" s="7" t="s">
        <v>1735</v>
      </c>
      <c r="F5" s="7" t="s">
        <v>1736</v>
      </c>
      <c r="G5" s="7">
        <v>44929</v>
      </c>
      <c r="H5" s="7">
        <v>44960</v>
      </c>
      <c r="I5" s="7">
        <v>44988</v>
      </c>
      <c r="J5" s="7">
        <v>45019</v>
      </c>
      <c r="K5" s="7">
        <v>45049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>
      <c r="B6" s="8"/>
      <c r="C6" s="9"/>
      <c r="D6" s="10"/>
      <c r="E6" s="22" t="s">
        <v>1228</v>
      </c>
      <c r="F6" s="47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>
      <c r="B7" s="124" t="s">
        <v>83</v>
      </c>
      <c r="C7" s="125"/>
      <c r="D7" s="126"/>
      <c r="E7" s="201" t="s">
        <v>53</v>
      </c>
      <c r="F7" s="201" t="s">
        <v>53</v>
      </c>
      <c r="G7" s="201" t="s">
        <v>53</v>
      </c>
      <c r="H7" s="201" t="s">
        <v>53</v>
      </c>
      <c r="I7" s="201" t="s">
        <v>53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>
      <c r="B8" s="12" t="s">
        <v>92</v>
      </c>
      <c r="C8" s="3" t="s">
        <v>85</v>
      </c>
      <c r="D8" s="2" t="s">
        <v>94</v>
      </c>
      <c r="E8" s="191" t="s">
        <v>53</v>
      </c>
      <c r="F8" s="212" t="s">
        <v>1737</v>
      </c>
      <c r="G8" s="212" t="s">
        <v>632</v>
      </c>
      <c r="H8" s="212" t="s">
        <v>632</v>
      </c>
      <c r="I8" s="32" t="s">
        <v>60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>
      <c r="B9" s="12" t="s">
        <v>94</v>
      </c>
      <c r="C9" s="3" t="s">
        <v>85</v>
      </c>
      <c r="D9" s="2" t="s">
        <v>95</v>
      </c>
      <c r="E9" s="50" t="s">
        <v>258</v>
      </c>
      <c r="F9" s="212" t="s">
        <v>1737</v>
      </c>
      <c r="G9" s="191" t="s">
        <v>632</v>
      </c>
      <c r="H9" s="212" t="s">
        <v>632</v>
      </c>
      <c r="I9" s="32" t="s">
        <v>60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>
      <c r="B10" s="12" t="s">
        <v>95</v>
      </c>
      <c r="C10" s="3" t="s">
        <v>85</v>
      </c>
      <c r="D10" s="2" t="s">
        <v>97</v>
      </c>
      <c r="E10" s="196" t="s">
        <v>258</v>
      </c>
      <c r="F10" s="191" t="s">
        <v>1738</v>
      </c>
      <c r="G10" s="191" t="s">
        <v>632</v>
      </c>
      <c r="H10" s="212" t="s">
        <v>1739</v>
      </c>
      <c r="I10" s="32" t="s">
        <v>60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>
      <c r="B11" s="12" t="s">
        <v>97</v>
      </c>
      <c r="C11" s="3" t="s">
        <v>85</v>
      </c>
      <c r="D11" s="2" t="s">
        <v>100</v>
      </c>
      <c r="E11" s="196" t="s">
        <v>258</v>
      </c>
      <c r="F11" s="191" t="s">
        <v>1738</v>
      </c>
      <c r="G11" s="191" t="s">
        <v>1740</v>
      </c>
      <c r="H11" s="88" t="s">
        <v>1571</v>
      </c>
      <c r="I11" s="32" t="s">
        <v>1741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>
      <c r="B12" s="12" t="s">
        <v>100</v>
      </c>
      <c r="C12" s="3" t="s">
        <v>85</v>
      </c>
      <c r="D12" s="2" t="s">
        <v>102</v>
      </c>
      <c r="E12" s="196" t="s">
        <v>60</v>
      </c>
      <c r="F12" s="191" t="s">
        <v>1742</v>
      </c>
      <c r="G12" s="191" t="s">
        <v>1740</v>
      </c>
      <c r="H12" s="88" t="s">
        <v>1571</v>
      </c>
      <c r="I12" s="32" t="s">
        <v>1743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>
      <c r="B13" s="12" t="s">
        <v>102</v>
      </c>
      <c r="C13" s="3" t="s">
        <v>85</v>
      </c>
      <c r="D13" s="2" t="s">
        <v>106</v>
      </c>
      <c r="E13" s="32" t="s">
        <v>60</v>
      </c>
      <c r="F13" s="191" t="s">
        <v>1742</v>
      </c>
      <c r="G13" s="212" t="s">
        <v>1744</v>
      </c>
      <c r="H13" s="88" t="s">
        <v>1571</v>
      </c>
      <c r="I13" s="32" t="s">
        <v>1743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>
      <c r="B14" s="12" t="s">
        <v>106</v>
      </c>
      <c r="C14" s="3" t="s">
        <v>85</v>
      </c>
      <c r="D14" s="2" t="s">
        <v>109</v>
      </c>
      <c r="E14" s="32" t="s">
        <v>1745</v>
      </c>
      <c r="F14" s="191" t="s">
        <v>1746</v>
      </c>
      <c r="G14" s="212" t="s">
        <v>1744</v>
      </c>
      <c r="H14" s="88" t="s">
        <v>1747</v>
      </c>
      <c r="I14" s="32" t="s">
        <v>1291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>
      <c r="B15" s="12" t="s">
        <v>109</v>
      </c>
      <c r="C15" s="3" t="s">
        <v>85</v>
      </c>
      <c r="D15" s="2" t="s">
        <v>111</v>
      </c>
      <c r="E15" s="32" t="s">
        <v>1720</v>
      </c>
      <c r="F15" s="191" t="s">
        <v>1381</v>
      </c>
      <c r="G15" s="212" t="s">
        <v>1744</v>
      </c>
      <c r="H15" s="88" t="s">
        <v>1366</v>
      </c>
      <c r="I15" s="32" t="s">
        <v>61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>
      <c r="B16" s="12" t="s">
        <v>111</v>
      </c>
      <c r="C16" s="3" t="s">
        <v>85</v>
      </c>
      <c r="D16" s="2" t="s">
        <v>113</v>
      </c>
      <c r="E16" s="32" t="s">
        <v>54</v>
      </c>
      <c r="F16" s="191" t="s">
        <v>1571</v>
      </c>
      <c r="G16" s="212" t="s">
        <v>1748</v>
      </c>
      <c r="H16" s="88" t="s">
        <v>1366</v>
      </c>
      <c r="I16" s="32" t="s">
        <v>364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>
      <c r="B17" s="12" t="s">
        <v>113</v>
      </c>
      <c r="C17" s="3" t="s">
        <v>85</v>
      </c>
      <c r="D17" s="2" t="s">
        <v>115</v>
      </c>
      <c r="E17" s="212" t="s">
        <v>1749</v>
      </c>
      <c r="F17" s="191" t="s">
        <v>1545</v>
      </c>
      <c r="G17" s="212" t="s">
        <v>1748</v>
      </c>
      <c r="H17" s="88" t="s">
        <v>58</v>
      </c>
      <c r="I17" s="32" t="s">
        <v>364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>
      <c r="B18" s="134" t="s">
        <v>115</v>
      </c>
      <c r="C18" s="3" t="s">
        <v>85</v>
      </c>
      <c r="D18" s="2" t="s">
        <v>117</v>
      </c>
      <c r="E18" s="212" t="s">
        <v>1749</v>
      </c>
      <c r="F18" s="191" t="s">
        <v>1545</v>
      </c>
      <c r="G18" s="212" t="s">
        <v>1748</v>
      </c>
      <c r="H18" s="88" t="s">
        <v>58</v>
      </c>
      <c r="I18" s="32" t="s">
        <v>1750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>
      <c r="B22" s="58" t="s">
        <v>1733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58" t="s">
        <v>1532</v>
      </c>
    </row>
    <row r="26" spans="2:20">
      <c r="B26" s="56"/>
      <c r="D26" s="58" t="s">
        <v>1533</v>
      </c>
    </row>
    <row r="27" spans="2:20">
      <c r="B27" s="180"/>
      <c r="D27" t="s">
        <v>451</v>
      </c>
    </row>
    <row r="29" spans="2:20">
      <c r="B29" s="127" t="s">
        <v>134</v>
      </c>
      <c r="D29" s="167" t="s">
        <v>1534</v>
      </c>
    </row>
    <row r="31" spans="2:20">
      <c r="M31" s="732"/>
      <c r="N31" s="732"/>
      <c r="O31" s="732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2:K2"/>
    <mergeCell ref="B3:K3"/>
    <mergeCell ref="M31:O31"/>
    <mergeCell ref="B1:K1"/>
  </mergeCells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8A6CFA-0E7E-4FB0-B4B8-3CA909EB3FD1}">
  <dimension ref="B1:T46"/>
  <sheetViews>
    <sheetView workbookViewId="0">
      <selection activeCell="E33" sqref="E33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5.42578125" customWidth="1"/>
    <col min="7" max="7" width="24.5703125" bestFit="1" customWidth="1"/>
    <col min="8" max="8" width="23.4257812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723"/>
      <c r="M1" s="723"/>
      <c r="N1" s="723"/>
      <c r="O1" s="723"/>
      <c r="P1" s="723"/>
      <c r="Q1" s="723"/>
      <c r="R1" s="723"/>
      <c r="S1" s="723"/>
      <c r="T1" s="723"/>
    </row>
    <row r="2" spans="2:20" ht="18.75">
      <c r="B2" s="733" t="s">
        <v>78</v>
      </c>
      <c r="C2" s="733"/>
      <c r="D2" s="733"/>
      <c r="E2" s="733"/>
      <c r="F2" s="733"/>
      <c r="G2" s="733"/>
      <c r="H2" s="733"/>
      <c r="I2" s="733"/>
      <c r="J2" s="733"/>
      <c r="K2" s="7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4" t="s">
        <v>1751</v>
      </c>
      <c r="C3" s="734"/>
      <c r="D3" s="734"/>
      <c r="E3" s="734"/>
      <c r="F3" s="734"/>
      <c r="G3" s="734"/>
      <c r="H3" s="734"/>
      <c r="I3" s="734"/>
      <c r="J3" s="734"/>
      <c r="K3" s="734"/>
      <c r="L3" s="61"/>
      <c r="M3" s="3"/>
      <c r="N3" s="3"/>
      <c r="O3" s="3"/>
      <c r="P3" s="3"/>
      <c r="Q3" s="3"/>
      <c r="R3" s="3"/>
      <c r="S3" s="3"/>
      <c r="T3" s="3"/>
    </row>
    <row r="4" spans="2:20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4"/>
      <c r="C5" s="5"/>
      <c r="D5" s="6"/>
      <c r="E5" s="7" t="s">
        <v>1752</v>
      </c>
      <c r="F5" s="7" t="s">
        <v>1753</v>
      </c>
      <c r="G5" s="7" t="s">
        <v>1754</v>
      </c>
      <c r="H5" s="7" t="s">
        <v>1755</v>
      </c>
      <c r="I5" s="7" t="s">
        <v>1756</v>
      </c>
      <c r="J5" s="7" t="s">
        <v>1757</v>
      </c>
      <c r="K5" s="7" t="s">
        <v>1758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>
      <c r="B7" s="124" t="s">
        <v>83</v>
      </c>
      <c r="C7" s="125"/>
      <c r="D7" s="126"/>
      <c r="E7" s="123" t="s">
        <v>61</v>
      </c>
      <c r="F7" s="123" t="s">
        <v>61</v>
      </c>
      <c r="G7" s="123" t="s">
        <v>61</v>
      </c>
      <c r="H7" s="123" t="s">
        <v>61</v>
      </c>
      <c r="I7" s="123" t="s">
        <v>61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>
      <c r="B8" s="12" t="s">
        <v>92</v>
      </c>
      <c r="C8" s="3" t="s">
        <v>85</v>
      </c>
      <c r="D8" s="2" t="s">
        <v>94</v>
      </c>
      <c r="E8" s="32" t="s">
        <v>1264</v>
      </c>
      <c r="F8" s="213" t="s">
        <v>61</v>
      </c>
      <c r="G8" s="191" t="s">
        <v>1759</v>
      </c>
      <c r="H8" s="88" t="s">
        <v>1760</v>
      </c>
      <c r="I8" s="32" t="s">
        <v>1761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>
      <c r="B9" s="12" t="s">
        <v>94</v>
      </c>
      <c r="C9" s="3" t="s">
        <v>85</v>
      </c>
      <c r="D9" s="2" t="s">
        <v>95</v>
      </c>
      <c r="E9" s="32" t="s">
        <v>1264</v>
      </c>
      <c r="F9" s="191" t="s">
        <v>1264</v>
      </c>
      <c r="G9" s="191" t="s">
        <v>1264</v>
      </c>
      <c r="H9" s="214" t="s">
        <v>1760</v>
      </c>
      <c r="I9" s="32" t="s">
        <v>1264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>
      <c r="B10" s="12" t="s">
        <v>95</v>
      </c>
      <c r="C10" s="3" t="s">
        <v>85</v>
      </c>
      <c r="D10" s="2" t="s">
        <v>97</v>
      </c>
      <c r="E10" s="196" t="s">
        <v>1264</v>
      </c>
      <c r="F10" s="191" t="s">
        <v>1264</v>
      </c>
      <c r="G10" s="191" t="s">
        <v>1762</v>
      </c>
      <c r="H10" s="88" t="s">
        <v>1760</v>
      </c>
      <c r="I10" s="32" t="s">
        <v>1763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>
      <c r="B11" s="12" t="s">
        <v>97</v>
      </c>
      <c r="C11" s="3" t="s">
        <v>85</v>
      </c>
      <c r="D11" s="2" t="s">
        <v>100</v>
      </c>
      <c r="E11" s="32" t="s">
        <v>1764</v>
      </c>
      <c r="F11" s="191" t="s">
        <v>1264</v>
      </c>
      <c r="G11" s="191" t="s">
        <v>1765</v>
      </c>
      <c r="H11" s="88" t="s">
        <v>1760</v>
      </c>
      <c r="I11" s="32" t="s">
        <v>1766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>
      <c r="B12" s="12" t="s">
        <v>100</v>
      </c>
      <c r="C12" s="3" t="s">
        <v>85</v>
      </c>
      <c r="D12" s="2" t="s">
        <v>102</v>
      </c>
      <c r="E12" s="196" t="s">
        <v>1764</v>
      </c>
      <c r="F12" s="191" t="s">
        <v>1767</v>
      </c>
      <c r="G12" s="191" t="s">
        <v>1764</v>
      </c>
      <c r="H12" s="88" t="s">
        <v>59</v>
      </c>
      <c r="I12" s="32" t="s">
        <v>1763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>
      <c r="B13" s="12" t="s">
        <v>102</v>
      </c>
      <c r="C13" s="3" t="s">
        <v>85</v>
      </c>
      <c r="D13" s="2" t="s">
        <v>106</v>
      </c>
      <c r="E13" s="32" t="s">
        <v>1768</v>
      </c>
      <c r="F13" s="191" t="s">
        <v>1767</v>
      </c>
      <c r="G13" s="212" t="s">
        <v>1764</v>
      </c>
      <c r="H13" s="88" t="s">
        <v>59</v>
      </c>
      <c r="I13" s="32" t="s">
        <v>1762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>
      <c r="B14" s="12" t="s">
        <v>106</v>
      </c>
      <c r="C14" s="3" t="s">
        <v>85</v>
      </c>
      <c r="D14" s="2" t="s">
        <v>109</v>
      </c>
      <c r="E14" s="32" t="s">
        <v>1768</v>
      </c>
      <c r="F14" s="191" t="s">
        <v>1764</v>
      </c>
      <c r="G14" s="212" t="s">
        <v>1769</v>
      </c>
      <c r="H14" s="88" t="s">
        <v>59</v>
      </c>
      <c r="I14" s="32" t="s">
        <v>1770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>
      <c r="B15" s="12" t="s">
        <v>109</v>
      </c>
      <c r="C15" s="3" t="s">
        <v>85</v>
      </c>
      <c r="D15" s="2" t="s">
        <v>111</v>
      </c>
      <c r="E15" s="32" t="s">
        <v>1771</v>
      </c>
      <c r="F15" s="191" t="s">
        <v>1264</v>
      </c>
      <c r="G15" s="192" t="s">
        <v>1772</v>
      </c>
      <c r="H15" s="88" t="s">
        <v>59</v>
      </c>
      <c r="I15" s="32" t="s">
        <v>1762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>
      <c r="B16" s="12" t="s">
        <v>111</v>
      </c>
      <c r="C16" s="3" t="s">
        <v>85</v>
      </c>
      <c r="D16" s="2" t="s">
        <v>113</v>
      </c>
      <c r="E16" s="32" t="s">
        <v>1771</v>
      </c>
      <c r="F16" s="191" t="s">
        <v>1764</v>
      </c>
      <c r="G16" s="215" t="s">
        <v>1772</v>
      </c>
      <c r="H16" s="88" t="s">
        <v>1773</v>
      </c>
      <c r="I16" s="32" t="s">
        <v>1774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>
      <c r="B17" s="12" t="s">
        <v>113</v>
      </c>
      <c r="C17" s="3" t="s">
        <v>85</v>
      </c>
      <c r="D17" s="2" t="s">
        <v>115</v>
      </c>
      <c r="E17" s="32" t="s">
        <v>1775</v>
      </c>
      <c r="F17" s="191" t="s">
        <v>1776</v>
      </c>
      <c r="G17" s="192" t="s">
        <v>1777</v>
      </c>
      <c r="H17" s="88" t="s">
        <v>1778</v>
      </c>
      <c r="I17" s="32" t="s">
        <v>364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>
      <c r="B18" s="134" t="s">
        <v>115</v>
      </c>
      <c r="C18" s="3" t="s">
        <v>85</v>
      </c>
      <c r="D18" s="2" t="s">
        <v>117</v>
      </c>
      <c r="E18" s="195" t="s">
        <v>1604</v>
      </c>
      <c r="F18" s="191" t="s">
        <v>1776</v>
      </c>
      <c r="G18" s="215" t="s">
        <v>1779</v>
      </c>
      <c r="H18" s="88" t="s">
        <v>1778</v>
      </c>
      <c r="I18" s="32" t="s">
        <v>364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>
      <c r="B22" s="58" t="s">
        <v>1733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58" t="s">
        <v>1532</v>
      </c>
    </row>
    <row r="26" spans="2:20">
      <c r="B26" s="56"/>
      <c r="D26" s="58" t="s">
        <v>1533</v>
      </c>
    </row>
    <row r="27" spans="2:20">
      <c r="B27" s="180"/>
      <c r="D27" t="s">
        <v>451</v>
      </c>
    </row>
    <row r="29" spans="2:20">
      <c r="B29" s="127" t="s">
        <v>134</v>
      </c>
      <c r="D29" s="167" t="s">
        <v>1780</v>
      </c>
    </row>
    <row r="30" spans="2:20">
      <c r="D30" t="s">
        <v>1781</v>
      </c>
    </row>
    <row r="31" spans="2:20">
      <c r="M31" s="732"/>
      <c r="N31" s="732"/>
      <c r="O31" s="732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54184A-2106-408C-BD79-A43254D7F5A6}">
  <dimension ref="B1:V46"/>
  <sheetViews>
    <sheetView topLeftCell="E1" workbookViewId="0">
      <selection activeCell="G16" sqref="G16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18.7109375" customWidth="1"/>
    <col min="6" max="6" width="21.7109375" customWidth="1"/>
    <col min="7" max="7" width="18.7109375" customWidth="1"/>
    <col min="8" max="8" width="23.4257812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723"/>
      <c r="M1" s="723"/>
      <c r="N1" s="723"/>
      <c r="O1" s="723"/>
      <c r="P1" s="723"/>
      <c r="Q1" s="723"/>
      <c r="R1" s="723"/>
      <c r="S1" s="723"/>
      <c r="T1" s="723"/>
      <c r="U1" s="723"/>
      <c r="V1" s="723"/>
    </row>
    <row r="2" spans="2:22" ht="18.75">
      <c r="B2" s="733" t="s">
        <v>78</v>
      </c>
      <c r="C2" s="733"/>
      <c r="D2" s="733"/>
      <c r="E2" s="733"/>
      <c r="F2" s="733"/>
      <c r="G2" s="733"/>
      <c r="H2" s="733"/>
      <c r="I2" s="733"/>
      <c r="J2" s="733"/>
      <c r="K2" s="733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>
      <c r="B3" s="734" t="s">
        <v>1782</v>
      </c>
      <c r="C3" s="734"/>
      <c r="D3" s="734"/>
      <c r="E3" s="734"/>
      <c r="F3" s="734"/>
      <c r="G3" s="734"/>
      <c r="H3" s="734"/>
      <c r="I3" s="734"/>
      <c r="J3" s="734"/>
      <c r="K3" s="734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>
      <c r="B5" s="4"/>
      <c r="C5" s="5"/>
      <c r="D5" s="6"/>
      <c r="E5" s="7">
        <v>45079</v>
      </c>
      <c r="F5" s="7">
        <v>45109</v>
      </c>
      <c r="G5" s="7">
        <v>45140</v>
      </c>
      <c r="H5" s="7">
        <v>45171</v>
      </c>
      <c r="I5" s="7">
        <v>45201</v>
      </c>
      <c r="J5" s="7">
        <v>45232</v>
      </c>
      <c r="K5" s="7">
        <v>45262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>
      <c r="B7" s="124" t="s">
        <v>83</v>
      </c>
      <c r="C7" s="125"/>
      <c r="D7" s="126"/>
      <c r="E7" s="123" t="s">
        <v>259</v>
      </c>
      <c r="F7" s="123" t="s">
        <v>259</v>
      </c>
      <c r="G7" s="123" t="s">
        <v>259</v>
      </c>
      <c r="H7" s="123" t="s">
        <v>259</v>
      </c>
      <c r="I7" s="123" t="s">
        <v>259</v>
      </c>
      <c r="J7" s="123" t="s">
        <v>259</v>
      </c>
      <c r="K7" s="123" t="s">
        <v>259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>
      <c r="B8" s="12" t="s">
        <v>92</v>
      </c>
      <c r="C8" s="3" t="s">
        <v>85</v>
      </c>
      <c r="D8" s="2" t="s">
        <v>94</v>
      </c>
      <c r="E8" s="181"/>
      <c r="F8" s="32" t="s">
        <v>1783</v>
      </c>
      <c r="G8" s="191" t="s">
        <v>1783</v>
      </c>
      <c r="H8" s="88" t="s">
        <v>1783</v>
      </c>
      <c r="I8" s="32" t="s">
        <v>1783</v>
      </c>
      <c r="J8" s="191"/>
      <c r="K8" s="191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>
      <c r="B9" s="12" t="s">
        <v>94</v>
      </c>
      <c r="C9" s="3" t="s">
        <v>85</v>
      </c>
      <c r="D9" s="2" t="s">
        <v>95</v>
      </c>
      <c r="E9" s="181"/>
      <c r="F9" s="32" t="s">
        <v>1783</v>
      </c>
      <c r="G9" s="191" t="s">
        <v>1783</v>
      </c>
      <c r="H9" s="88" t="s">
        <v>1783</v>
      </c>
      <c r="I9" s="32" t="s">
        <v>1783</v>
      </c>
      <c r="J9" s="191"/>
      <c r="K9" s="192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>
      <c r="B10" s="12" t="s">
        <v>95</v>
      </c>
      <c r="C10" s="3" t="s">
        <v>85</v>
      </c>
      <c r="D10" s="2" t="s">
        <v>97</v>
      </c>
      <c r="E10" s="181"/>
      <c r="F10" s="32" t="s">
        <v>1783</v>
      </c>
      <c r="G10" s="191" t="s">
        <v>1783</v>
      </c>
      <c r="H10" s="88" t="s">
        <v>1783</v>
      </c>
      <c r="I10" s="32" t="s">
        <v>1783</v>
      </c>
      <c r="J10" s="191"/>
      <c r="K10" s="192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>
      <c r="B11" s="12" t="s">
        <v>97</v>
      </c>
      <c r="C11" s="3" t="s">
        <v>85</v>
      </c>
      <c r="D11" s="2" t="s">
        <v>100</v>
      </c>
      <c r="E11" s="181"/>
      <c r="F11" s="32" t="s">
        <v>1784</v>
      </c>
      <c r="G11" s="191" t="s">
        <v>1783</v>
      </c>
      <c r="H11" s="88" t="s">
        <v>1783</v>
      </c>
      <c r="I11" s="32" t="s">
        <v>1783</v>
      </c>
      <c r="J11" s="191"/>
      <c r="K11" s="192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>
      <c r="B12" s="12" t="s">
        <v>100</v>
      </c>
      <c r="C12" s="3" t="s">
        <v>85</v>
      </c>
      <c r="D12" s="2" t="s">
        <v>102</v>
      </c>
      <c r="E12" s="181"/>
      <c r="F12" s="32" t="s">
        <v>1784</v>
      </c>
      <c r="G12" s="191" t="s">
        <v>1783</v>
      </c>
      <c r="H12" s="88" t="s">
        <v>1783</v>
      </c>
      <c r="I12" s="32" t="s">
        <v>1785</v>
      </c>
      <c r="J12" s="191"/>
      <c r="K12" s="192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102</v>
      </c>
      <c r="C13" s="3" t="s">
        <v>85</v>
      </c>
      <c r="D13" s="2" t="s">
        <v>106</v>
      </c>
      <c r="E13" s="181"/>
      <c r="F13" s="32" t="s">
        <v>1784</v>
      </c>
      <c r="G13" s="192" t="s">
        <v>1783</v>
      </c>
      <c r="H13" s="88" t="s">
        <v>1783</v>
      </c>
      <c r="I13" s="32" t="s">
        <v>1785</v>
      </c>
      <c r="J13" s="191"/>
      <c r="K13" s="192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106</v>
      </c>
      <c r="C14" s="3" t="s">
        <v>85</v>
      </c>
      <c r="D14" s="2" t="s">
        <v>109</v>
      </c>
      <c r="E14" s="181"/>
      <c r="F14" s="32" t="s">
        <v>1786</v>
      </c>
      <c r="G14" s="192" t="s">
        <v>1783</v>
      </c>
      <c r="H14" s="88" t="s">
        <v>1783</v>
      </c>
      <c r="I14" s="32" t="s">
        <v>1785</v>
      </c>
      <c r="J14" s="191"/>
      <c r="K14" s="192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109</v>
      </c>
      <c r="C15" s="3" t="s">
        <v>85</v>
      </c>
      <c r="D15" s="2" t="s">
        <v>111</v>
      </c>
      <c r="E15" s="181"/>
      <c r="F15" s="32" t="s">
        <v>1786</v>
      </c>
      <c r="G15" s="192" t="s">
        <v>1783</v>
      </c>
      <c r="H15" s="88" t="s">
        <v>1787</v>
      </c>
      <c r="I15" s="32" t="s">
        <v>1785</v>
      </c>
      <c r="J15" s="191"/>
      <c r="K15" s="192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111</v>
      </c>
      <c r="C16" s="3" t="s">
        <v>85</v>
      </c>
      <c r="D16" s="2" t="s">
        <v>113</v>
      </c>
      <c r="E16" s="181"/>
      <c r="F16" s="32" t="s">
        <v>1784</v>
      </c>
      <c r="G16" s="192" t="s">
        <v>1783</v>
      </c>
      <c r="H16" s="88" t="s">
        <v>1787</v>
      </c>
      <c r="I16" s="32" t="s">
        <v>1788</v>
      </c>
      <c r="J16" s="191"/>
      <c r="K16" s="192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113</v>
      </c>
      <c r="C17" s="3" t="s">
        <v>85</v>
      </c>
      <c r="D17" s="2" t="s">
        <v>115</v>
      </c>
      <c r="E17" s="181"/>
      <c r="F17" s="32" t="s">
        <v>1784</v>
      </c>
      <c r="G17" s="192" t="s">
        <v>1789</v>
      </c>
      <c r="H17" s="88" t="s">
        <v>1787</v>
      </c>
      <c r="I17" s="32" t="s">
        <v>1788</v>
      </c>
      <c r="J17" s="191"/>
      <c r="K17" s="192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115</v>
      </c>
      <c r="C18" s="3" t="s">
        <v>85</v>
      </c>
      <c r="D18" s="2" t="s">
        <v>117</v>
      </c>
      <c r="E18" s="194"/>
      <c r="F18" s="32" t="s">
        <v>1784</v>
      </c>
      <c r="G18" s="193" t="s">
        <v>1789</v>
      </c>
      <c r="H18" s="88" t="s">
        <v>1787</v>
      </c>
      <c r="I18" s="32" t="s">
        <v>1785</v>
      </c>
      <c r="J18" s="191"/>
      <c r="K18" s="192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>
      <c r="B19" s="159"/>
      <c r="C19" s="160"/>
      <c r="D19" s="159"/>
      <c r="H19" s="79"/>
      <c r="I19" s="88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>
      <c r="B22" s="58" t="s">
        <v>1733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1532</v>
      </c>
    </row>
    <row r="26" spans="2:22">
      <c r="B26" s="56"/>
      <c r="D26" s="58" t="s">
        <v>1533</v>
      </c>
    </row>
    <row r="27" spans="2:22">
      <c r="B27" s="180"/>
      <c r="D27" t="s">
        <v>451</v>
      </c>
    </row>
    <row r="29" spans="2:22">
      <c r="B29" s="127" t="s">
        <v>134</v>
      </c>
      <c r="D29" s="167" t="s">
        <v>1780</v>
      </c>
    </row>
    <row r="30" spans="2:22">
      <c r="D30" t="s">
        <v>1781</v>
      </c>
    </row>
    <row r="31" spans="2:22">
      <c r="M31" s="732"/>
      <c r="N31" s="732"/>
      <c r="O31" s="732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4BD0F3-A4D7-4DFF-A9E9-EDA958C93574}">
  <dimension ref="B1:T46"/>
  <sheetViews>
    <sheetView workbookViewId="0">
      <selection activeCell="J8" sqref="J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5.42578125" customWidth="1"/>
    <col min="7" max="7" width="24.5703125" bestFit="1" customWidth="1"/>
    <col min="8" max="8" width="23.4257812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723"/>
      <c r="M1" s="723"/>
      <c r="N1" s="723"/>
      <c r="O1" s="723"/>
      <c r="P1" s="723"/>
      <c r="Q1" s="723"/>
      <c r="R1" s="723"/>
      <c r="S1" s="723"/>
      <c r="T1" s="723"/>
    </row>
    <row r="2" spans="2:20" ht="18.75">
      <c r="B2" s="733" t="s">
        <v>78</v>
      </c>
      <c r="C2" s="733"/>
      <c r="D2" s="733"/>
      <c r="E2" s="733"/>
      <c r="F2" s="733"/>
      <c r="G2" s="733"/>
      <c r="H2" s="733"/>
      <c r="I2" s="733"/>
      <c r="J2" s="733"/>
      <c r="K2" s="7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4" t="s">
        <v>1790</v>
      </c>
      <c r="C3" s="734"/>
      <c r="D3" s="734"/>
      <c r="E3" s="734"/>
      <c r="F3" s="734"/>
      <c r="G3" s="734"/>
      <c r="H3" s="734"/>
      <c r="I3" s="734"/>
      <c r="J3" s="734"/>
      <c r="K3" s="734"/>
      <c r="L3" s="61"/>
      <c r="M3" s="3"/>
      <c r="N3" s="210"/>
      <c r="O3" s="3"/>
      <c r="P3" s="3" t="s">
        <v>1791</v>
      </c>
      <c r="Q3" s="3"/>
      <c r="R3" s="3"/>
      <c r="S3" s="3"/>
      <c r="T3" s="3"/>
    </row>
    <row r="4" spans="2:20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 t="s">
        <v>1792</v>
      </c>
      <c r="P4" s="63"/>
      <c r="Q4" s="63"/>
      <c r="R4" s="63"/>
      <c r="S4" s="63"/>
      <c r="T4" s="63"/>
    </row>
    <row r="5" spans="2:20" ht="15" customHeight="1">
      <c r="B5" s="4"/>
      <c r="C5" s="5"/>
      <c r="D5" s="6"/>
      <c r="E5" s="7" t="s">
        <v>1656</v>
      </c>
      <c r="F5" s="7" t="s">
        <v>1793</v>
      </c>
      <c r="G5" s="7" t="s">
        <v>1794</v>
      </c>
      <c r="H5" s="7" t="s">
        <v>1795</v>
      </c>
      <c r="I5" s="7" t="s">
        <v>1796</v>
      </c>
      <c r="J5" s="7" t="s">
        <v>1797</v>
      </c>
      <c r="K5" s="7" t="s">
        <v>1798</v>
      </c>
      <c r="L5" s="61"/>
      <c r="M5" s="172"/>
      <c r="N5" s="113"/>
      <c r="O5" s="113" t="s">
        <v>1794</v>
      </c>
      <c r="P5" s="113" t="s">
        <v>1795</v>
      </c>
      <c r="Q5" s="113" t="s">
        <v>1796</v>
      </c>
      <c r="R5" s="172"/>
      <c r="S5" s="172"/>
      <c r="T5" s="172"/>
    </row>
    <row r="6" spans="2:20" ht="15" customHeight="1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172"/>
      <c r="N6" s="113"/>
      <c r="O6" s="113" t="s">
        <v>1230</v>
      </c>
      <c r="P6" s="113" t="s">
        <v>1231</v>
      </c>
      <c r="Q6" s="113" t="s">
        <v>1232</v>
      </c>
      <c r="R6" s="173"/>
      <c r="S6" s="173"/>
      <c r="T6" s="173"/>
    </row>
    <row r="7" spans="2:20" ht="15" customHeight="1">
      <c r="B7" s="124" t="s">
        <v>83</v>
      </c>
      <c r="C7" s="125"/>
      <c r="D7" s="126"/>
      <c r="E7" s="123" t="s">
        <v>59</v>
      </c>
      <c r="F7" s="123" t="s">
        <v>59</v>
      </c>
      <c r="G7" s="123" t="s">
        <v>59</v>
      </c>
      <c r="H7" s="123" t="s">
        <v>59</v>
      </c>
      <c r="I7" s="123" t="s">
        <v>59</v>
      </c>
      <c r="J7" s="123" t="s">
        <v>59</v>
      </c>
      <c r="K7" s="123" t="s">
        <v>59</v>
      </c>
      <c r="L7" s="70"/>
      <c r="M7" s="198"/>
      <c r="N7" s="200" t="s">
        <v>1799</v>
      </c>
      <c r="O7" s="207"/>
      <c r="P7" s="201"/>
      <c r="Q7" s="207" t="s">
        <v>58</v>
      </c>
      <c r="R7" s="173"/>
      <c r="S7" s="173"/>
      <c r="T7" s="173"/>
    </row>
    <row r="8" spans="2:20">
      <c r="B8" s="12" t="s">
        <v>92</v>
      </c>
      <c r="C8" s="3" t="s">
        <v>85</v>
      </c>
      <c r="D8" s="2" t="s">
        <v>94</v>
      </c>
      <c r="E8" s="32" t="s">
        <v>59</v>
      </c>
      <c r="F8" s="212" t="s">
        <v>59</v>
      </c>
      <c r="G8" s="191" t="s">
        <v>59</v>
      </c>
      <c r="H8" s="88" t="s">
        <v>59</v>
      </c>
      <c r="I8" s="32" t="s">
        <v>1366</v>
      </c>
      <c r="J8" s="191"/>
      <c r="K8" s="191"/>
      <c r="L8" s="61"/>
      <c r="M8" s="87"/>
      <c r="N8" s="200"/>
      <c r="O8" s="206"/>
      <c r="P8" s="191"/>
      <c r="Q8" s="206"/>
      <c r="R8" s="63"/>
      <c r="S8" s="63"/>
      <c r="T8" s="63"/>
    </row>
    <row r="9" spans="2:20">
      <c r="B9" s="12" t="s">
        <v>94</v>
      </c>
      <c r="C9" s="3" t="s">
        <v>85</v>
      </c>
      <c r="D9" s="2" t="s">
        <v>95</v>
      </c>
      <c r="E9" s="32" t="s">
        <v>59</v>
      </c>
      <c r="F9" s="191" t="s">
        <v>59</v>
      </c>
      <c r="G9" s="212" t="s">
        <v>59</v>
      </c>
      <c r="H9" s="88" t="s">
        <v>59</v>
      </c>
      <c r="I9" s="32" t="s">
        <v>1366</v>
      </c>
      <c r="J9" s="191"/>
      <c r="K9" s="192"/>
      <c r="L9" s="61"/>
      <c r="M9" s="87"/>
      <c r="N9" s="202"/>
      <c r="O9" s="206"/>
      <c r="P9" s="191"/>
      <c r="Q9" s="208"/>
      <c r="R9" s="63"/>
      <c r="S9" s="63"/>
      <c r="T9" s="63"/>
    </row>
    <row r="10" spans="2:20">
      <c r="B10" s="12" t="s">
        <v>95</v>
      </c>
      <c r="C10" s="3" t="s">
        <v>85</v>
      </c>
      <c r="D10" s="2" t="s">
        <v>97</v>
      </c>
      <c r="E10" s="196" t="s">
        <v>59</v>
      </c>
      <c r="F10" s="191" t="s">
        <v>59</v>
      </c>
      <c r="G10" s="191" t="s">
        <v>59</v>
      </c>
      <c r="H10" s="88" t="s">
        <v>59</v>
      </c>
      <c r="I10" s="32" t="s">
        <v>1366</v>
      </c>
      <c r="J10" s="191"/>
      <c r="K10" s="192"/>
      <c r="L10" s="61"/>
      <c r="M10" s="199"/>
      <c r="N10" s="203"/>
      <c r="O10" s="204"/>
      <c r="P10" s="204"/>
      <c r="Q10" s="204"/>
      <c r="R10" s="63"/>
      <c r="S10" s="63"/>
      <c r="T10" s="63"/>
    </row>
    <row r="11" spans="2:20">
      <c r="B11" s="12" t="s">
        <v>97</v>
      </c>
      <c r="C11" s="3" t="s">
        <v>85</v>
      </c>
      <c r="D11" s="2" t="s">
        <v>100</v>
      </c>
      <c r="E11" s="32" t="s">
        <v>59</v>
      </c>
      <c r="F11" s="212" t="s">
        <v>59</v>
      </c>
      <c r="G11" s="191" t="s">
        <v>1400</v>
      </c>
      <c r="H11" s="88" t="s">
        <v>59</v>
      </c>
      <c r="I11" s="32" t="s">
        <v>1366</v>
      </c>
      <c r="J11" s="191"/>
      <c r="K11" s="192"/>
      <c r="L11" s="61"/>
      <c r="M11" s="87"/>
      <c r="N11" s="200" t="s">
        <v>1800</v>
      </c>
      <c r="O11" s="206"/>
      <c r="P11" s="206" t="s">
        <v>56</v>
      </c>
      <c r="Q11" s="206" t="s">
        <v>58</v>
      </c>
      <c r="R11" s="63"/>
      <c r="S11" s="63"/>
      <c r="T11" s="63"/>
    </row>
    <row r="12" spans="2:20">
      <c r="B12" s="12" t="s">
        <v>100</v>
      </c>
      <c r="C12" s="3" t="s">
        <v>85</v>
      </c>
      <c r="D12" s="2" t="s">
        <v>102</v>
      </c>
      <c r="E12" s="32" t="s">
        <v>741</v>
      </c>
      <c r="F12" s="191" t="s">
        <v>59</v>
      </c>
      <c r="G12" s="191" t="s">
        <v>1801</v>
      </c>
      <c r="H12" s="88" t="s">
        <v>59</v>
      </c>
      <c r="I12" s="32" t="s">
        <v>1366</v>
      </c>
      <c r="J12" s="191"/>
      <c r="K12" s="192"/>
      <c r="L12" s="61"/>
      <c r="M12" s="87"/>
      <c r="N12" s="200"/>
      <c r="O12" s="206"/>
      <c r="P12" s="206"/>
      <c r="Q12" s="206"/>
      <c r="R12" s="63"/>
      <c r="S12" s="63"/>
      <c r="T12" s="63"/>
    </row>
    <row r="13" spans="2:20" ht="15" customHeight="1">
      <c r="B13" s="12" t="s">
        <v>102</v>
      </c>
      <c r="C13" s="3" t="s">
        <v>85</v>
      </c>
      <c r="D13" s="2" t="s">
        <v>106</v>
      </c>
      <c r="E13" s="32" t="s">
        <v>1802</v>
      </c>
      <c r="F13" s="191" t="s">
        <v>1803</v>
      </c>
      <c r="G13" s="192" t="s">
        <v>1801</v>
      </c>
      <c r="H13" s="88" t="s">
        <v>1804</v>
      </c>
      <c r="I13" s="32" t="s">
        <v>1805</v>
      </c>
      <c r="J13" s="191"/>
      <c r="K13" s="192"/>
      <c r="L13" s="61"/>
      <c r="M13" s="87"/>
      <c r="N13" s="200"/>
      <c r="O13" s="206"/>
      <c r="P13" s="206"/>
      <c r="Q13" s="206"/>
      <c r="R13" s="63"/>
      <c r="S13" s="63"/>
      <c r="T13" s="63"/>
    </row>
    <row r="14" spans="2:20" ht="15" customHeight="1">
      <c r="B14" s="12" t="s">
        <v>106</v>
      </c>
      <c r="C14" s="3" t="s">
        <v>85</v>
      </c>
      <c r="D14" s="2" t="s">
        <v>109</v>
      </c>
      <c r="E14" s="32" t="s">
        <v>1806</v>
      </c>
      <c r="F14" s="191" t="s">
        <v>1807</v>
      </c>
      <c r="G14" s="192" t="s">
        <v>1808</v>
      </c>
      <c r="H14" s="88" t="s">
        <v>1567</v>
      </c>
      <c r="I14" s="32" t="s">
        <v>1809</v>
      </c>
      <c r="J14" s="191"/>
      <c r="K14" s="192"/>
      <c r="L14" s="61"/>
      <c r="M14" s="87"/>
      <c r="N14" s="203"/>
      <c r="O14" s="204"/>
      <c r="P14" s="204"/>
      <c r="Q14" s="204"/>
      <c r="R14" s="63"/>
      <c r="S14" s="63"/>
      <c r="T14" s="63"/>
    </row>
    <row r="15" spans="2:20" ht="15" customHeight="1">
      <c r="B15" s="12" t="s">
        <v>109</v>
      </c>
      <c r="C15" s="3" t="s">
        <v>85</v>
      </c>
      <c r="D15" s="2" t="s">
        <v>111</v>
      </c>
      <c r="E15" s="32" t="s">
        <v>1806</v>
      </c>
      <c r="F15" s="191" t="s">
        <v>1810</v>
      </c>
      <c r="G15" s="192" t="s">
        <v>59</v>
      </c>
      <c r="H15" s="88" t="s">
        <v>1567</v>
      </c>
      <c r="I15" s="32" t="s">
        <v>1809</v>
      </c>
      <c r="J15" s="191"/>
      <c r="K15" s="192"/>
      <c r="L15" s="61"/>
      <c r="M15" s="87"/>
      <c r="N15" s="200" t="s">
        <v>1811</v>
      </c>
      <c r="O15" s="191"/>
      <c r="P15" s="191"/>
      <c r="Q15" s="191" t="s">
        <v>58</v>
      </c>
      <c r="R15" s="63"/>
      <c r="S15" s="63"/>
      <c r="T15" s="63"/>
    </row>
    <row r="16" spans="2:20" ht="15" customHeight="1">
      <c r="B16" s="12" t="s">
        <v>111</v>
      </c>
      <c r="C16" s="3" t="s">
        <v>85</v>
      </c>
      <c r="D16" s="2" t="s">
        <v>113</v>
      </c>
      <c r="E16" s="32" t="s">
        <v>1802</v>
      </c>
      <c r="F16" s="191" t="s">
        <v>1807</v>
      </c>
      <c r="G16" s="192" t="s">
        <v>59</v>
      </c>
      <c r="H16" s="88" t="s">
        <v>1530</v>
      </c>
      <c r="I16" s="32" t="s">
        <v>1809</v>
      </c>
      <c r="J16" s="191"/>
      <c r="K16" s="192"/>
      <c r="L16" s="61"/>
      <c r="M16" s="87"/>
      <c r="N16" s="200"/>
      <c r="O16" s="192"/>
      <c r="P16" s="191"/>
      <c r="Q16" s="191"/>
      <c r="R16" s="63"/>
      <c r="S16" s="63"/>
      <c r="T16" s="63"/>
    </row>
    <row r="17" spans="2:20" ht="15" customHeight="1">
      <c r="B17" s="12" t="s">
        <v>113</v>
      </c>
      <c r="C17" s="3" t="s">
        <v>85</v>
      </c>
      <c r="D17" s="2" t="s">
        <v>115</v>
      </c>
      <c r="E17" s="32" t="s">
        <v>1802</v>
      </c>
      <c r="F17" s="191" t="s">
        <v>1812</v>
      </c>
      <c r="G17" s="192" t="s">
        <v>1749</v>
      </c>
      <c r="H17" s="88" t="s">
        <v>1530</v>
      </c>
      <c r="I17" s="32" t="s">
        <v>59</v>
      </c>
      <c r="J17" s="191"/>
      <c r="K17" s="192"/>
      <c r="L17" s="61"/>
      <c r="M17" s="87"/>
      <c r="N17" s="191"/>
      <c r="O17" s="192"/>
      <c r="P17" s="191"/>
      <c r="Q17" s="191"/>
      <c r="R17" s="63"/>
      <c r="S17" s="63"/>
      <c r="T17" s="63"/>
    </row>
    <row r="18" spans="2:20" ht="15" customHeight="1">
      <c r="B18" s="134" t="s">
        <v>115</v>
      </c>
      <c r="C18" s="3" t="s">
        <v>85</v>
      </c>
      <c r="D18" s="2" t="s">
        <v>117</v>
      </c>
      <c r="E18" s="195" t="s">
        <v>1802</v>
      </c>
      <c r="F18" s="191" t="s">
        <v>1812</v>
      </c>
      <c r="G18" s="192" t="s">
        <v>1749</v>
      </c>
      <c r="H18" s="88" t="s">
        <v>1530</v>
      </c>
      <c r="I18" s="32" t="s">
        <v>59</v>
      </c>
      <c r="J18" s="191"/>
      <c r="K18" s="192"/>
      <c r="L18" s="61"/>
      <c r="M18" s="87"/>
      <c r="N18" s="204"/>
      <c r="O18" s="205"/>
      <c r="P18" s="204"/>
      <c r="Q18" s="204"/>
      <c r="R18" s="63"/>
      <c r="S18" s="63"/>
      <c r="T18" s="63"/>
    </row>
    <row r="19" spans="2:20">
      <c r="B19" s="159"/>
      <c r="C19" s="160"/>
      <c r="D19" s="159"/>
      <c r="H19" s="79"/>
      <c r="I19" s="88"/>
      <c r="L19" s="61"/>
      <c r="M19" s="61"/>
      <c r="N19" s="200" t="s">
        <v>1813</v>
      </c>
      <c r="O19" s="209" t="s">
        <v>56</v>
      </c>
      <c r="P19" s="191"/>
      <c r="Q19" s="206"/>
      <c r="R19" s="63"/>
      <c r="S19" s="63"/>
      <c r="T19" s="63"/>
    </row>
    <row r="20" spans="2:20">
      <c r="L20" s="61"/>
      <c r="M20" s="61"/>
      <c r="N20" s="191"/>
      <c r="O20" s="209"/>
      <c r="P20" s="191"/>
      <c r="Q20" s="206"/>
      <c r="R20" s="63"/>
      <c r="S20" s="63"/>
      <c r="T20" s="63"/>
    </row>
    <row r="21" spans="2:20" ht="15" customHeight="1">
      <c r="L21" s="61"/>
      <c r="M21" s="61"/>
      <c r="N21" s="200"/>
      <c r="O21" s="209"/>
      <c r="P21" s="191"/>
      <c r="Q21" s="206"/>
      <c r="R21" s="63"/>
      <c r="S21" s="63"/>
      <c r="T21" s="63"/>
    </row>
    <row r="22" spans="2:20" ht="15" customHeight="1">
      <c r="B22" s="58" t="s">
        <v>1733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58" t="s">
        <v>1532</v>
      </c>
    </row>
    <row r="26" spans="2:20">
      <c r="B26" s="56"/>
      <c r="D26" s="58" t="s">
        <v>1533</v>
      </c>
    </row>
    <row r="27" spans="2:20">
      <c r="B27" s="180"/>
      <c r="D27" t="s">
        <v>451</v>
      </c>
    </row>
    <row r="29" spans="2:20">
      <c r="B29" s="127" t="s">
        <v>134</v>
      </c>
      <c r="D29" s="167" t="s">
        <v>1780</v>
      </c>
    </row>
    <row r="30" spans="2:20">
      <c r="D30" t="s">
        <v>1781</v>
      </c>
    </row>
    <row r="31" spans="2:20">
      <c r="M31" s="732"/>
      <c r="N31" s="732"/>
      <c r="O31" s="732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C818FB-4F07-4C10-8398-06FDC5411ED4}">
  <dimension ref="B1:V46"/>
  <sheetViews>
    <sheetView topLeftCell="E3" workbookViewId="0">
      <selection activeCell="E25" sqref="E25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18.7109375" customWidth="1"/>
    <col min="6" max="6" width="21.7109375" customWidth="1"/>
    <col min="7" max="7" width="18.7109375" customWidth="1"/>
    <col min="8" max="8" width="23.4257812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723"/>
      <c r="M1" s="723"/>
      <c r="N1" s="723"/>
      <c r="O1" s="723"/>
      <c r="P1" s="723"/>
      <c r="Q1" s="723"/>
      <c r="R1" s="723"/>
      <c r="S1" s="723"/>
      <c r="T1" s="723"/>
      <c r="U1" s="723"/>
      <c r="V1" s="723"/>
    </row>
    <row r="2" spans="2:22" ht="18.75">
      <c r="B2" s="733" t="s">
        <v>78</v>
      </c>
      <c r="C2" s="733"/>
      <c r="D2" s="733"/>
      <c r="E2" s="733"/>
      <c r="F2" s="733"/>
      <c r="G2" s="733"/>
      <c r="H2" s="733"/>
      <c r="I2" s="733"/>
      <c r="J2" s="733"/>
      <c r="K2" s="733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>
      <c r="B3" s="734" t="s">
        <v>1814</v>
      </c>
      <c r="C3" s="734"/>
      <c r="D3" s="734"/>
      <c r="E3" s="734"/>
      <c r="F3" s="734"/>
      <c r="G3" s="734"/>
      <c r="H3" s="734"/>
      <c r="I3" s="734"/>
      <c r="J3" s="734"/>
      <c r="K3" s="734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>
      <c r="B5" s="4"/>
      <c r="C5" s="5"/>
      <c r="D5" s="6"/>
      <c r="E5" s="7" t="s">
        <v>1815</v>
      </c>
      <c r="F5" s="7" t="s">
        <v>1816</v>
      </c>
      <c r="G5" s="7">
        <v>44928</v>
      </c>
      <c r="H5" s="7">
        <v>44959</v>
      </c>
      <c r="I5" s="7">
        <v>44987</v>
      </c>
      <c r="J5" s="7">
        <v>45018</v>
      </c>
      <c r="K5" s="7">
        <v>45048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>
      <c r="B7" s="124" t="s">
        <v>83</v>
      </c>
      <c r="C7" s="125"/>
      <c r="D7" s="126"/>
      <c r="E7" s="123" t="s">
        <v>58</v>
      </c>
      <c r="F7" s="123" t="s">
        <v>58</v>
      </c>
      <c r="G7" s="123" t="s">
        <v>58</v>
      </c>
      <c r="H7" s="123" t="s">
        <v>58</v>
      </c>
      <c r="I7" s="123" t="s">
        <v>58</v>
      </c>
      <c r="J7" s="123" t="s">
        <v>58</v>
      </c>
      <c r="K7" s="123" t="s">
        <v>58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>
      <c r="B8" s="12" t="s">
        <v>92</v>
      </c>
      <c r="C8" s="3" t="s">
        <v>85</v>
      </c>
      <c r="D8" s="2" t="s">
        <v>94</v>
      </c>
      <c r="E8" s="32" t="s">
        <v>58</v>
      </c>
      <c r="F8" s="28" t="s">
        <v>58</v>
      </c>
      <c r="G8" s="183"/>
      <c r="H8" s="88" t="s">
        <v>1817</v>
      </c>
      <c r="I8" s="28" t="s">
        <v>1817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>
      <c r="B9" s="12" t="s">
        <v>94</v>
      </c>
      <c r="C9" s="3" t="s">
        <v>85</v>
      </c>
      <c r="D9" s="2" t="s">
        <v>95</v>
      </c>
      <c r="E9" s="32" t="s">
        <v>58</v>
      </c>
      <c r="F9" s="28" t="s">
        <v>58</v>
      </c>
      <c r="G9" s="186"/>
      <c r="H9" s="88" t="s">
        <v>1817</v>
      </c>
      <c r="I9" s="28" t="s">
        <v>1817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>
      <c r="B10" s="12" t="s">
        <v>95</v>
      </c>
      <c r="C10" s="3" t="s">
        <v>85</v>
      </c>
      <c r="D10" s="2" t="s">
        <v>97</v>
      </c>
      <c r="E10" s="32" t="s">
        <v>58</v>
      </c>
      <c r="F10" s="28" t="s">
        <v>58</v>
      </c>
      <c r="G10" s="186"/>
      <c r="H10" s="88" t="s">
        <v>1817</v>
      </c>
      <c r="I10" s="28" t="s">
        <v>1817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>
      <c r="B11" s="12" t="s">
        <v>97</v>
      </c>
      <c r="C11" s="3" t="s">
        <v>85</v>
      </c>
      <c r="D11" s="2" t="s">
        <v>100</v>
      </c>
      <c r="E11" s="32" t="s">
        <v>58</v>
      </c>
      <c r="F11" s="28" t="s">
        <v>58</v>
      </c>
      <c r="G11" s="186"/>
      <c r="H11" s="88" t="s">
        <v>1818</v>
      </c>
      <c r="I11" s="28" t="s">
        <v>1817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>
      <c r="B12" s="12" t="s">
        <v>100</v>
      </c>
      <c r="C12" s="3" t="s">
        <v>85</v>
      </c>
      <c r="D12" s="2" t="s">
        <v>102</v>
      </c>
      <c r="E12" s="32" t="s">
        <v>58</v>
      </c>
      <c r="F12" s="28" t="s">
        <v>58</v>
      </c>
      <c r="G12" s="186"/>
      <c r="H12" s="88" t="s">
        <v>1819</v>
      </c>
      <c r="I12" s="28" t="s">
        <v>1817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102</v>
      </c>
      <c r="C13" s="3" t="s">
        <v>85</v>
      </c>
      <c r="D13" s="2" t="s">
        <v>106</v>
      </c>
      <c r="E13" s="32" t="s">
        <v>58</v>
      </c>
      <c r="F13" s="28" t="s">
        <v>58</v>
      </c>
      <c r="G13" s="187"/>
      <c r="H13" s="88" t="s">
        <v>1819</v>
      </c>
      <c r="I13" s="28" t="s">
        <v>1817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106</v>
      </c>
      <c r="C14" s="3" t="s">
        <v>85</v>
      </c>
      <c r="D14" s="2" t="s">
        <v>109</v>
      </c>
      <c r="E14" s="32" t="s">
        <v>1519</v>
      </c>
      <c r="F14" s="28" t="s">
        <v>1820</v>
      </c>
      <c r="G14" s="187"/>
      <c r="H14" s="88" t="s">
        <v>1821</v>
      </c>
      <c r="I14" s="28" t="s">
        <v>1818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109</v>
      </c>
      <c r="C15" s="3" t="s">
        <v>85</v>
      </c>
      <c r="D15" s="2" t="s">
        <v>111</v>
      </c>
      <c r="E15" s="32" t="s">
        <v>1519</v>
      </c>
      <c r="F15" s="28" t="s">
        <v>1820</v>
      </c>
      <c r="G15" s="187"/>
      <c r="H15" s="88" t="s">
        <v>1819</v>
      </c>
      <c r="I15" s="28" t="s">
        <v>1818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111</v>
      </c>
      <c r="C16" s="3" t="s">
        <v>85</v>
      </c>
      <c r="D16" s="2" t="s">
        <v>113</v>
      </c>
      <c r="E16" s="32" t="s">
        <v>1519</v>
      </c>
      <c r="F16" s="28" t="s">
        <v>1822</v>
      </c>
      <c r="G16" s="187"/>
      <c r="H16" s="88" t="s">
        <v>1823</v>
      </c>
      <c r="I16" s="28" t="s">
        <v>1818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113</v>
      </c>
      <c r="C17" s="3" t="s">
        <v>85</v>
      </c>
      <c r="D17" s="2" t="s">
        <v>115</v>
      </c>
      <c r="E17" s="32" t="s">
        <v>1519</v>
      </c>
      <c r="F17" s="28" t="s">
        <v>1822</v>
      </c>
      <c r="G17" s="187"/>
      <c r="H17" s="88" t="s">
        <v>1823</v>
      </c>
      <c r="I17" s="28" t="s">
        <v>1818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115</v>
      </c>
      <c r="C18" s="3" t="s">
        <v>85</v>
      </c>
      <c r="D18" s="2" t="s">
        <v>117</v>
      </c>
      <c r="E18" s="190" t="s">
        <v>1519</v>
      </c>
      <c r="F18" s="28" t="s">
        <v>1822</v>
      </c>
      <c r="G18" s="187"/>
      <c r="H18" s="88" t="s">
        <v>1823</v>
      </c>
      <c r="I18" s="28" t="s">
        <v>1818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>
      <c r="B22" s="58" t="s">
        <v>1733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1532</v>
      </c>
    </row>
    <row r="26" spans="2:22">
      <c r="B26" s="56"/>
      <c r="D26" s="58" t="s">
        <v>1533</v>
      </c>
    </row>
    <row r="27" spans="2:22">
      <c r="B27" s="180"/>
      <c r="D27" t="s">
        <v>451</v>
      </c>
    </row>
    <row r="29" spans="2:22">
      <c r="B29" s="127" t="s">
        <v>134</v>
      </c>
      <c r="D29" s="167" t="s">
        <v>1780</v>
      </c>
    </row>
    <row r="31" spans="2:22">
      <c r="M31" s="732"/>
      <c r="N31" s="732"/>
      <c r="O31" s="732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D60D98-9E46-429C-AF78-D6FF037EAD91}">
  <dimension ref="B1:V46"/>
  <sheetViews>
    <sheetView workbookViewId="0">
      <selection activeCell="I23" sqref="I23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8" width="18.710937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723"/>
      <c r="M1" s="723"/>
      <c r="N1" s="723"/>
      <c r="O1" s="723"/>
      <c r="P1" s="723"/>
      <c r="Q1" s="723"/>
      <c r="R1" s="723"/>
      <c r="S1" s="723"/>
      <c r="T1" s="723"/>
      <c r="U1" s="723"/>
      <c r="V1" s="723"/>
    </row>
    <row r="2" spans="2:22" ht="18.75">
      <c r="B2" s="733" t="s">
        <v>78</v>
      </c>
      <c r="C2" s="733"/>
      <c r="D2" s="733"/>
      <c r="E2" s="733"/>
      <c r="F2" s="733"/>
      <c r="G2" s="733"/>
      <c r="H2" s="733"/>
      <c r="I2" s="733"/>
      <c r="J2" s="733"/>
      <c r="K2" s="733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>
      <c r="B3" s="734" t="s">
        <v>1824</v>
      </c>
      <c r="C3" s="734"/>
      <c r="D3" s="734"/>
      <c r="E3" s="734"/>
      <c r="F3" s="734"/>
      <c r="G3" s="734"/>
      <c r="H3" s="734"/>
      <c r="I3" s="734"/>
      <c r="J3" s="734"/>
      <c r="K3" s="734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 t="s">
        <v>1825</v>
      </c>
      <c r="F5" s="7" t="s">
        <v>1826</v>
      </c>
      <c r="G5" s="7" t="s">
        <v>1827</v>
      </c>
      <c r="H5" s="7" t="s">
        <v>1828</v>
      </c>
      <c r="I5" s="7" t="s">
        <v>1829</v>
      </c>
      <c r="J5" s="7" t="s">
        <v>1830</v>
      </c>
      <c r="K5" s="7" t="s">
        <v>1831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>
      <c r="B7" s="124" t="s">
        <v>83</v>
      </c>
      <c r="C7" s="125"/>
      <c r="D7" s="126"/>
      <c r="E7" s="123" t="s">
        <v>57</v>
      </c>
      <c r="F7" s="123" t="s">
        <v>57</v>
      </c>
      <c r="G7" s="123" t="s">
        <v>57</v>
      </c>
      <c r="H7" s="123" t="s">
        <v>57</v>
      </c>
      <c r="I7" s="123" t="s">
        <v>57</v>
      </c>
      <c r="J7" s="123" t="s">
        <v>57</v>
      </c>
      <c r="K7" s="123" t="s">
        <v>57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>
      <c r="B8" s="12" t="s">
        <v>92</v>
      </c>
      <c r="C8" s="3" t="s">
        <v>85</v>
      </c>
      <c r="D8" s="2" t="s">
        <v>94</v>
      </c>
      <c r="E8" s="181"/>
      <c r="F8" s="182"/>
      <c r="G8" s="183"/>
      <c r="H8" s="88"/>
      <c r="I8" s="28"/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>
      <c r="B9" s="12" t="s">
        <v>94</v>
      </c>
      <c r="C9" s="3" t="s">
        <v>85</v>
      </c>
      <c r="D9" s="2" t="s">
        <v>95</v>
      </c>
      <c r="E9" s="184"/>
      <c r="F9" s="185"/>
      <c r="G9" s="186"/>
      <c r="H9" s="87"/>
      <c r="I9" s="197"/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>
      <c r="B10" s="12" t="s">
        <v>95</v>
      </c>
      <c r="C10" s="3" t="s">
        <v>85</v>
      </c>
      <c r="D10" s="2" t="s">
        <v>97</v>
      </c>
      <c r="E10" s="184"/>
      <c r="F10" s="185"/>
      <c r="G10" s="186"/>
      <c r="H10" s="87"/>
      <c r="I10" s="197"/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>
      <c r="B11" s="12" t="s">
        <v>97</v>
      </c>
      <c r="C11" s="3" t="s">
        <v>85</v>
      </c>
      <c r="D11" s="2" t="s">
        <v>100</v>
      </c>
      <c r="E11" s="184"/>
      <c r="F11" s="185"/>
      <c r="G11" s="186"/>
      <c r="H11" s="87"/>
      <c r="I11" s="197" t="s">
        <v>58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>
      <c r="B12" s="12" t="s">
        <v>100</v>
      </c>
      <c r="C12" s="3" t="s">
        <v>85</v>
      </c>
      <c r="D12" s="2" t="s">
        <v>102</v>
      </c>
      <c r="E12" s="184"/>
      <c r="F12" s="185"/>
      <c r="G12" s="186"/>
      <c r="H12" s="87"/>
      <c r="I12" s="197" t="s">
        <v>58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102</v>
      </c>
      <c r="C13" s="3" t="s">
        <v>85</v>
      </c>
      <c r="D13" s="2" t="s">
        <v>106</v>
      </c>
      <c r="E13" s="184"/>
      <c r="F13" s="185"/>
      <c r="G13" s="187"/>
      <c r="H13" s="20"/>
      <c r="I13" s="197" t="s">
        <v>58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106</v>
      </c>
      <c r="C14" s="3" t="s">
        <v>85</v>
      </c>
      <c r="D14" s="2" t="s">
        <v>109</v>
      </c>
      <c r="E14" s="184"/>
      <c r="F14" s="185"/>
      <c r="G14" s="187"/>
      <c r="H14" s="20"/>
      <c r="I14" s="30"/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109</v>
      </c>
      <c r="C15" s="3" t="s">
        <v>85</v>
      </c>
      <c r="D15" s="2" t="s">
        <v>111</v>
      </c>
      <c r="E15" s="184"/>
      <c r="F15" s="185"/>
      <c r="G15" s="187"/>
      <c r="H15" s="20"/>
      <c r="I15" s="197" t="s">
        <v>58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111</v>
      </c>
      <c r="C16" s="3" t="s">
        <v>85</v>
      </c>
      <c r="D16" s="2" t="s">
        <v>113</v>
      </c>
      <c r="E16" s="184"/>
      <c r="F16" s="185"/>
      <c r="G16" s="187"/>
      <c r="H16" s="20"/>
      <c r="I16" s="197" t="s">
        <v>58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113</v>
      </c>
      <c r="C17" s="3" t="s">
        <v>85</v>
      </c>
      <c r="D17" s="2" t="s">
        <v>115</v>
      </c>
      <c r="E17" s="184"/>
      <c r="F17" s="185"/>
      <c r="G17" s="187"/>
      <c r="H17" s="20"/>
      <c r="I17" s="197" t="s">
        <v>58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115</v>
      </c>
      <c r="C18" s="3" t="s">
        <v>85</v>
      </c>
      <c r="D18" s="2" t="s">
        <v>117</v>
      </c>
      <c r="E18" s="188"/>
      <c r="F18" s="189"/>
      <c r="G18" s="187"/>
      <c r="H18" s="20"/>
      <c r="I18" s="197" t="s">
        <v>58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>
      <c r="B22" s="58" t="s">
        <v>1733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1532</v>
      </c>
    </row>
    <row r="26" spans="2:22">
      <c r="B26" s="56"/>
      <c r="D26" s="58" t="s">
        <v>1533</v>
      </c>
    </row>
    <row r="27" spans="2:22">
      <c r="B27" s="180"/>
      <c r="D27" t="s">
        <v>451</v>
      </c>
    </row>
    <row r="29" spans="2:22">
      <c r="B29" s="127" t="s">
        <v>134</v>
      </c>
      <c r="D29" s="167" t="s">
        <v>1780</v>
      </c>
    </row>
    <row r="31" spans="2:22">
      <c r="M31" s="732"/>
      <c r="N31" s="732"/>
      <c r="O31" s="732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M31:O31"/>
    <mergeCell ref="B1:V1"/>
    <mergeCell ref="B2:K2"/>
    <mergeCell ref="B3:K3"/>
  </mergeCells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194EEC-E982-433E-9551-74603A65BF36}">
  <dimension ref="B1:V45"/>
  <sheetViews>
    <sheetView topLeftCell="G3" workbookViewId="0">
      <selection activeCell="H23" sqref="H23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8" width="18.7109375" customWidth="1"/>
    <col min="9" max="9" width="24.140625" bestFit="1" customWidth="1"/>
    <col min="10" max="11" width="18.7109375" customWidth="1"/>
    <col min="12" max="15" width="9.140625" bestFit="1" customWidth="1"/>
    <col min="16" max="22" width="18.7109375" customWidth="1"/>
  </cols>
  <sheetData>
    <row r="1" spans="2:22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723"/>
      <c r="M1" s="723"/>
      <c r="N1" s="723"/>
      <c r="O1" s="723"/>
      <c r="P1" s="723"/>
      <c r="Q1" s="723"/>
      <c r="R1" s="723"/>
      <c r="S1" s="723"/>
      <c r="T1" s="723"/>
      <c r="U1" s="723"/>
      <c r="V1" s="723"/>
    </row>
    <row r="2" spans="2:22" ht="18.75">
      <c r="B2" s="733" t="s">
        <v>78</v>
      </c>
      <c r="C2" s="733"/>
      <c r="D2" s="733"/>
      <c r="E2" s="733"/>
      <c r="F2" s="733"/>
      <c r="G2" s="733"/>
      <c r="H2" s="733"/>
      <c r="I2" s="733"/>
      <c r="J2" s="733"/>
      <c r="K2" s="733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>
      <c r="B3" s="734" t="s">
        <v>1832</v>
      </c>
      <c r="C3" s="734"/>
      <c r="D3" s="734"/>
      <c r="E3" s="734"/>
      <c r="F3" s="734"/>
      <c r="G3" s="734"/>
      <c r="H3" s="734"/>
      <c r="I3" s="734"/>
      <c r="J3" s="734"/>
      <c r="K3" s="734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 t="s">
        <v>1833</v>
      </c>
      <c r="F5" s="7" t="s">
        <v>1834</v>
      </c>
      <c r="G5" s="7" t="s">
        <v>1835</v>
      </c>
      <c r="H5" s="7" t="s">
        <v>1836</v>
      </c>
      <c r="I5" s="7" t="s">
        <v>1837</v>
      </c>
      <c r="J5" s="7" t="s">
        <v>1838</v>
      </c>
      <c r="K5" s="7" t="s">
        <v>1839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>
      <c r="B7" s="124" t="s">
        <v>83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23"/>
      <c r="K7" s="123"/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>
      <c r="B8" s="12" t="s">
        <v>92</v>
      </c>
      <c r="C8" s="3" t="s">
        <v>85</v>
      </c>
      <c r="D8" s="2" t="s">
        <v>94</v>
      </c>
      <c r="E8" s="32" t="s">
        <v>1840</v>
      </c>
      <c r="F8" s="32" t="s">
        <v>56</v>
      </c>
      <c r="G8" s="32" t="s">
        <v>56</v>
      </c>
      <c r="H8" s="32" t="s">
        <v>56</v>
      </c>
      <c r="I8" s="178" t="s">
        <v>1841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>
      <c r="B9" s="12" t="s">
        <v>94</v>
      </c>
      <c r="C9" s="3" t="s">
        <v>85</v>
      </c>
      <c r="D9" s="2" t="s">
        <v>95</v>
      </c>
      <c r="E9" s="50" t="s">
        <v>1840</v>
      </c>
      <c r="F9" s="50" t="s">
        <v>56</v>
      </c>
      <c r="G9" s="50" t="s">
        <v>56</v>
      </c>
      <c r="H9" s="50" t="s">
        <v>56</v>
      </c>
      <c r="I9" s="178" t="s">
        <v>1841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>
      <c r="B10" s="12" t="s">
        <v>95</v>
      </c>
      <c r="C10" s="3" t="s">
        <v>85</v>
      </c>
      <c r="D10" s="2" t="s">
        <v>97</v>
      </c>
      <c r="E10" s="50" t="s">
        <v>1840</v>
      </c>
      <c r="F10" s="50" t="s">
        <v>56</v>
      </c>
      <c r="G10" s="50" t="s">
        <v>56</v>
      </c>
      <c r="H10" s="50" t="s">
        <v>56</v>
      </c>
      <c r="I10" s="178" t="s">
        <v>1841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>
      <c r="B11" s="12" t="s">
        <v>97</v>
      </c>
      <c r="C11" s="3" t="s">
        <v>85</v>
      </c>
      <c r="D11" s="2" t="s">
        <v>100</v>
      </c>
      <c r="E11" s="50" t="s">
        <v>1842</v>
      </c>
      <c r="F11" s="50" t="s">
        <v>56</v>
      </c>
      <c r="G11" s="50" t="s">
        <v>56</v>
      </c>
      <c r="H11" s="50" t="s">
        <v>56</v>
      </c>
      <c r="I11" s="178" t="s">
        <v>1841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>
      <c r="B12" s="12" t="s">
        <v>100</v>
      </c>
      <c r="C12" s="3" t="s">
        <v>85</v>
      </c>
      <c r="D12" s="2" t="s">
        <v>102</v>
      </c>
      <c r="E12" s="50" t="s">
        <v>1842</v>
      </c>
      <c r="F12" s="50" t="s">
        <v>1843</v>
      </c>
      <c r="G12" s="50" t="s">
        <v>56</v>
      </c>
      <c r="H12" s="50" t="s">
        <v>56</v>
      </c>
      <c r="I12" s="178" t="s">
        <v>1841</v>
      </c>
      <c r="J12" s="59"/>
      <c r="K12" s="40"/>
      <c r="L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102</v>
      </c>
      <c r="C13" s="3" t="s">
        <v>85</v>
      </c>
      <c r="D13" s="2" t="s">
        <v>106</v>
      </c>
      <c r="E13" s="50" t="s">
        <v>1840</v>
      </c>
      <c r="F13" s="50" t="s">
        <v>1843</v>
      </c>
      <c r="G13" s="50" t="s">
        <v>53</v>
      </c>
      <c r="H13" s="50" t="s">
        <v>775</v>
      </c>
      <c r="I13" s="179" t="s">
        <v>1844</v>
      </c>
      <c r="J13" s="59"/>
      <c r="K13" s="40"/>
      <c r="L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106</v>
      </c>
      <c r="C14" s="3" t="s">
        <v>85</v>
      </c>
      <c r="D14" s="2" t="s">
        <v>109</v>
      </c>
      <c r="E14" s="50" t="s">
        <v>1842</v>
      </c>
      <c r="F14" s="50" t="s">
        <v>1845</v>
      </c>
      <c r="G14" s="50" t="s">
        <v>53</v>
      </c>
      <c r="H14" s="50" t="s">
        <v>775</v>
      </c>
      <c r="I14" s="179" t="s">
        <v>1844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109</v>
      </c>
      <c r="C15" s="3" t="s">
        <v>85</v>
      </c>
      <c r="D15" s="2" t="s">
        <v>111</v>
      </c>
      <c r="E15" s="50" t="s">
        <v>1842</v>
      </c>
      <c r="F15" s="50" t="s">
        <v>1845</v>
      </c>
      <c r="G15" s="50" t="s">
        <v>53</v>
      </c>
      <c r="H15" s="50" t="s">
        <v>775</v>
      </c>
      <c r="I15" s="179" t="s">
        <v>775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111</v>
      </c>
      <c r="C16" s="3" t="s">
        <v>85</v>
      </c>
      <c r="D16" s="2" t="s">
        <v>113</v>
      </c>
      <c r="E16" s="50" t="s">
        <v>1842</v>
      </c>
      <c r="F16" s="50" t="s">
        <v>1845</v>
      </c>
      <c r="G16" s="50" t="s">
        <v>53</v>
      </c>
      <c r="H16" s="50" t="s">
        <v>775</v>
      </c>
      <c r="I16" s="179" t="s">
        <v>775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113</v>
      </c>
      <c r="C17" s="3" t="s">
        <v>85</v>
      </c>
      <c r="D17" s="2" t="s">
        <v>115</v>
      </c>
      <c r="E17" s="50" t="s">
        <v>1842</v>
      </c>
      <c r="F17" s="50" t="s">
        <v>1845</v>
      </c>
      <c r="G17" s="50" t="s">
        <v>53</v>
      </c>
      <c r="H17" s="50" t="s">
        <v>775</v>
      </c>
      <c r="I17" s="179" t="s">
        <v>775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115</v>
      </c>
      <c r="C18" s="3" t="s">
        <v>85</v>
      </c>
      <c r="D18" s="2" t="s">
        <v>117</v>
      </c>
      <c r="E18" s="174" t="s">
        <v>1842</v>
      </c>
      <c r="F18" s="174" t="s">
        <v>1845</v>
      </c>
      <c r="G18" s="174" t="s">
        <v>53</v>
      </c>
      <c r="H18" s="50" t="s">
        <v>775</v>
      </c>
      <c r="I18" s="179" t="s">
        <v>775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>
      <c r="B19" s="159"/>
      <c r="C19" s="160"/>
      <c r="D19" s="159"/>
      <c r="G19" s="79"/>
      <c r="H19" s="79"/>
      <c r="I19" s="87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ht="15" customHeight="1">
      <c r="B20" s="58" t="s">
        <v>1733</v>
      </c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3" spans="2:22">
      <c r="B23" s="55"/>
      <c r="D23" s="58" t="s">
        <v>1532</v>
      </c>
    </row>
    <row r="24" spans="2:22">
      <c r="B24" s="56"/>
      <c r="D24" s="58" t="s">
        <v>1533</v>
      </c>
    </row>
    <row r="27" spans="2:22">
      <c r="B27" s="127" t="s">
        <v>134</v>
      </c>
      <c r="D27" s="167" t="s">
        <v>1846</v>
      </c>
    </row>
    <row r="29" spans="2:22">
      <c r="D29" s="150" t="s">
        <v>1847</v>
      </c>
      <c r="E29" s="176" t="s">
        <v>53</v>
      </c>
      <c r="F29" s="175" t="s">
        <v>1848</v>
      </c>
      <c r="G29" s="175" t="s">
        <v>1849</v>
      </c>
      <c r="H29" s="175" t="s">
        <v>1850</v>
      </c>
      <c r="I29" s="79"/>
      <c r="J29" s="79"/>
      <c r="K29" s="149"/>
      <c r="M29" s="62"/>
      <c r="N29" s="62"/>
      <c r="O29" s="62"/>
    </row>
    <row r="30" spans="2:22">
      <c r="E30" s="177" t="s">
        <v>54</v>
      </c>
      <c r="F30" s="150"/>
      <c r="G30" s="150"/>
      <c r="H30" s="150"/>
      <c r="K30" s="148"/>
      <c r="M30" s="61"/>
      <c r="N30" s="62"/>
      <c r="O30" s="61"/>
    </row>
    <row r="31" spans="2:22">
      <c r="E31" s="177" t="s">
        <v>55</v>
      </c>
      <c r="F31" s="150"/>
      <c r="G31" s="150"/>
      <c r="H31" s="150"/>
      <c r="I31" s="150"/>
      <c r="K31" s="148"/>
      <c r="M31" s="61"/>
      <c r="N31" s="62"/>
      <c r="O31" s="61"/>
    </row>
    <row r="32" spans="2:22">
      <c r="E32" s="177" t="s">
        <v>56</v>
      </c>
      <c r="K32" s="148"/>
      <c r="M32" s="61"/>
      <c r="N32" s="62"/>
      <c r="O32" s="61"/>
    </row>
    <row r="33" spans="5:15">
      <c r="E33" s="177" t="s">
        <v>57</v>
      </c>
      <c r="K33" s="148"/>
      <c r="M33" s="61"/>
      <c r="N33" s="62"/>
      <c r="O33" s="61"/>
    </row>
    <row r="34" spans="5:15">
      <c r="E34" s="177" t="s">
        <v>58</v>
      </c>
      <c r="K34" s="148"/>
      <c r="M34" s="61"/>
      <c r="N34" s="62"/>
      <c r="O34" s="61"/>
    </row>
    <row r="35" spans="5:15">
      <c r="E35" s="177" t="s">
        <v>59</v>
      </c>
      <c r="K35" s="148"/>
      <c r="M35" s="61"/>
      <c r="N35" s="62"/>
      <c r="O35" s="61"/>
    </row>
    <row r="36" spans="5:15">
      <c r="E36" s="152" t="s">
        <v>259</v>
      </c>
      <c r="F36" s="80"/>
      <c r="G36" s="80"/>
      <c r="H36" s="80"/>
      <c r="I36" s="80"/>
      <c r="J36" s="80"/>
      <c r="K36" s="81"/>
      <c r="M36" s="61"/>
      <c r="N36" s="62"/>
      <c r="O36" s="61"/>
    </row>
    <row r="37" spans="5:15">
      <c r="M37" s="61"/>
      <c r="N37" s="62"/>
      <c r="O37" s="61"/>
    </row>
    <row r="38" spans="5:15">
      <c r="M38" s="61"/>
      <c r="N38" s="62"/>
      <c r="O38" s="61"/>
    </row>
    <row r="39" spans="5:15">
      <c r="M39" s="61"/>
      <c r="N39" s="62"/>
      <c r="O39" s="61"/>
    </row>
    <row r="40" spans="5:15">
      <c r="M40" s="61"/>
      <c r="N40" s="62"/>
      <c r="O40" s="61"/>
    </row>
    <row r="41" spans="5:15">
      <c r="M41" s="61"/>
      <c r="N41" s="62"/>
      <c r="O41" s="61"/>
    </row>
    <row r="42" spans="5:15">
      <c r="M42" s="61"/>
      <c r="N42" s="62"/>
      <c r="O42" s="61"/>
    </row>
    <row r="43" spans="5:15">
      <c r="M43" s="61"/>
      <c r="N43" s="62"/>
      <c r="O43" s="61"/>
    </row>
    <row r="44" spans="5:15">
      <c r="M44" s="61"/>
      <c r="N44" s="62"/>
      <c r="O44" s="61"/>
    </row>
    <row r="45" spans="5:15">
      <c r="M45" s="61"/>
      <c r="N45" s="62"/>
      <c r="O45" s="61"/>
    </row>
  </sheetData>
  <mergeCells count="3">
    <mergeCell ref="B1:V1"/>
    <mergeCell ref="B2:K2"/>
    <mergeCell ref="B3:K3"/>
  </mergeCells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D35A40-744F-484C-9928-7876174547A2}">
  <dimension ref="B1:V46"/>
  <sheetViews>
    <sheetView workbookViewId="0">
      <selection activeCell="I23" sqref="I23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8" width="18.710937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723"/>
      <c r="M1" s="723"/>
      <c r="N1" s="723"/>
      <c r="O1" s="723"/>
      <c r="P1" s="723"/>
      <c r="Q1" s="723"/>
      <c r="R1" s="723"/>
      <c r="S1" s="723"/>
      <c r="T1" s="723"/>
      <c r="U1" s="723"/>
      <c r="V1" s="723"/>
    </row>
    <row r="2" spans="2:22" ht="18.75">
      <c r="B2" s="733" t="s">
        <v>78</v>
      </c>
      <c r="C2" s="733"/>
      <c r="D2" s="733"/>
      <c r="E2" s="733"/>
      <c r="F2" s="733"/>
      <c r="G2" s="733"/>
      <c r="H2" s="733"/>
      <c r="I2" s="733"/>
      <c r="J2" s="733"/>
      <c r="K2" s="733"/>
      <c r="L2" s="61"/>
      <c r="M2" s="738" t="s">
        <v>1851</v>
      </c>
      <c r="N2" s="739"/>
      <c r="O2" s="739"/>
      <c r="P2" s="739"/>
      <c r="Q2" s="739"/>
      <c r="R2" s="739"/>
      <c r="S2" s="739"/>
      <c r="T2" s="739"/>
      <c r="U2" s="739"/>
      <c r="V2" s="739"/>
    </row>
    <row r="3" spans="2:22">
      <c r="B3" s="734" t="s">
        <v>1852</v>
      </c>
      <c r="C3" s="734"/>
      <c r="D3" s="734"/>
      <c r="E3" s="734"/>
      <c r="F3" s="734"/>
      <c r="G3" s="734"/>
      <c r="H3" s="734"/>
      <c r="I3" s="734"/>
      <c r="J3" s="734"/>
      <c r="K3" s="734"/>
      <c r="L3" s="61"/>
      <c r="M3" s="734" t="s">
        <v>1852</v>
      </c>
      <c r="N3" s="734"/>
      <c r="O3" s="734"/>
      <c r="P3" s="734"/>
      <c r="Q3" s="734"/>
      <c r="R3" s="734"/>
      <c r="S3" s="734"/>
      <c r="T3" s="734"/>
      <c r="U3" s="734"/>
      <c r="V3" s="734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44935</v>
      </c>
      <c r="F5" s="7" t="s">
        <v>1853</v>
      </c>
      <c r="G5" s="7">
        <v>44937</v>
      </c>
      <c r="H5" s="7">
        <v>44938</v>
      </c>
      <c r="I5" s="7">
        <v>44939</v>
      </c>
      <c r="J5" s="7">
        <v>44940</v>
      </c>
      <c r="K5" s="7">
        <v>44941</v>
      </c>
      <c r="L5" s="61"/>
      <c r="M5" s="740"/>
      <c r="N5" s="741"/>
      <c r="O5" s="742"/>
      <c r="P5" s="7">
        <v>44935</v>
      </c>
      <c r="Q5" s="7" t="s">
        <v>1853</v>
      </c>
      <c r="R5" s="7">
        <v>44937</v>
      </c>
      <c r="S5" s="7">
        <v>44938</v>
      </c>
      <c r="T5" s="7">
        <v>44939</v>
      </c>
      <c r="U5" s="7">
        <v>44940</v>
      </c>
      <c r="V5" s="7">
        <v>44941</v>
      </c>
    </row>
    <row r="6" spans="2:2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743"/>
      <c r="N6" s="744"/>
      <c r="O6" s="745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128" t="s">
        <v>1233</v>
      </c>
      <c r="V6" s="129" t="s">
        <v>1234</v>
      </c>
    </row>
    <row r="7" spans="2:22">
      <c r="B7" s="124" t="s">
        <v>83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23"/>
      <c r="K7" s="123"/>
      <c r="L7" s="70"/>
      <c r="M7" s="735" t="s">
        <v>1851</v>
      </c>
      <c r="N7" s="736"/>
      <c r="O7" s="737"/>
      <c r="P7" s="131"/>
      <c r="Q7" s="128"/>
      <c r="R7" s="128"/>
      <c r="S7" s="128"/>
      <c r="T7" s="130"/>
      <c r="U7" s="132"/>
      <c r="V7" s="133"/>
    </row>
    <row r="8" spans="2:22">
      <c r="B8" s="12" t="s">
        <v>92</v>
      </c>
      <c r="C8" s="3" t="s">
        <v>85</v>
      </c>
      <c r="D8" s="2" t="s">
        <v>94</v>
      </c>
      <c r="E8" s="32" t="s">
        <v>1854</v>
      </c>
      <c r="F8" s="28" t="s">
        <v>1854</v>
      </c>
      <c r="G8" s="38" t="s">
        <v>1854</v>
      </c>
      <c r="H8" s="88" t="s">
        <v>1855</v>
      </c>
      <c r="I8" s="169" t="s">
        <v>54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>
      <c r="B9" s="12" t="s">
        <v>94</v>
      </c>
      <c r="C9" s="3" t="s">
        <v>85</v>
      </c>
      <c r="D9" s="2" t="s">
        <v>95</v>
      </c>
      <c r="E9" s="50" t="s">
        <v>1854</v>
      </c>
      <c r="F9" s="30" t="s">
        <v>1854</v>
      </c>
      <c r="G9" s="59" t="s">
        <v>1854</v>
      </c>
      <c r="H9" s="87" t="s">
        <v>1855</v>
      </c>
      <c r="I9" s="170" t="s">
        <v>54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95</v>
      </c>
      <c r="C10" s="3" t="s">
        <v>85</v>
      </c>
      <c r="D10" s="2" t="s">
        <v>97</v>
      </c>
      <c r="E10" s="50" t="s">
        <v>1854</v>
      </c>
      <c r="F10" s="30" t="s">
        <v>1854</v>
      </c>
      <c r="G10" s="59" t="s">
        <v>1856</v>
      </c>
      <c r="H10" s="87" t="s">
        <v>1855</v>
      </c>
      <c r="I10" s="17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97</v>
      </c>
      <c r="C11" s="3" t="s">
        <v>85</v>
      </c>
      <c r="D11" s="2" t="s">
        <v>100</v>
      </c>
      <c r="E11" s="50" t="s">
        <v>1854</v>
      </c>
      <c r="F11" s="30" t="s">
        <v>1854</v>
      </c>
      <c r="G11" s="59" t="s">
        <v>1857</v>
      </c>
      <c r="H11" s="87" t="s">
        <v>1206</v>
      </c>
      <c r="I11" s="170" t="s">
        <v>308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100</v>
      </c>
      <c r="C12" s="3" t="s">
        <v>85</v>
      </c>
      <c r="D12" s="2" t="s">
        <v>102</v>
      </c>
      <c r="E12" s="50" t="s">
        <v>1854</v>
      </c>
      <c r="F12" s="30" t="s">
        <v>1854</v>
      </c>
      <c r="G12" s="59" t="s">
        <v>975</v>
      </c>
      <c r="H12" s="87" t="s">
        <v>1855</v>
      </c>
      <c r="I12" s="170" t="s">
        <v>308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50" t="s">
        <v>1854</v>
      </c>
      <c r="F13" s="30" t="s">
        <v>1854</v>
      </c>
      <c r="G13" s="40" t="s">
        <v>975</v>
      </c>
      <c r="H13" s="20" t="s">
        <v>54</v>
      </c>
      <c r="I13" s="170" t="s">
        <v>1858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50" t="s">
        <v>1859</v>
      </c>
      <c r="F14" s="30" t="s">
        <v>1854</v>
      </c>
      <c r="G14" s="40" t="s">
        <v>975</v>
      </c>
      <c r="H14" s="20" t="s">
        <v>308</v>
      </c>
      <c r="I14" s="170" t="s">
        <v>1860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50" t="s">
        <v>1859</v>
      </c>
      <c r="F15" s="30" t="s">
        <v>1854</v>
      </c>
      <c r="G15" s="40" t="s">
        <v>1861</v>
      </c>
      <c r="H15" s="20" t="s">
        <v>308</v>
      </c>
      <c r="I15" s="171" t="s">
        <v>1862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50" t="s">
        <v>1859</v>
      </c>
      <c r="F16" s="30" t="s">
        <v>1854</v>
      </c>
      <c r="G16" s="40" t="s">
        <v>1855</v>
      </c>
      <c r="H16" s="20" t="s">
        <v>308</v>
      </c>
      <c r="I16" s="170" t="s">
        <v>1206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50" t="s">
        <v>1859</v>
      </c>
      <c r="F17" s="30" t="s">
        <v>1863</v>
      </c>
      <c r="G17" s="40" t="s">
        <v>1206</v>
      </c>
      <c r="H17" s="20" t="s">
        <v>1505</v>
      </c>
      <c r="I17" s="170" t="s">
        <v>1206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168" t="s">
        <v>1859</v>
      </c>
      <c r="F18" s="31" t="s">
        <v>1863</v>
      </c>
      <c r="G18" s="40" t="s">
        <v>1864</v>
      </c>
      <c r="H18" s="20"/>
      <c r="I18" s="170" t="s">
        <v>56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>
      <c r="B19" s="159"/>
      <c r="C19" s="160"/>
      <c r="D19" s="15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1733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1532</v>
      </c>
    </row>
    <row r="26" spans="2:22">
      <c r="B26" s="56"/>
      <c r="D26" s="58" t="s">
        <v>1533</v>
      </c>
      <c r="P26" s="90"/>
      <c r="Q26" t="s">
        <v>1865</v>
      </c>
    </row>
    <row r="27" spans="2:22">
      <c r="Q27" t="s">
        <v>1866</v>
      </c>
    </row>
    <row r="29" spans="2:22">
      <c r="B29" s="127" t="s">
        <v>134</v>
      </c>
      <c r="D29" s="167" t="s">
        <v>1867</v>
      </c>
    </row>
    <row r="31" spans="2:22">
      <c r="M31" s="732"/>
      <c r="N31" s="732"/>
      <c r="O31" s="732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4289A0-FD38-BB42-A65B-D5650B58BFE3}">
  <dimension ref="B1:V46"/>
  <sheetViews>
    <sheetView topLeftCell="B1" workbookViewId="0">
      <selection activeCell="K7" sqref="K7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723"/>
      <c r="M1" s="723"/>
      <c r="N1" s="723"/>
      <c r="O1" s="723"/>
      <c r="P1" s="723"/>
      <c r="Q1" s="723"/>
      <c r="R1" s="723"/>
      <c r="S1" s="723"/>
      <c r="T1" s="723"/>
      <c r="U1" s="723"/>
      <c r="V1" s="723"/>
    </row>
    <row r="2" spans="2:22" ht="18.75">
      <c r="B2" s="733" t="s">
        <v>78</v>
      </c>
      <c r="C2" s="733"/>
      <c r="D2" s="733"/>
      <c r="E2" s="733"/>
      <c r="F2" s="733"/>
      <c r="G2" s="733"/>
      <c r="H2" s="733"/>
      <c r="I2" s="733"/>
      <c r="J2" s="733"/>
      <c r="K2" s="733"/>
      <c r="L2" s="61"/>
      <c r="M2" s="738" t="s">
        <v>1851</v>
      </c>
      <c r="N2" s="739"/>
      <c r="O2" s="739"/>
      <c r="P2" s="739"/>
      <c r="Q2" s="739"/>
      <c r="R2" s="739"/>
      <c r="S2" s="739"/>
      <c r="T2" s="739"/>
      <c r="U2" s="739"/>
      <c r="V2" s="739"/>
    </row>
    <row r="3" spans="2:22">
      <c r="B3" s="734" t="s">
        <v>1868</v>
      </c>
      <c r="C3" s="734"/>
      <c r="D3" s="734"/>
      <c r="E3" s="734"/>
      <c r="F3" s="734"/>
      <c r="G3" s="734"/>
      <c r="H3" s="734"/>
      <c r="I3" s="734"/>
      <c r="J3" s="734"/>
      <c r="K3" s="734"/>
      <c r="L3" s="61"/>
      <c r="M3" s="734" t="s">
        <v>1868</v>
      </c>
      <c r="N3" s="734"/>
      <c r="O3" s="734"/>
      <c r="P3" s="734"/>
      <c r="Q3" s="734"/>
      <c r="R3" s="734"/>
      <c r="S3" s="734"/>
      <c r="T3" s="734"/>
      <c r="U3" s="734"/>
      <c r="V3" s="734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44914</v>
      </c>
      <c r="F5" s="7">
        <v>44915</v>
      </c>
      <c r="G5" s="7">
        <v>44916</v>
      </c>
      <c r="H5" s="7">
        <v>44917</v>
      </c>
      <c r="I5" s="7">
        <v>44918</v>
      </c>
      <c r="J5" s="7">
        <v>44919</v>
      </c>
      <c r="K5" s="7">
        <v>44920</v>
      </c>
      <c r="L5" s="61"/>
      <c r="M5" s="740"/>
      <c r="N5" s="741"/>
      <c r="O5" s="742"/>
      <c r="P5" s="7">
        <v>44914</v>
      </c>
      <c r="Q5" s="7">
        <v>44915</v>
      </c>
      <c r="R5" s="7">
        <v>44916</v>
      </c>
      <c r="S5" s="7">
        <v>44917</v>
      </c>
      <c r="T5" s="7">
        <v>44918</v>
      </c>
      <c r="U5" s="7">
        <v>44919</v>
      </c>
      <c r="V5" s="7">
        <v>44920</v>
      </c>
    </row>
    <row r="6" spans="2:2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743"/>
      <c r="N6" s="744"/>
      <c r="O6" s="745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128" t="s">
        <v>1233</v>
      </c>
      <c r="V6" s="129" t="s">
        <v>1234</v>
      </c>
    </row>
    <row r="7" spans="2:22">
      <c r="B7" s="124" t="s">
        <v>83</v>
      </c>
      <c r="C7" s="125"/>
      <c r="D7" s="126"/>
      <c r="E7" s="123" t="s">
        <v>1869</v>
      </c>
      <c r="F7" s="123" t="s">
        <v>1869</v>
      </c>
      <c r="G7" s="123" t="s">
        <v>1869</v>
      </c>
      <c r="H7" s="123" t="s">
        <v>1869</v>
      </c>
      <c r="I7" s="123" t="s">
        <v>1869</v>
      </c>
      <c r="J7" s="123" t="s">
        <v>1869</v>
      </c>
      <c r="K7" s="123" t="s">
        <v>1869</v>
      </c>
      <c r="L7" s="70"/>
      <c r="M7" s="735" t="s">
        <v>1851</v>
      </c>
      <c r="N7" s="736"/>
      <c r="O7" s="737"/>
      <c r="P7" s="131"/>
      <c r="Q7" s="128"/>
      <c r="R7" s="128"/>
      <c r="S7" s="128"/>
      <c r="T7" s="130"/>
      <c r="U7" s="132"/>
      <c r="V7" s="133"/>
    </row>
    <row r="8" spans="2:22">
      <c r="B8" s="12" t="s">
        <v>92</v>
      </c>
      <c r="C8" s="3" t="s">
        <v>85</v>
      </c>
      <c r="D8" s="2" t="s">
        <v>94</v>
      </c>
      <c r="E8" s="32"/>
      <c r="F8" s="32"/>
      <c r="G8" s="28"/>
      <c r="H8" s="88"/>
      <c r="I8" s="28"/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>
      <c r="B9" s="12" t="s">
        <v>94</v>
      </c>
      <c r="C9" s="3" t="s">
        <v>85</v>
      </c>
      <c r="D9" s="2" t="s">
        <v>95</v>
      </c>
      <c r="E9" s="30"/>
      <c r="F9" s="87"/>
      <c r="G9" s="30"/>
      <c r="H9" s="87"/>
      <c r="I9" s="30"/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95</v>
      </c>
      <c r="C10" s="3" t="s">
        <v>85</v>
      </c>
      <c r="D10" s="2" t="s">
        <v>97</v>
      </c>
      <c r="E10" s="30"/>
      <c r="F10" s="20"/>
      <c r="G10" s="30"/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97</v>
      </c>
      <c r="C11" s="3" t="s">
        <v>85</v>
      </c>
      <c r="D11" s="2" t="s">
        <v>100</v>
      </c>
      <c r="E11" s="30"/>
      <c r="F11" s="20"/>
      <c r="G11" s="30"/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100</v>
      </c>
      <c r="C12" s="3" t="s">
        <v>85</v>
      </c>
      <c r="D12" s="2" t="s">
        <v>102</v>
      </c>
      <c r="E12" s="30"/>
      <c r="F12" s="20"/>
      <c r="G12" s="30"/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30"/>
      <c r="F13" s="20"/>
      <c r="G13" s="48"/>
      <c r="H13" s="20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30"/>
      <c r="F14" s="20"/>
      <c r="G14" s="48"/>
      <c r="H14" s="20"/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30"/>
      <c r="F15" s="33"/>
      <c r="G15" s="48"/>
      <c r="H15" s="20"/>
      <c r="I15" s="48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30"/>
      <c r="F16" s="33"/>
      <c r="G16" s="48"/>
      <c r="H16" s="20"/>
      <c r="I16" s="48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30"/>
      <c r="F17" s="33"/>
      <c r="G17" s="48"/>
      <c r="H17" s="20"/>
      <c r="I17" s="48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30"/>
      <c r="F18" s="33"/>
      <c r="G18" s="48"/>
      <c r="H18" s="20"/>
      <c r="I18" s="33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1870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1532</v>
      </c>
    </row>
    <row r="26" spans="2:22">
      <c r="B26" s="56"/>
      <c r="D26" s="58" t="s">
        <v>1533</v>
      </c>
      <c r="P26" s="90"/>
      <c r="Q26" t="s">
        <v>1865</v>
      </c>
    </row>
    <row r="27" spans="2:22">
      <c r="Q27" t="s">
        <v>1866</v>
      </c>
    </row>
    <row r="29" spans="2:22">
      <c r="B29" s="127" t="s">
        <v>134</v>
      </c>
      <c r="D29" s="118" t="s">
        <v>1871</v>
      </c>
    </row>
    <row r="31" spans="2:22">
      <c r="M31" s="732"/>
      <c r="N31" s="732"/>
      <c r="O31" s="732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706F9F-A725-6A41-9A70-2471E985BB8A}">
  <dimension ref="B1:V46"/>
  <sheetViews>
    <sheetView topLeftCell="K18" workbookViewId="0">
      <selection activeCell="H18" sqref="H1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723"/>
      <c r="M1" s="723"/>
      <c r="N1" s="723"/>
      <c r="O1" s="723"/>
      <c r="P1" s="723"/>
      <c r="Q1" s="723"/>
      <c r="R1" s="723"/>
      <c r="S1" s="723"/>
      <c r="T1" s="723"/>
      <c r="U1" s="723"/>
      <c r="V1" s="723"/>
    </row>
    <row r="2" spans="2:22" ht="18.75">
      <c r="B2" s="733" t="s">
        <v>78</v>
      </c>
      <c r="C2" s="733"/>
      <c r="D2" s="733"/>
      <c r="E2" s="733"/>
      <c r="F2" s="733"/>
      <c r="G2" s="733"/>
      <c r="H2" s="733"/>
      <c r="I2" s="733"/>
      <c r="J2" s="733"/>
      <c r="K2" s="733"/>
      <c r="L2" s="61"/>
      <c r="M2" s="738" t="s">
        <v>1851</v>
      </c>
      <c r="N2" s="739"/>
      <c r="O2" s="739"/>
      <c r="P2" s="739"/>
      <c r="Q2" s="739"/>
      <c r="R2" s="739"/>
      <c r="S2" s="739"/>
      <c r="T2" s="739"/>
      <c r="U2" s="739"/>
      <c r="V2" s="739"/>
    </row>
    <row r="3" spans="2:22">
      <c r="B3" s="734" t="s">
        <v>1872</v>
      </c>
      <c r="C3" s="734"/>
      <c r="D3" s="734"/>
      <c r="E3" s="734"/>
      <c r="F3" s="734"/>
      <c r="G3" s="734"/>
      <c r="H3" s="734"/>
      <c r="I3" s="734"/>
      <c r="J3" s="734"/>
      <c r="K3" s="734"/>
      <c r="L3" s="61"/>
      <c r="M3" s="734" t="s">
        <v>1872</v>
      </c>
      <c r="N3" s="734"/>
      <c r="O3" s="734"/>
      <c r="P3" s="734"/>
      <c r="Q3" s="734"/>
      <c r="R3" s="734"/>
      <c r="S3" s="734"/>
      <c r="T3" s="734"/>
      <c r="U3" s="734"/>
      <c r="V3" s="734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44907</v>
      </c>
      <c r="F5" s="7">
        <v>44908</v>
      </c>
      <c r="G5" s="7">
        <v>44909</v>
      </c>
      <c r="H5" s="7">
        <v>44910</v>
      </c>
      <c r="I5" s="7">
        <v>44911</v>
      </c>
      <c r="J5" s="7">
        <v>44912</v>
      </c>
      <c r="K5" s="7">
        <v>44913</v>
      </c>
      <c r="L5" s="61"/>
      <c r="M5" s="740"/>
      <c r="N5" s="741"/>
      <c r="O5" s="742"/>
      <c r="P5" s="7">
        <v>44907</v>
      </c>
      <c r="Q5" s="7">
        <v>44908</v>
      </c>
      <c r="R5" s="7">
        <v>44909</v>
      </c>
      <c r="S5" s="7">
        <v>44910</v>
      </c>
      <c r="T5" s="7">
        <v>44911</v>
      </c>
      <c r="U5" s="7">
        <v>44912</v>
      </c>
      <c r="V5" s="7">
        <v>44913</v>
      </c>
    </row>
    <row r="6" spans="2:2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743"/>
      <c r="N6" s="744"/>
      <c r="O6" s="745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128" t="s">
        <v>1233</v>
      </c>
      <c r="V6" s="129" t="s">
        <v>1234</v>
      </c>
    </row>
    <row r="7" spans="2:22">
      <c r="B7" s="124" t="s">
        <v>83</v>
      </c>
      <c r="C7" s="125"/>
      <c r="D7" s="126"/>
      <c r="E7" s="123" t="s">
        <v>53</v>
      </c>
      <c r="F7" s="123" t="s">
        <v>53</v>
      </c>
      <c r="G7" s="123" t="s">
        <v>53</v>
      </c>
      <c r="H7" s="123" t="s">
        <v>53</v>
      </c>
      <c r="I7" s="123" t="s">
        <v>53</v>
      </c>
      <c r="J7" s="123"/>
      <c r="K7" s="123"/>
      <c r="L7" s="70"/>
      <c r="M7" s="735" t="s">
        <v>1851</v>
      </c>
      <c r="N7" s="736"/>
      <c r="O7" s="737"/>
      <c r="P7" s="131"/>
      <c r="Q7" s="128"/>
      <c r="R7" s="128"/>
      <c r="S7" s="128"/>
      <c r="T7" s="130"/>
      <c r="U7" s="132"/>
      <c r="V7" s="133"/>
    </row>
    <row r="8" spans="2:22">
      <c r="B8" s="12" t="s">
        <v>92</v>
      </c>
      <c r="C8" s="3" t="s">
        <v>85</v>
      </c>
      <c r="D8" s="2" t="s">
        <v>94</v>
      </c>
      <c r="E8" s="32" t="s">
        <v>53</v>
      </c>
      <c r="F8" s="32" t="s">
        <v>53</v>
      </c>
      <c r="G8" s="28" t="s">
        <v>53</v>
      </c>
      <c r="H8" s="88" t="s">
        <v>53</v>
      </c>
      <c r="I8" s="28" t="s">
        <v>53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>
      <c r="B9" s="12" t="s">
        <v>94</v>
      </c>
      <c r="C9" s="3" t="s">
        <v>85</v>
      </c>
      <c r="D9" s="2" t="s">
        <v>95</v>
      </c>
      <c r="E9" s="30" t="s">
        <v>53</v>
      </c>
      <c r="F9" s="87" t="s">
        <v>53</v>
      </c>
      <c r="G9" s="30" t="s">
        <v>53</v>
      </c>
      <c r="H9" s="87" t="s">
        <v>53</v>
      </c>
      <c r="I9" s="30" t="s">
        <v>53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95</v>
      </c>
      <c r="C10" s="3" t="s">
        <v>85</v>
      </c>
      <c r="D10" s="2" t="s">
        <v>97</v>
      </c>
      <c r="E10" s="30" t="s">
        <v>53</v>
      </c>
      <c r="F10" s="20" t="s">
        <v>53</v>
      </c>
      <c r="G10" s="30" t="s">
        <v>53</v>
      </c>
      <c r="H10" s="87" t="s">
        <v>53</v>
      </c>
      <c r="I10" s="30" t="s">
        <v>53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97</v>
      </c>
      <c r="C11" s="3" t="s">
        <v>85</v>
      </c>
      <c r="D11" s="2" t="s">
        <v>100</v>
      </c>
      <c r="E11" s="30" t="s">
        <v>53</v>
      </c>
      <c r="F11" s="20" t="s">
        <v>53</v>
      </c>
      <c r="G11" s="30" t="s">
        <v>53</v>
      </c>
      <c r="H11" s="87" t="s">
        <v>53</v>
      </c>
      <c r="I11" s="30" t="s">
        <v>53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100</v>
      </c>
      <c r="C12" s="3" t="s">
        <v>85</v>
      </c>
      <c r="D12" s="2" t="s">
        <v>102</v>
      </c>
      <c r="E12" s="30" t="s">
        <v>53</v>
      </c>
      <c r="F12" s="20" t="s">
        <v>53</v>
      </c>
      <c r="G12" s="30" t="s">
        <v>53</v>
      </c>
      <c r="H12" s="87" t="s">
        <v>53</v>
      </c>
      <c r="I12" s="30" t="s">
        <v>53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30" t="s">
        <v>53</v>
      </c>
      <c r="F13" s="20" t="s">
        <v>53</v>
      </c>
      <c r="G13" s="48" t="s">
        <v>53</v>
      </c>
      <c r="H13" s="20" t="s">
        <v>53</v>
      </c>
      <c r="I13" s="30" t="s">
        <v>53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30" t="s">
        <v>499</v>
      </c>
      <c r="F14" s="20" t="s">
        <v>53</v>
      </c>
      <c r="G14" s="48" t="s">
        <v>53</v>
      </c>
      <c r="H14" s="20" t="s">
        <v>53</v>
      </c>
      <c r="I14" s="30" t="s">
        <v>53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30" t="s">
        <v>56</v>
      </c>
      <c r="F15" s="33" t="s">
        <v>53</v>
      </c>
      <c r="G15" s="48" t="s">
        <v>53</v>
      </c>
      <c r="H15" s="20" t="s">
        <v>499</v>
      </c>
      <c r="I15" s="48" t="s">
        <v>53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30" t="s">
        <v>56</v>
      </c>
      <c r="F16" s="33" t="s">
        <v>53</v>
      </c>
      <c r="G16" s="48" t="s">
        <v>53</v>
      </c>
      <c r="H16" s="20" t="s">
        <v>499</v>
      </c>
      <c r="I16" s="48" t="s">
        <v>53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30" t="s">
        <v>56</v>
      </c>
      <c r="F17" s="33" t="s">
        <v>499</v>
      </c>
      <c r="G17" s="48" t="s">
        <v>53</v>
      </c>
      <c r="H17" s="20" t="s">
        <v>499</v>
      </c>
      <c r="I17" s="48" t="s">
        <v>53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30" t="s">
        <v>56</v>
      </c>
      <c r="F18" s="33" t="s">
        <v>499</v>
      </c>
      <c r="G18" s="48" t="s">
        <v>53</v>
      </c>
      <c r="H18" s="20" t="s">
        <v>499</v>
      </c>
      <c r="I18" s="33" t="s">
        <v>53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1870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1532</v>
      </c>
    </row>
    <row r="26" spans="2:22">
      <c r="B26" s="56"/>
      <c r="D26" s="58" t="s">
        <v>1533</v>
      </c>
      <c r="P26" s="90"/>
      <c r="Q26" t="s">
        <v>1865</v>
      </c>
    </row>
    <row r="27" spans="2:22">
      <c r="Q27" t="s">
        <v>1866</v>
      </c>
    </row>
    <row r="29" spans="2:22">
      <c r="B29" s="127" t="s">
        <v>134</v>
      </c>
      <c r="D29" s="118" t="s">
        <v>1871</v>
      </c>
    </row>
    <row r="31" spans="2:22">
      <c r="M31" s="732"/>
      <c r="N31" s="732"/>
      <c r="O31" s="732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5D4E08-C07B-463D-89AD-F40359916040}">
  <dimension ref="B1:V46"/>
  <sheetViews>
    <sheetView topLeftCell="M12" workbookViewId="0">
      <selection activeCell="I12" sqref="I12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723"/>
      <c r="M1" s="723"/>
      <c r="N1" s="723"/>
      <c r="O1" s="723"/>
      <c r="P1" s="723"/>
      <c r="Q1" s="723"/>
      <c r="R1" s="723"/>
      <c r="S1" s="723"/>
      <c r="T1" s="723"/>
      <c r="U1" s="723"/>
      <c r="V1" s="723"/>
    </row>
    <row r="2" spans="2:22" ht="18.75">
      <c r="B2" s="733" t="s">
        <v>78</v>
      </c>
      <c r="C2" s="733"/>
      <c r="D2" s="733"/>
      <c r="E2" s="733"/>
      <c r="F2" s="733"/>
      <c r="G2" s="733"/>
      <c r="H2" s="733"/>
      <c r="I2" s="733"/>
      <c r="J2" s="733"/>
      <c r="K2" s="733"/>
      <c r="L2" s="61"/>
      <c r="M2" s="738" t="s">
        <v>1851</v>
      </c>
      <c r="N2" s="739"/>
      <c r="O2" s="739"/>
      <c r="P2" s="739"/>
      <c r="Q2" s="739"/>
      <c r="R2" s="739"/>
      <c r="S2" s="739"/>
      <c r="T2" s="739"/>
      <c r="U2" s="739"/>
      <c r="V2" s="739"/>
    </row>
    <row r="3" spans="2:22">
      <c r="B3" s="734" t="s">
        <v>1873</v>
      </c>
      <c r="C3" s="734"/>
      <c r="D3" s="734"/>
      <c r="E3" s="734"/>
      <c r="F3" s="734"/>
      <c r="G3" s="734"/>
      <c r="H3" s="734"/>
      <c r="I3" s="734"/>
      <c r="J3" s="734"/>
      <c r="K3" s="734"/>
      <c r="L3" s="61"/>
      <c r="M3" s="734" t="s">
        <v>1873</v>
      </c>
      <c r="N3" s="734"/>
      <c r="O3" s="734"/>
      <c r="P3" s="734"/>
      <c r="Q3" s="734"/>
      <c r="R3" s="734"/>
      <c r="S3" s="734"/>
      <c r="T3" s="734"/>
      <c r="U3" s="734"/>
      <c r="V3" s="734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44900</v>
      </c>
      <c r="F5" s="7">
        <v>44901</v>
      </c>
      <c r="G5" s="7">
        <v>44902</v>
      </c>
      <c r="H5" s="7">
        <v>44903</v>
      </c>
      <c r="I5" s="7">
        <v>44904</v>
      </c>
      <c r="J5" s="7">
        <v>44905</v>
      </c>
      <c r="K5" s="7">
        <v>44906</v>
      </c>
      <c r="L5" s="61"/>
      <c r="M5" s="740"/>
      <c r="N5" s="741"/>
      <c r="O5" s="742"/>
      <c r="P5" s="7">
        <v>44900</v>
      </c>
      <c r="Q5" s="7">
        <v>44901</v>
      </c>
      <c r="R5" s="7">
        <v>44902</v>
      </c>
      <c r="S5" s="7">
        <v>44903</v>
      </c>
      <c r="T5" s="7">
        <v>44904</v>
      </c>
      <c r="U5" s="7">
        <v>44905</v>
      </c>
      <c r="V5" s="7">
        <v>44906</v>
      </c>
    </row>
    <row r="6" spans="2:2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743"/>
      <c r="N6" s="744"/>
      <c r="O6" s="745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128" t="s">
        <v>1233</v>
      </c>
      <c r="V6" s="129" t="s">
        <v>1234</v>
      </c>
    </row>
    <row r="7" spans="2:22">
      <c r="B7" s="124" t="s">
        <v>83</v>
      </c>
      <c r="C7" s="125"/>
      <c r="D7" s="126"/>
      <c r="E7" s="123" t="s">
        <v>53</v>
      </c>
      <c r="F7" s="123" t="s">
        <v>54</v>
      </c>
      <c r="G7" s="123" t="s">
        <v>56</v>
      </c>
      <c r="H7" s="123" t="s">
        <v>756</v>
      </c>
      <c r="I7" s="123" t="s">
        <v>55</v>
      </c>
      <c r="J7" s="119"/>
      <c r="K7" s="119"/>
      <c r="L7" s="70"/>
      <c r="M7" s="735" t="s">
        <v>1851</v>
      </c>
      <c r="N7" s="736"/>
      <c r="O7" s="737"/>
      <c r="P7" s="131"/>
      <c r="Q7" s="128"/>
      <c r="R7" s="128"/>
      <c r="S7" s="128"/>
      <c r="T7" s="130"/>
      <c r="U7" s="132"/>
      <c r="V7" s="133"/>
    </row>
    <row r="8" spans="2:22">
      <c r="B8" s="12" t="s">
        <v>92</v>
      </c>
      <c r="C8" s="3" t="s">
        <v>85</v>
      </c>
      <c r="D8" s="2" t="s">
        <v>94</v>
      </c>
      <c r="E8" s="32"/>
      <c r="F8" s="32"/>
      <c r="G8" s="28" t="s">
        <v>56</v>
      </c>
      <c r="H8" s="88"/>
      <c r="I8" s="28" t="s">
        <v>55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>
      <c r="B9" s="12" t="s">
        <v>94</v>
      </c>
      <c r="C9" s="3" t="s">
        <v>85</v>
      </c>
      <c r="D9" s="2" t="s">
        <v>95</v>
      </c>
      <c r="E9" s="30"/>
      <c r="F9" s="87"/>
      <c r="G9" s="30" t="s">
        <v>56</v>
      </c>
      <c r="H9" s="87"/>
      <c r="I9" s="30" t="s">
        <v>55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95</v>
      </c>
      <c r="C10" s="3" t="s">
        <v>85</v>
      </c>
      <c r="D10" s="2" t="s">
        <v>97</v>
      </c>
      <c r="E10" s="30"/>
      <c r="F10" s="20"/>
      <c r="G10" s="30" t="s">
        <v>56</v>
      </c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97</v>
      </c>
      <c r="C11" s="3" t="s">
        <v>85</v>
      </c>
      <c r="D11" s="2" t="s">
        <v>100</v>
      </c>
      <c r="E11" s="30"/>
      <c r="F11" s="20"/>
      <c r="G11" s="30" t="s">
        <v>56</v>
      </c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100</v>
      </c>
      <c r="C12" s="3" t="s">
        <v>85</v>
      </c>
      <c r="D12" s="2" t="s">
        <v>102</v>
      </c>
      <c r="E12" s="30" t="s">
        <v>56</v>
      </c>
      <c r="F12" s="20"/>
      <c r="G12" s="30" t="s">
        <v>56</v>
      </c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30" t="s">
        <v>1163</v>
      </c>
      <c r="F13" s="20"/>
      <c r="G13" s="48" t="s">
        <v>56</v>
      </c>
      <c r="H13" s="20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30" t="s">
        <v>1163</v>
      </c>
      <c r="F14" s="20" t="s">
        <v>55</v>
      </c>
      <c r="G14" s="48" t="s">
        <v>56</v>
      </c>
      <c r="H14" s="20" t="s">
        <v>55</v>
      </c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30" t="s">
        <v>1163</v>
      </c>
      <c r="F15" s="33" t="s">
        <v>55</v>
      </c>
      <c r="G15" s="48" t="s">
        <v>56</v>
      </c>
      <c r="H15" s="20" t="s">
        <v>55</v>
      </c>
      <c r="I15" s="48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30" t="s">
        <v>1163</v>
      </c>
      <c r="F16" s="33" t="s">
        <v>55</v>
      </c>
      <c r="G16" s="48" t="s">
        <v>56</v>
      </c>
      <c r="H16" s="20" t="s">
        <v>1163</v>
      </c>
      <c r="I16" s="48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30" t="s">
        <v>1163</v>
      </c>
      <c r="F17" s="33" t="s">
        <v>56</v>
      </c>
      <c r="G17" s="48" t="s">
        <v>56</v>
      </c>
      <c r="H17" s="20" t="s">
        <v>56</v>
      </c>
      <c r="I17" s="48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30" t="s">
        <v>1163</v>
      </c>
      <c r="F18" s="33" t="s">
        <v>56</v>
      </c>
      <c r="G18" s="48" t="s">
        <v>1163</v>
      </c>
      <c r="H18" s="20" t="s">
        <v>56</v>
      </c>
      <c r="I18" s="33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1870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1532</v>
      </c>
    </row>
    <row r="26" spans="2:22">
      <c r="B26" s="56"/>
      <c r="D26" s="58" t="s">
        <v>1533</v>
      </c>
      <c r="P26" s="90"/>
      <c r="Q26" t="s">
        <v>1865</v>
      </c>
    </row>
    <row r="27" spans="2:22">
      <c r="Q27" t="s">
        <v>1866</v>
      </c>
    </row>
    <row r="29" spans="2:22">
      <c r="B29" s="127" t="s">
        <v>134</v>
      </c>
      <c r="D29" s="118" t="s">
        <v>1871</v>
      </c>
    </row>
    <row r="31" spans="2:22">
      <c r="M31" s="732"/>
      <c r="N31" s="732"/>
      <c r="O31" s="732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7CE23B-1778-4E60-B2C2-3DC36DDB3CAA}">
  <dimension ref="B1:V46"/>
  <sheetViews>
    <sheetView topLeftCell="A8" workbookViewId="0">
      <selection activeCell="H28" sqref="H2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723"/>
      <c r="M1" s="723"/>
      <c r="N1" s="723"/>
      <c r="O1" s="723"/>
      <c r="P1" s="723"/>
      <c r="Q1" s="723"/>
      <c r="R1" s="723"/>
      <c r="S1" s="723"/>
      <c r="T1" s="723"/>
      <c r="U1" s="723"/>
      <c r="V1" s="723"/>
    </row>
    <row r="2" spans="2:22" ht="18.75">
      <c r="B2" s="733" t="s">
        <v>78</v>
      </c>
      <c r="C2" s="733"/>
      <c r="D2" s="733"/>
      <c r="E2" s="733"/>
      <c r="F2" s="733"/>
      <c r="G2" s="733"/>
      <c r="H2" s="733"/>
      <c r="I2" s="733"/>
      <c r="J2" s="733"/>
      <c r="K2" s="733"/>
      <c r="L2" s="61"/>
      <c r="M2" s="738" t="s">
        <v>1851</v>
      </c>
      <c r="N2" s="739"/>
      <c r="O2" s="739"/>
      <c r="P2" s="739"/>
      <c r="Q2" s="739"/>
      <c r="R2" s="739"/>
      <c r="S2" s="739"/>
      <c r="T2" s="739"/>
      <c r="U2" s="739"/>
      <c r="V2" s="739"/>
    </row>
    <row r="3" spans="2:22">
      <c r="B3" s="734" t="s">
        <v>1874</v>
      </c>
      <c r="C3" s="734"/>
      <c r="D3" s="734"/>
      <c r="E3" s="734"/>
      <c r="F3" s="734"/>
      <c r="G3" s="734"/>
      <c r="H3" s="734"/>
      <c r="I3" s="734"/>
      <c r="J3" s="734"/>
      <c r="K3" s="734"/>
      <c r="L3" s="61"/>
      <c r="M3" s="734" t="s">
        <v>1874</v>
      </c>
      <c r="N3" s="734"/>
      <c r="O3" s="734"/>
      <c r="P3" s="734"/>
      <c r="Q3" s="734"/>
      <c r="R3" s="734"/>
      <c r="S3" s="734"/>
      <c r="T3" s="734"/>
      <c r="U3" s="734"/>
      <c r="V3" s="734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44893</v>
      </c>
      <c r="F5" s="7">
        <v>44894</v>
      </c>
      <c r="G5" s="7">
        <v>44895</v>
      </c>
      <c r="H5" s="7">
        <v>44896</v>
      </c>
      <c r="I5" s="7">
        <v>44897</v>
      </c>
      <c r="J5" s="7">
        <v>44898</v>
      </c>
      <c r="K5" s="7">
        <v>44899</v>
      </c>
      <c r="L5" s="61"/>
      <c r="M5" s="740"/>
      <c r="N5" s="741"/>
      <c r="O5" s="742"/>
      <c r="P5" s="7">
        <v>44893</v>
      </c>
      <c r="Q5" s="7">
        <v>44894</v>
      </c>
      <c r="R5" s="7">
        <v>44895</v>
      </c>
      <c r="S5" s="7">
        <v>44896</v>
      </c>
      <c r="T5" s="7">
        <v>44897</v>
      </c>
      <c r="U5" s="7">
        <v>44898</v>
      </c>
      <c r="V5" s="7">
        <v>44899</v>
      </c>
    </row>
    <row r="6" spans="2:2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743"/>
      <c r="N6" s="744"/>
      <c r="O6" s="745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128" t="s">
        <v>1233</v>
      </c>
      <c r="V6" s="129" t="s">
        <v>1234</v>
      </c>
    </row>
    <row r="7" spans="2:22">
      <c r="B7" s="124" t="s">
        <v>83</v>
      </c>
      <c r="C7" s="125"/>
      <c r="D7" s="126"/>
      <c r="E7" s="123" t="s">
        <v>756</v>
      </c>
      <c r="F7" s="123" t="s">
        <v>756</v>
      </c>
      <c r="G7" s="123" t="s">
        <v>756</v>
      </c>
      <c r="H7" s="123" t="s">
        <v>756</v>
      </c>
      <c r="I7" s="123" t="s">
        <v>756</v>
      </c>
      <c r="J7" s="119"/>
      <c r="K7" s="119"/>
      <c r="L7" s="70"/>
      <c r="M7" s="735" t="s">
        <v>1851</v>
      </c>
      <c r="N7" s="736"/>
      <c r="O7" s="737"/>
      <c r="P7" s="131"/>
      <c r="Q7" s="128"/>
      <c r="R7" s="128" t="s">
        <v>1875</v>
      </c>
      <c r="S7" s="128" t="s">
        <v>1875</v>
      </c>
      <c r="T7" s="130" t="s">
        <v>1876</v>
      </c>
      <c r="U7" s="132"/>
      <c r="V7" s="133"/>
    </row>
    <row r="8" spans="2:22">
      <c r="B8" s="12" t="s">
        <v>92</v>
      </c>
      <c r="C8" s="3" t="s">
        <v>85</v>
      </c>
      <c r="D8" s="2" t="s">
        <v>94</v>
      </c>
      <c r="E8" s="161"/>
      <c r="F8" s="32"/>
      <c r="G8" s="28"/>
      <c r="H8" s="88" t="s">
        <v>54</v>
      </c>
      <c r="I8" s="28" t="s">
        <v>54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>
      <c r="B9" s="12" t="s">
        <v>94</v>
      </c>
      <c r="C9" s="3" t="s">
        <v>85</v>
      </c>
      <c r="D9" s="2" t="s">
        <v>95</v>
      </c>
      <c r="E9" s="162"/>
      <c r="F9" s="87"/>
      <c r="G9" s="30"/>
      <c r="H9" s="87" t="s">
        <v>54</v>
      </c>
      <c r="I9" s="30" t="s">
        <v>54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95</v>
      </c>
      <c r="C10" s="3" t="s">
        <v>85</v>
      </c>
      <c r="D10" s="2" t="s">
        <v>97</v>
      </c>
      <c r="E10" s="162"/>
      <c r="F10" s="20" t="s">
        <v>54</v>
      </c>
      <c r="G10" s="30"/>
      <c r="H10" s="87" t="s">
        <v>54</v>
      </c>
      <c r="I10" s="3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1" t="s">
        <v>55</v>
      </c>
      <c r="U10" s="72"/>
      <c r="V10" s="72"/>
    </row>
    <row r="11" spans="2:22">
      <c r="B11" s="12" t="s">
        <v>97</v>
      </c>
      <c r="C11" s="3" t="s">
        <v>85</v>
      </c>
      <c r="D11" s="2" t="s">
        <v>100</v>
      </c>
      <c r="E11" s="162"/>
      <c r="F11" s="20" t="s">
        <v>54</v>
      </c>
      <c r="G11" s="30"/>
      <c r="H11" s="87" t="s">
        <v>54</v>
      </c>
      <c r="I11" s="30" t="s">
        <v>1859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1" t="s">
        <v>55</v>
      </c>
      <c r="U11" s="72"/>
      <c r="V11" s="72"/>
    </row>
    <row r="12" spans="2:22">
      <c r="B12" s="12" t="s">
        <v>100</v>
      </c>
      <c r="C12" s="3" t="s">
        <v>85</v>
      </c>
      <c r="D12" s="2" t="s">
        <v>102</v>
      </c>
      <c r="E12" s="162"/>
      <c r="F12" s="20" t="s">
        <v>54</v>
      </c>
      <c r="G12" s="30" t="s">
        <v>54</v>
      </c>
      <c r="H12" s="87" t="s">
        <v>54</v>
      </c>
      <c r="I12" s="30" t="s">
        <v>1859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1" t="s">
        <v>55</v>
      </c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162"/>
      <c r="F13" s="20" t="s">
        <v>54</v>
      </c>
      <c r="G13" s="48" t="s">
        <v>54</v>
      </c>
      <c r="H13" s="20" t="s">
        <v>54</v>
      </c>
      <c r="I13" s="30" t="s">
        <v>1859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162"/>
      <c r="F14" s="20" t="s">
        <v>534</v>
      </c>
      <c r="G14" s="48" t="s">
        <v>54</v>
      </c>
      <c r="H14" s="20" t="s">
        <v>54</v>
      </c>
      <c r="I14" s="30" t="s">
        <v>1859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163"/>
      <c r="F15" s="33" t="s">
        <v>534</v>
      </c>
      <c r="G15" s="48" t="s">
        <v>54</v>
      </c>
      <c r="H15" s="20" t="s">
        <v>54</v>
      </c>
      <c r="I15" s="48" t="s">
        <v>54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163"/>
      <c r="F16" s="33" t="s">
        <v>534</v>
      </c>
      <c r="G16" s="48" t="s">
        <v>54</v>
      </c>
      <c r="H16" s="20" t="s">
        <v>534</v>
      </c>
      <c r="I16" s="48" t="s">
        <v>54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164"/>
      <c r="F17" s="33" t="s">
        <v>54</v>
      </c>
      <c r="G17" s="48" t="s">
        <v>534</v>
      </c>
      <c r="H17" s="20" t="s">
        <v>534</v>
      </c>
      <c r="I17" s="48" t="s">
        <v>54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164"/>
      <c r="F18" s="33"/>
      <c r="G18" s="48" t="s">
        <v>534</v>
      </c>
      <c r="H18" s="20" t="s">
        <v>534</v>
      </c>
      <c r="I18" s="33" t="s">
        <v>53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91" t="s">
        <v>54</v>
      </c>
      <c r="S18" s="91" t="s">
        <v>54</v>
      </c>
      <c r="T18" s="91" t="s">
        <v>55</v>
      </c>
      <c r="U18" s="72"/>
      <c r="V18" s="72"/>
    </row>
    <row r="19" spans="2:2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91" t="s">
        <v>54</v>
      </c>
      <c r="S19" s="91" t="s">
        <v>54</v>
      </c>
      <c r="T19" s="91" t="s">
        <v>55</v>
      </c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91" t="s">
        <v>54</v>
      </c>
      <c r="S20" s="91" t="s">
        <v>54</v>
      </c>
      <c r="T20" s="91" t="s">
        <v>55</v>
      </c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91" t="s">
        <v>54</v>
      </c>
      <c r="S21" s="91" t="s">
        <v>54</v>
      </c>
      <c r="T21" s="91" t="s">
        <v>55</v>
      </c>
      <c r="U21" s="72"/>
      <c r="V21" s="72"/>
    </row>
    <row r="22" spans="2:22" ht="15" customHeight="1">
      <c r="B22" s="58" t="s">
        <v>1870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114" t="s">
        <v>54</v>
      </c>
      <c r="S22" s="114" t="s">
        <v>54</v>
      </c>
      <c r="T22" s="91" t="s">
        <v>55</v>
      </c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1532</v>
      </c>
    </row>
    <row r="26" spans="2:22">
      <c r="B26" s="56"/>
      <c r="D26" s="58" t="s">
        <v>1533</v>
      </c>
      <c r="P26" s="90"/>
      <c r="Q26" t="s">
        <v>1865</v>
      </c>
    </row>
    <row r="27" spans="2:22">
      <c r="Q27" t="s">
        <v>1866</v>
      </c>
    </row>
    <row r="29" spans="2:22">
      <c r="B29" s="127" t="s">
        <v>134</v>
      </c>
      <c r="D29" s="118" t="s">
        <v>1871</v>
      </c>
    </row>
    <row r="31" spans="2:22">
      <c r="M31" s="732"/>
      <c r="N31" s="732"/>
      <c r="O31" s="732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4094C-CEFF-487C-A4FB-AF753D4FC9FE}">
  <dimension ref="B1:V46"/>
  <sheetViews>
    <sheetView topLeftCell="C19" workbookViewId="0">
      <selection activeCell="D31" sqref="D31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723"/>
      <c r="M1" s="723"/>
      <c r="N1" s="723"/>
      <c r="O1" s="723"/>
      <c r="P1" s="723"/>
      <c r="Q1" s="723"/>
      <c r="R1" s="723"/>
      <c r="S1" s="723"/>
      <c r="T1" s="723"/>
      <c r="U1" s="723"/>
      <c r="V1" s="723"/>
    </row>
    <row r="2" spans="2:22" ht="18.75">
      <c r="B2" s="733" t="s">
        <v>78</v>
      </c>
      <c r="C2" s="733"/>
      <c r="D2" s="733"/>
      <c r="E2" s="733"/>
      <c r="F2" s="733"/>
      <c r="G2" s="733"/>
      <c r="H2" s="733"/>
      <c r="I2" s="733"/>
      <c r="J2" s="733"/>
      <c r="K2" s="733"/>
      <c r="L2" s="61"/>
      <c r="M2" s="738" t="s">
        <v>1851</v>
      </c>
      <c r="N2" s="739"/>
      <c r="O2" s="739"/>
      <c r="P2" s="739"/>
      <c r="Q2" s="739"/>
      <c r="R2" s="739"/>
      <c r="S2" s="739"/>
      <c r="T2" s="739"/>
      <c r="U2" s="739"/>
      <c r="V2" s="739"/>
    </row>
    <row r="3" spans="2:22">
      <c r="B3" s="734" t="s">
        <v>1877</v>
      </c>
      <c r="C3" s="734"/>
      <c r="D3" s="734"/>
      <c r="E3" s="734"/>
      <c r="F3" s="734"/>
      <c r="G3" s="734"/>
      <c r="H3" s="734"/>
      <c r="I3" s="734"/>
      <c r="J3" s="734"/>
      <c r="K3" s="734"/>
      <c r="L3" s="61"/>
      <c r="M3" s="734" t="s">
        <v>1877</v>
      </c>
      <c r="N3" s="734"/>
      <c r="O3" s="734"/>
      <c r="P3" s="734"/>
      <c r="Q3" s="734"/>
      <c r="R3" s="734"/>
      <c r="S3" s="734"/>
      <c r="T3" s="734"/>
      <c r="U3" s="734"/>
      <c r="V3" s="734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44886</v>
      </c>
      <c r="F5" s="7">
        <v>44887</v>
      </c>
      <c r="G5" s="7">
        <v>44888</v>
      </c>
      <c r="H5" s="7">
        <v>44889</v>
      </c>
      <c r="I5" s="7">
        <v>44890</v>
      </c>
      <c r="J5" s="7">
        <v>44891</v>
      </c>
      <c r="K5" s="7">
        <v>44892</v>
      </c>
      <c r="L5" s="61"/>
      <c r="M5" s="740"/>
      <c r="N5" s="741"/>
      <c r="O5" s="742"/>
      <c r="P5" s="7">
        <v>44886</v>
      </c>
      <c r="Q5" s="7">
        <v>44887</v>
      </c>
      <c r="R5" s="7">
        <v>44888</v>
      </c>
      <c r="S5" s="7">
        <v>44889</v>
      </c>
      <c r="T5" s="7">
        <v>44890</v>
      </c>
      <c r="U5" s="7">
        <v>44891</v>
      </c>
      <c r="V5" s="7">
        <v>44892</v>
      </c>
    </row>
    <row r="6" spans="2:2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743"/>
      <c r="N6" s="744"/>
      <c r="O6" s="745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128" t="s">
        <v>1233</v>
      </c>
      <c r="V6" s="129" t="s">
        <v>1234</v>
      </c>
    </row>
    <row r="7" spans="2:22">
      <c r="B7" s="124" t="s">
        <v>83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19"/>
      <c r="K7" s="119"/>
      <c r="L7" s="70"/>
      <c r="M7" s="735" t="s">
        <v>1851</v>
      </c>
      <c r="N7" s="736"/>
      <c r="O7" s="737"/>
      <c r="P7" s="131"/>
      <c r="Q7" s="128"/>
      <c r="R7" s="128"/>
      <c r="S7" s="128"/>
      <c r="T7" s="130"/>
      <c r="U7" s="132"/>
      <c r="V7" s="133"/>
    </row>
    <row r="8" spans="2:22">
      <c r="B8" s="12" t="s">
        <v>92</v>
      </c>
      <c r="C8" s="3" t="s">
        <v>85</v>
      </c>
      <c r="D8" s="2" t="s">
        <v>94</v>
      </c>
      <c r="E8" s="32"/>
      <c r="F8" s="32" t="s">
        <v>56</v>
      </c>
      <c r="G8" s="28" t="s">
        <v>56</v>
      </c>
      <c r="H8" s="88" t="s">
        <v>56</v>
      </c>
      <c r="I8" s="28" t="s">
        <v>56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>
      <c r="B9" s="12" t="s">
        <v>94</v>
      </c>
      <c r="C9" s="3" t="s">
        <v>85</v>
      </c>
      <c r="D9" s="2" t="s">
        <v>95</v>
      </c>
      <c r="E9" s="30"/>
      <c r="F9" s="87"/>
      <c r="G9" s="30"/>
      <c r="H9" s="87"/>
      <c r="I9" s="30" t="s">
        <v>56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95</v>
      </c>
      <c r="C10" s="3" t="s">
        <v>85</v>
      </c>
      <c r="D10" s="2" t="s">
        <v>97</v>
      </c>
      <c r="E10" s="30"/>
      <c r="F10" s="20"/>
      <c r="G10" s="30"/>
      <c r="H10" s="87"/>
      <c r="I10" s="30" t="s">
        <v>1163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97</v>
      </c>
      <c r="C11" s="3" t="s">
        <v>85</v>
      </c>
      <c r="D11" s="2" t="s">
        <v>100</v>
      </c>
      <c r="E11" s="30"/>
      <c r="F11" s="20"/>
      <c r="G11" s="30"/>
      <c r="H11" s="87"/>
      <c r="I11" s="30" t="s">
        <v>1163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100</v>
      </c>
      <c r="C12" s="3" t="s">
        <v>85</v>
      </c>
      <c r="D12" s="2" t="s">
        <v>102</v>
      </c>
      <c r="E12" s="30"/>
      <c r="F12" s="20"/>
      <c r="G12" s="30"/>
      <c r="H12" s="87" t="s">
        <v>56</v>
      </c>
      <c r="I12" s="30" t="s">
        <v>1163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30"/>
      <c r="F13" s="20" t="s">
        <v>56</v>
      </c>
      <c r="G13" s="48"/>
      <c r="H13" s="20" t="s">
        <v>1163</v>
      </c>
      <c r="I13" s="20" t="s">
        <v>56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30"/>
      <c r="F14" s="20" t="s">
        <v>56</v>
      </c>
      <c r="G14" s="48" t="s">
        <v>56</v>
      </c>
      <c r="H14" s="20" t="s">
        <v>1163</v>
      </c>
      <c r="I14" s="20" t="s">
        <v>56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50"/>
      <c r="F15" s="33" t="s">
        <v>56</v>
      </c>
      <c r="G15" s="48" t="s">
        <v>56</v>
      </c>
      <c r="H15" s="20" t="s">
        <v>1163</v>
      </c>
      <c r="I15" s="20" t="s">
        <v>56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50"/>
      <c r="F16" s="33" t="s">
        <v>56</v>
      </c>
      <c r="G16" s="48" t="s">
        <v>56</v>
      </c>
      <c r="H16" s="20" t="s">
        <v>1163</v>
      </c>
      <c r="I16" s="20" t="s">
        <v>56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157"/>
      <c r="F17" s="33" t="s">
        <v>56</v>
      </c>
      <c r="G17" s="48" t="s">
        <v>56</v>
      </c>
      <c r="H17" s="20" t="s">
        <v>1163</v>
      </c>
      <c r="I17" s="20" t="s">
        <v>56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157"/>
      <c r="F18" s="33" t="s">
        <v>56</v>
      </c>
      <c r="G18" s="48" t="s">
        <v>56</v>
      </c>
      <c r="H18" s="20" t="s">
        <v>1878</v>
      </c>
      <c r="I18" s="20" t="s">
        <v>56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>
      <c r="B19" s="138" t="s">
        <v>117</v>
      </c>
      <c r="C19" s="139" t="s">
        <v>85</v>
      </c>
      <c r="D19" s="140" t="s">
        <v>118</v>
      </c>
      <c r="E19" s="158"/>
      <c r="F19" s="141" t="s">
        <v>56</v>
      </c>
      <c r="G19" s="155" t="s">
        <v>56</v>
      </c>
      <c r="H19" s="156" t="s">
        <v>56</v>
      </c>
      <c r="I19" s="31" t="s">
        <v>56</v>
      </c>
      <c r="J19" s="141"/>
      <c r="K19" s="142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1870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1532</v>
      </c>
    </row>
    <row r="26" spans="2:22">
      <c r="B26" s="56"/>
      <c r="D26" s="58" t="s">
        <v>1533</v>
      </c>
      <c r="P26" s="90"/>
      <c r="Q26" t="s">
        <v>1865</v>
      </c>
    </row>
    <row r="27" spans="2:22">
      <c r="Q27" t="s">
        <v>1866</v>
      </c>
    </row>
    <row r="29" spans="2:22">
      <c r="B29" s="127" t="s">
        <v>134</v>
      </c>
      <c r="D29" s="118" t="s">
        <v>1871</v>
      </c>
    </row>
    <row r="31" spans="2:22">
      <c r="D31" s="102" t="s">
        <v>1160</v>
      </c>
      <c r="E31" s="102"/>
      <c r="F31" s="79"/>
      <c r="G31" s="79"/>
      <c r="H31" s="79"/>
      <c r="I31" s="79"/>
      <c r="J31" s="79"/>
      <c r="K31" s="149"/>
      <c r="M31" s="732"/>
      <c r="N31" s="732"/>
      <c r="O31" s="732"/>
    </row>
    <row r="32" spans="2:22">
      <c r="D32" s="103" t="s">
        <v>756</v>
      </c>
      <c r="E32" s="103"/>
      <c r="K32" s="148"/>
      <c r="M32" s="61"/>
      <c r="N32" s="62"/>
      <c r="O32" s="61"/>
    </row>
    <row r="33" spans="4:15">
      <c r="D33" s="103" t="s">
        <v>53</v>
      </c>
      <c r="E33" s="103"/>
      <c r="K33" s="148"/>
      <c r="M33" s="61"/>
      <c r="N33" s="62"/>
      <c r="O33" s="61"/>
    </row>
    <row r="34" spans="4:15">
      <c r="D34" s="103" t="s">
        <v>54</v>
      </c>
      <c r="E34" s="103"/>
      <c r="K34" s="148"/>
      <c r="M34" s="61"/>
      <c r="N34" s="62"/>
      <c r="O34" s="61"/>
    </row>
    <row r="35" spans="4:15">
      <c r="D35" s="103" t="s">
        <v>1052</v>
      </c>
      <c r="E35" s="103"/>
      <c r="F35" s="150"/>
      <c r="G35" s="150"/>
      <c r="H35" s="150"/>
      <c r="I35" s="150"/>
      <c r="J35" s="150"/>
      <c r="K35" s="151"/>
      <c r="M35" s="61"/>
      <c r="N35" s="62"/>
      <c r="O35" s="61"/>
    </row>
    <row r="36" spans="4:15">
      <c r="D36" s="103" t="s">
        <v>55</v>
      </c>
      <c r="E36" s="103"/>
      <c r="H36" s="150"/>
      <c r="I36" s="150"/>
      <c r="J36" s="150"/>
      <c r="K36" s="151"/>
      <c r="M36" s="61"/>
      <c r="N36" s="62"/>
      <c r="O36" s="61"/>
    </row>
    <row r="37" spans="4:15">
      <c r="D37" s="106" t="s">
        <v>56</v>
      </c>
      <c r="E37" s="152"/>
      <c r="F37" s="153"/>
      <c r="G37" s="153"/>
      <c r="H37" s="153"/>
      <c r="I37" s="153"/>
      <c r="J37" s="153"/>
      <c r="K37" s="154"/>
      <c r="M37" s="61"/>
      <c r="N37" s="62"/>
      <c r="O37" s="61"/>
    </row>
    <row r="38" spans="4:15">
      <c r="M38" s="61"/>
      <c r="N38" s="62"/>
      <c r="O38" s="61"/>
    </row>
    <row r="39" spans="4:15">
      <c r="D39" s="82" t="s">
        <v>1847</v>
      </c>
      <c r="M39" s="61"/>
      <c r="N39" s="62"/>
      <c r="O39" s="61"/>
    </row>
    <row r="40" spans="4:15">
      <c r="M40" s="61"/>
      <c r="N40" s="62"/>
      <c r="O40" s="61"/>
    </row>
    <row r="41" spans="4:15">
      <c r="M41" s="61"/>
      <c r="N41" s="62"/>
      <c r="O41" s="61"/>
    </row>
    <row r="42" spans="4:15">
      <c r="M42" s="61"/>
      <c r="N42" s="62"/>
      <c r="O42" s="61"/>
    </row>
    <row r="43" spans="4:15">
      <c r="M43" s="61"/>
      <c r="N43" s="62"/>
      <c r="O43" s="61"/>
    </row>
    <row r="44" spans="4:15">
      <c r="M44" s="61"/>
      <c r="N44" s="62"/>
      <c r="O44" s="61"/>
    </row>
    <row r="45" spans="4:15">
      <c r="M45" s="61"/>
      <c r="N45" s="62"/>
      <c r="O45" s="61"/>
    </row>
    <row r="46" spans="4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B3F7EE-503E-4BC5-89FD-639E4271658D}">
  <dimension ref="B1:V46"/>
  <sheetViews>
    <sheetView workbookViewId="0">
      <selection activeCell="F24" sqref="F24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723"/>
      <c r="M1" s="723"/>
      <c r="N1" s="723"/>
      <c r="O1" s="723"/>
      <c r="P1" s="723"/>
      <c r="Q1" s="723"/>
      <c r="R1" s="723"/>
      <c r="S1" s="723"/>
      <c r="T1" s="723"/>
      <c r="U1" s="723"/>
      <c r="V1" s="723"/>
    </row>
    <row r="2" spans="2:22" ht="18.75">
      <c r="B2" s="733" t="s">
        <v>78</v>
      </c>
      <c r="C2" s="733"/>
      <c r="D2" s="733"/>
      <c r="E2" s="733"/>
      <c r="F2" s="733"/>
      <c r="G2" s="733"/>
      <c r="H2" s="733"/>
      <c r="I2" s="733"/>
      <c r="J2" s="733"/>
      <c r="K2" s="733"/>
      <c r="L2" s="61"/>
      <c r="M2" s="738" t="s">
        <v>1851</v>
      </c>
      <c r="N2" s="739"/>
      <c r="O2" s="739"/>
      <c r="P2" s="739"/>
      <c r="Q2" s="739"/>
      <c r="R2" s="739"/>
      <c r="S2" s="739"/>
      <c r="T2" s="739"/>
      <c r="U2" s="739"/>
      <c r="V2" s="739"/>
    </row>
    <row r="3" spans="2:22">
      <c r="B3" s="734" t="s">
        <v>1879</v>
      </c>
      <c r="C3" s="734"/>
      <c r="D3" s="734"/>
      <c r="E3" s="734"/>
      <c r="F3" s="734"/>
      <c r="G3" s="734"/>
      <c r="H3" s="734"/>
      <c r="I3" s="734"/>
      <c r="J3" s="734"/>
      <c r="K3" s="734"/>
      <c r="L3" s="61"/>
      <c r="M3" s="734" t="s">
        <v>1879</v>
      </c>
      <c r="N3" s="734"/>
      <c r="O3" s="734"/>
      <c r="P3" s="734"/>
      <c r="Q3" s="734"/>
      <c r="R3" s="734"/>
      <c r="S3" s="734"/>
      <c r="T3" s="734"/>
      <c r="U3" s="734"/>
      <c r="V3" s="734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44879</v>
      </c>
      <c r="F5" s="7">
        <v>44880</v>
      </c>
      <c r="G5" s="7">
        <v>44881</v>
      </c>
      <c r="H5" s="7">
        <v>44882</v>
      </c>
      <c r="I5" s="7">
        <v>44883</v>
      </c>
      <c r="J5" s="7">
        <v>44884</v>
      </c>
      <c r="K5" s="7">
        <v>44885</v>
      </c>
      <c r="L5" s="61"/>
      <c r="M5" s="740"/>
      <c r="N5" s="741"/>
      <c r="O5" s="742"/>
      <c r="P5" s="7">
        <v>44879</v>
      </c>
      <c r="Q5" s="7">
        <v>44880</v>
      </c>
      <c r="R5" s="7">
        <v>44881</v>
      </c>
      <c r="S5" s="7">
        <v>44882</v>
      </c>
      <c r="T5" s="7">
        <v>44883</v>
      </c>
      <c r="U5" s="7">
        <v>44884</v>
      </c>
      <c r="V5" s="7">
        <v>44885</v>
      </c>
    </row>
    <row r="6" spans="2:2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743"/>
      <c r="N6" s="744"/>
      <c r="O6" s="745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128" t="s">
        <v>1233</v>
      </c>
      <c r="V6" s="129" t="s">
        <v>1234</v>
      </c>
    </row>
    <row r="7" spans="2:22">
      <c r="B7" s="124" t="s">
        <v>83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19"/>
      <c r="K7" s="119"/>
      <c r="L7" s="70"/>
      <c r="M7" s="735" t="s">
        <v>1851</v>
      </c>
      <c r="N7" s="736"/>
      <c r="O7" s="737"/>
      <c r="P7" s="131"/>
      <c r="Q7" s="128"/>
      <c r="R7" s="128"/>
      <c r="S7" s="128"/>
      <c r="T7" s="130"/>
      <c r="U7" s="132"/>
      <c r="V7" s="133"/>
    </row>
    <row r="8" spans="2:22">
      <c r="B8" s="12" t="s">
        <v>92</v>
      </c>
      <c r="C8" s="3" t="s">
        <v>85</v>
      </c>
      <c r="D8" s="2" t="s">
        <v>94</v>
      </c>
      <c r="E8" s="32" t="s">
        <v>55</v>
      </c>
      <c r="F8" s="32" t="s">
        <v>55</v>
      </c>
      <c r="G8" s="28" t="s">
        <v>55</v>
      </c>
      <c r="H8" s="88"/>
      <c r="I8" s="28"/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>
      <c r="B9" s="12" t="s">
        <v>94</v>
      </c>
      <c r="C9" s="3" t="s">
        <v>85</v>
      </c>
      <c r="D9" s="2" t="s">
        <v>95</v>
      </c>
      <c r="E9" s="30" t="s">
        <v>55</v>
      </c>
      <c r="F9" s="87" t="s">
        <v>1880</v>
      </c>
      <c r="G9" s="30" t="s">
        <v>55</v>
      </c>
      <c r="H9" s="87"/>
      <c r="I9" s="30"/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95</v>
      </c>
      <c r="C10" s="3" t="s">
        <v>85</v>
      </c>
      <c r="D10" s="2" t="s">
        <v>97</v>
      </c>
      <c r="E10" s="30" t="s">
        <v>55</v>
      </c>
      <c r="F10" s="20" t="s">
        <v>1881</v>
      </c>
      <c r="G10" s="30" t="s">
        <v>55</v>
      </c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97</v>
      </c>
      <c r="C11" s="3" t="s">
        <v>85</v>
      </c>
      <c r="D11" s="2" t="s">
        <v>100</v>
      </c>
      <c r="E11" s="30" t="s">
        <v>55</v>
      </c>
      <c r="F11" s="20" t="s">
        <v>1881</v>
      </c>
      <c r="G11" s="30" t="s">
        <v>55</v>
      </c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100</v>
      </c>
      <c r="C12" s="3" t="s">
        <v>85</v>
      </c>
      <c r="D12" s="2" t="s">
        <v>102</v>
      </c>
      <c r="E12" s="30" t="s">
        <v>55</v>
      </c>
      <c r="F12" s="20" t="s">
        <v>1163</v>
      </c>
      <c r="G12" s="30" t="s">
        <v>55</v>
      </c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30" t="s">
        <v>55</v>
      </c>
      <c r="F13" s="20" t="s">
        <v>1163</v>
      </c>
      <c r="G13" s="30" t="s">
        <v>55</v>
      </c>
      <c r="H13" s="87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30" t="s">
        <v>1880</v>
      </c>
      <c r="F14" s="20" t="s">
        <v>1881</v>
      </c>
      <c r="G14" s="30" t="s">
        <v>55</v>
      </c>
      <c r="H14" s="20"/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50" t="s">
        <v>1880</v>
      </c>
      <c r="F15" s="33" t="s">
        <v>1881</v>
      </c>
      <c r="G15" s="30" t="s">
        <v>55</v>
      </c>
      <c r="H15" s="20"/>
      <c r="I15" s="30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108" t="s">
        <v>1882</v>
      </c>
      <c r="F16" s="33" t="s">
        <v>1881</v>
      </c>
      <c r="G16" s="30" t="s">
        <v>55</v>
      </c>
      <c r="H16" s="20"/>
      <c r="I16" s="30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116" t="s">
        <v>1881</v>
      </c>
      <c r="F17" s="33" t="s">
        <v>1881</v>
      </c>
      <c r="G17" s="30" t="s">
        <v>55</v>
      </c>
      <c r="H17" s="20"/>
      <c r="I17" s="30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135" t="s">
        <v>1881</v>
      </c>
      <c r="F18" s="136" t="s">
        <v>1163</v>
      </c>
      <c r="G18" s="108" t="s">
        <v>55</v>
      </c>
      <c r="H18" s="136"/>
      <c r="I18" s="108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>
      <c r="B19" s="138" t="s">
        <v>117</v>
      </c>
      <c r="C19" s="139" t="s">
        <v>85</v>
      </c>
      <c r="D19" s="140" t="s">
        <v>118</v>
      </c>
      <c r="E19" s="141" t="s">
        <v>56</v>
      </c>
      <c r="F19" s="141" t="s">
        <v>56</v>
      </c>
      <c r="G19" s="141"/>
      <c r="H19" s="141"/>
      <c r="I19" s="141"/>
      <c r="J19" s="141"/>
      <c r="K19" s="142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1870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1532</v>
      </c>
    </row>
    <row r="26" spans="2:22">
      <c r="B26" s="56"/>
      <c r="D26" s="58" t="s">
        <v>1533</v>
      </c>
      <c r="P26" s="90"/>
      <c r="Q26" t="s">
        <v>1865</v>
      </c>
    </row>
    <row r="27" spans="2:22">
      <c r="Q27" t="s">
        <v>1866</v>
      </c>
    </row>
    <row r="29" spans="2:22">
      <c r="B29" s="127" t="s">
        <v>134</v>
      </c>
      <c r="D29" s="118" t="s">
        <v>1871</v>
      </c>
    </row>
    <row r="31" spans="2:22">
      <c r="M31" s="732"/>
      <c r="N31" s="732"/>
      <c r="O31" s="732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31:O31"/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F00152-6081-4B43-809A-0E7EE4B53F10}">
  <dimension ref="B1:V26"/>
  <sheetViews>
    <sheetView workbookViewId="0">
      <selection activeCell="T26" sqref="T26"/>
    </sheetView>
  </sheetViews>
  <sheetFormatPr defaultRowHeight="15"/>
  <cols>
    <col min="2" max="2" width="10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723"/>
      <c r="M1" s="723"/>
      <c r="N1" s="723"/>
      <c r="O1" s="723"/>
      <c r="P1" s="723"/>
      <c r="Q1" s="723"/>
      <c r="R1" s="723"/>
      <c r="S1" s="723"/>
      <c r="T1" s="723"/>
      <c r="U1" s="723"/>
      <c r="V1" s="723"/>
    </row>
    <row r="2" spans="2:22" ht="18.75">
      <c r="B2" s="733" t="s">
        <v>78</v>
      </c>
      <c r="C2" s="733"/>
      <c r="D2" s="733"/>
      <c r="E2" s="733"/>
      <c r="F2" s="733"/>
      <c r="G2" s="733"/>
      <c r="H2" s="733"/>
      <c r="I2" s="733"/>
      <c r="J2" s="733"/>
      <c r="K2" s="733"/>
      <c r="L2" s="61"/>
      <c r="M2" s="738" t="s">
        <v>1851</v>
      </c>
      <c r="N2" s="739"/>
      <c r="O2" s="739"/>
      <c r="P2" s="739"/>
      <c r="Q2" s="739"/>
      <c r="R2" s="739"/>
      <c r="S2" s="739"/>
      <c r="T2" s="739"/>
      <c r="U2" s="739"/>
      <c r="V2" s="739"/>
    </row>
    <row r="3" spans="2:22">
      <c r="B3" s="734" t="s">
        <v>1883</v>
      </c>
      <c r="C3" s="734"/>
      <c r="D3" s="734"/>
      <c r="E3" s="734"/>
      <c r="F3" s="734"/>
      <c r="G3" s="734"/>
      <c r="H3" s="734"/>
      <c r="I3" s="734"/>
      <c r="J3" s="734"/>
      <c r="K3" s="734"/>
      <c r="L3" s="61"/>
      <c r="M3" s="734" t="s">
        <v>1883</v>
      </c>
      <c r="N3" s="734"/>
      <c r="O3" s="734"/>
      <c r="P3" s="734"/>
      <c r="Q3" s="734"/>
      <c r="R3" s="734"/>
      <c r="S3" s="734"/>
      <c r="T3" s="734"/>
      <c r="U3" s="734"/>
      <c r="V3" s="734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44872</v>
      </c>
      <c r="F5" s="7">
        <v>44873</v>
      </c>
      <c r="G5" s="7">
        <v>44874</v>
      </c>
      <c r="H5" s="7">
        <v>44875</v>
      </c>
      <c r="I5" s="7">
        <v>44876</v>
      </c>
      <c r="J5" s="7">
        <v>44877</v>
      </c>
      <c r="K5" s="7">
        <v>44878</v>
      </c>
      <c r="L5" s="61"/>
      <c r="M5" s="740"/>
      <c r="N5" s="741"/>
      <c r="O5" s="742"/>
      <c r="P5" s="7">
        <v>44872</v>
      </c>
      <c r="Q5" s="7">
        <v>44873</v>
      </c>
      <c r="R5" s="7">
        <v>44874</v>
      </c>
      <c r="S5" s="7">
        <v>44875</v>
      </c>
      <c r="T5" s="7">
        <v>44876</v>
      </c>
      <c r="U5" s="7">
        <v>44877</v>
      </c>
      <c r="V5" s="7">
        <v>44878</v>
      </c>
    </row>
    <row r="6" spans="2:22">
      <c r="B6" s="8"/>
      <c r="C6" s="9"/>
      <c r="D6" s="10"/>
      <c r="E6" s="22" t="s">
        <v>1228</v>
      </c>
      <c r="F6" s="47" t="s">
        <v>1229</v>
      </c>
      <c r="G6" s="112" t="s">
        <v>1230</v>
      </c>
      <c r="H6" s="112" t="s">
        <v>1231</v>
      </c>
      <c r="I6" s="23" t="s">
        <v>1232</v>
      </c>
      <c r="J6" s="22" t="s">
        <v>1233</v>
      </c>
      <c r="K6" s="46" t="s">
        <v>1234</v>
      </c>
      <c r="L6" s="61"/>
      <c r="M6" s="743"/>
      <c r="N6" s="744"/>
      <c r="O6" s="745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69" t="s">
        <v>1233</v>
      </c>
      <c r="V6" s="100" t="s">
        <v>1234</v>
      </c>
    </row>
    <row r="7" spans="2:22">
      <c r="B7" s="12" t="s">
        <v>92</v>
      </c>
      <c r="C7" s="3" t="s">
        <v>85</v>
      </c>
      <c r="D7" s="2" t="s">
        <v>94</v>
      </c>
      <c r="E7" s="32" t="s">
        <v>53</v>
      </c>
      <c r="F7" s="32" t="s">
        <v>53</v>
      </c>
      <c r="G7" s="32" t="s">
        <v>534</v>
      </c>
      <c r="H7" s="32" t="s">
        <v>534</v>
      </c>
      <c r="I7" s="28" t="s">
        <v>53</v>
      </c>
      <c r="J7" s="38"/>
      <c r="K7" s="38"/>
      <c r="L7" s="61"/>
      <c r="M7" s="735" t="s">
        <v>1851</v>
      </c>
      <c r="N7" s="736"/>
      <c r="O7" s="737"/>
      <c r="P7" s="68"/>
      <c r="Q7" s="69"/>
      <c r="R7" s="69"/>
      <c r="S7" s="69"/>
      <c r="T7" s="63"/>
      <c r="U7" s="147"/>
      <c r="V7" s="98"/>
    </row>
    <row r="8" spans="2:22">
      <c r="B8" s="12" t="s">
        <v>94</v>
      </c>
      <c r="C8" s="3" t="s">
        <v>85</v>
      </c>
      <c r="D8" s="2" t="s">
        <v>95</v>
      </c>
      <c r="E8" s="50" t="s">
        <v>1508</v>
      </c>
      <c r="F8" s="50" t="s">
        <v>53</v>
      </c>
      <c r="G8" s="50" t="s">
        <v>54</v>
      </c>
      <c r="H8" s="50" t="s">
        <v>54</v>
      </c>
      <c r="I8" s="30" t="s">
        <v>53</v>
      </c>
      <c r="J8" s="59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95"/>
      <c r="U8" s="115"/>
      <c r="V8" s="144"/>
    </row>
    <row r="9" spans="2:22">
      <c r="B9" s="12" t="s">
        <v>95</v>
      </c>
      <c r="C9" s="3" t="s">
        <v>85</v>
      </c>
      <c r="D9" s="2" t="s">
        <v>97</v>
      </c>
      <c r="E9" s="108" t="s">
        <v>534</v>
      </c>
      <c r="F9" s="108" t="s">
        <v>534</v>
      </c>
      <c r="G9" s="50" t="s">
        <v>54</v>
      </c>
      <c r="H9" s="50" t="s">
        <v>54</v>
      </c>
      <c r="I9" s="30" t="s">
        <v>53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96"/>
      <c r="U9" s="91"/>
      <c r="V9" s="145"/>
    </row>
    <row r="10" spans="2:22">
      <c r="B10" s="12" t="s">
        <v>97</v>
      </c>
      <c r="C10" s="3" t="s">
        <v>85</v>
      </c>
      <c r="D10" s="2" t="s">
        <v>100</v>
      </c>
      <c r="E10" s="108" t="s">
        <v>534</v>
      </c>
      <c r="F10" s="108" t="s">
        <v>534</v>
      </c>
      <c r="G10" s="50" t="s">
        <v>261</v>
      </c>
      <c r="H10" s="50" t="s">
        <v>54</v>
      </c>
      <c r="I10" s="3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6"/>
      <c r="U10" s="91"/>
      <c r="V10" s="145"/>
    </row>
    <row r="11" spans="2:22">
      <c r="B11" s="12" t="s">
        <v>100</v>
      </c>
      <c r="C11" s="3" t="s">
        <v>85</v>
      </c>
      <c r="D11" s="2" t="s">
        <v>102</v>
      </c>
      <c r="E11" s="108" t="s">
        <v>1859</v>
      </c>
      <c r="F11" s="33" t="s">
        <v>1884</v>
      </c>
      <c r="G11" s="50" t="s">
        <v>261</v>
      </c>
      <c r="H11" s="50" t="s">
        <v>54</v>
      </c>
      <c r="I11" s="30" t="s">
        <v>54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6"/>
      <c r="U11" s="91"/>
      <c r="V11" s="145"/>
    </row>
    <row r="12" spans="2:22" ht="15" customHeight="1">
      <c r="B12" s="12" t="s">
        <v>102</v>
      </c>
      <c r="C12" s="3" t="s">
        <v>85</v>
      </c>
      <c r="D12" s="2" t="s">
        <v>106</v>
      </c>
      <c r="E12" s="108" t="s">
        <v>1859</v>
      </c>
      <c r="F12" s="33" t="s">
        <v>1666</v>
      </c>
      <c r="G12" s="50" t="s">
        <v>1167</v>
      </c>
      <c r="H12" s="50" t="s">
        <v>1236</v>
      </c>
      <c r="I12" s="30" t="s">
        <v>54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6"/>
      <c r="U12" s="91" t="s">
        <v>53</v>
      </c>
      <c r="V12" s="145"/>
    </row>
    <row r="13" spans="2:22" ht="15" customHeight="1">
      <c r="B13" s="12" t="s">
        <v>106</v>
      </c>
      <c r="C13" s="3" t="s">
        <v>85</v>
      </c>
      <c r="D13" s="2" t="s">
        <v>109</v>
      </c>
      <c r="E13" s="108" t="s">
        <v>1859</v>
      </c>
      <c r="F13" s="33" t="s">
        <v>1666</v>
      </c>
      <c r="G13" s="33" t="s">
        <v>1666</v>
      </c>
      <c r="H13" s="33" t="s">
        <v>1666</v>
      </c>
      <c r="I13" s="30" t="s">
        <v>54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96"/>
      <c r="U13" s="91" t="s">
        <v>53</v>
      </c>
      <c r="V13" s="145"/>
    </row>
    <row r="14" spans="2:22" ht="15" customHeight="1">
      <c r="B14" s="12" t="s">
        <v>109</v>
      </c>
      <c r="C14" s="3" t="s">
        <v>85</v>
      </c>
      <c r="D14" s="2" t="s">
        <v>111</v>
      </c>
      <c r="E14" s="108" t="s">
        <v>1859</v>
      </c>
      <c r="F14" s="33" t="s">
        <v>1666</v>
      </c>
      <c r="G14" s="33" t="s">
        <v>1666</v>
      </c>
      <c r="H14" s="33" t="s">
        <v>1666</v>
      </c>
      <c r="I14" s="30" t="s">
        <v>1885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96"/>
      <c r="U14" s="91" t="s">
        <v>53</v>
      </c>
      <c r="V14" s="145"/>
    </row>
    <row r="15" spans="2:22" ht="15" customHeight="1">
      <c r="B15" s="12" t="s">
        <v>111</v>
      </c>
      <c r="C15" s="3" t="s">
        <v>85</v>
      </c>
      <c r="D15" s="2" t="s">
        <v>113</v>
      </c>
      <c r="E15" s="108" t="s">
        <v>1236</v>
      </c>
      <c r="F15" s="33" t="s">
        <v>322</v>
      </c>
      <c r="G15" s="33" t="s">
        <v>1666</v>
      </c>
      <c r="H15" s="33" t="s">
        <v>1666</v>
      </c>
      <c r="I15" s="30" t="s">
        <v>261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96"/>
      <c r="U15" s="91" t="s">
        <v>53</v>
      </c>
      <c r="V15" s="145"/>
    </row>
    <row r="16" spans="2:22" ht="15" customHeight="1">
      <c r="B16" s="12" t="s">
        <v>113</v>
      </c>
      <c r="C16" s="3" t="s">
        <v>85</v>
      </c>
      <c r="D16" s="2" t="s">
        <v>115</v>
      </c>
      <c r="E16" s="116" t="s">
        <v>1666</v>
      </c>
      <c r="F16" s="33" t="s">
        <v>322</v>
      </c>
      <c r="G16" s="33" t="s">
        <v>1666</v>
      </c>
      <c r="H16" s="33" t="s">
        <v>1666</v>
      </c>
      <c r="I16" s="30" t="s">
        <v>261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96"/>
      <c r="U16" s="91" t="s">
        <v>53</v>
      </c>
      <c r="V16" s="145"/>
    </row>
    <row r="17" spans="2:22" ht="15" customHeight="1">
      <c r="B17" s="8" t="s">
        <v>115</v>
      </c>
      <c r="C17" s="9" t="s">
        <v>85</v>
      </c>
      <c r="D17" s="45" t="s">
        <v>117</v>
      </c>
      <c r="E17" s="117" t="s">
        <v>1666</v>
      </c>
      <c r="F17" s="51" t="s">
        <v>56</v>
      </c>
      <c r="G17" s="51" t="s">
        <v>1163</v>
      </c>
      <c r="H17" s="51" t="s">
        <v>1163</v>
      </c>
      <c r="I17" s="31" t="s">
        <v>261</v>
      </c>
      <c r="J17" s="110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96"/>
      <c r="U17" s="91" t="s">
        <v>53</v>
      </c>
      <c r="V17" s="145"/>
    </row>
    <row r="18" spans="2:22">
      <c r="L18" s="61"/>
      <c r="M18" s="70" t="s">
        <v>117</v>
      </c>
      <c r="N18" s="62" t="s">
        <v>85</v>
      </c>
      <c r="O18" s="61" t="s">
        <v>119</v>
      </c>
      <c r="P18" s="91"/>
      <c r="Q18" s="72"/>
      <c r="R18" s="72"/>
      <c r="S18" s="72"/>
      <c r="T18" s="97"/>
      <c r="U18" s="91" t="s">
        <v>53</v>
      </c>
      <c r="V18" s="145"/>
    </row>
    <row r="19" spans="2:22">
      <c r="L19" s="61"/>
      <c r="M19" s="70" t="s">
        <v>119</v>
      </c>
      <c r="N19" s="62" t="s">
        <v>85</v>
      </c>
      <c r="O19" s="61" t="s">
        <v>121</v>
      </c>
      <c r="P19" s="91"/>
      <c r="Q19" s="72"/>
      <c r="R19" s="72"/>
      <c r="S19" s="72"/>
      <c r="T19" s="97"/>
      <c r="U19" s="91" t="s">
        <v>53</v>
      </c>
      <c r="V19" s="145"/>
    </row>
    <row r="20" spans="2:22" ht="15" customHeight="1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97"/>
      <c r="U20" s="91" t="s">
        <v>53</v>
      </c>
      <c r="V20" s="145"/>
    </row>
    <row r="21" spans="2:22" ht="15" customHeight="1">
      <c r="B21" s="58" t="s">
        <v>1870</v>
      </c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97"/>
      <c r="U21" s="91" t="s">
        <v>53</v>
      </c>
      <c r="V21" s="145"/>
    </row>
    <row r="22" spans="2:22" ht="15" customHeight="1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143"/>
      <c r="U22" s="114" t="s">
        <v>53</v>
      </c>
      <c r="V22" s="146"/>
    </row>
    <row r="24" spans="2:22">
      <c r="B24" s="55"/>
      <c r="D24" s="58" t="s">
        <v>1532</v>
      </c>
    </row>
    <row r="25" spans="2:22">
      <c r="B25" s="56"/>
      <c r="D25" s="58" t="s">
        <v>1533</v>
      </c>
      <c r="P25" s="90"/>
      <c r="Q25" t="s">
        <v>1865</v>
      </c>
    </row>
    <row r="26" spans="2:22">
      <c r="Q26" t="s">
        <v>1866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9379CE-F2AE-4339-98A7-A3499E68EE44}">
  <dimension ref="B1:V26"/>
  <sheetViews>
    <sheetView workbookViewId="0">
      <selection activeCell="I22" sqref="I22"/>
    </sheetView>
  </sheetViews>
  <sheetFormatPr defaultRowHeight="15"/>
  <cols>
    <col min="2" max="2" width="10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723"/>
      <c r="M1" s="723"/>
      <c r="N1" s="723"/>
      <c r="O1" s="723"/>
      <c r="P1" s="723"/>
      <c r="Q1" s="723"/>
      <c r="R1" s="723"/>
      <c r="S1" s="723"/>
      <c r="T1" s="723"/>
      <c r="U1" s="723"/>
      <c r="V1" s="723"/>
    </row>
    <row r="2" spans="2:22" ht="18.75">
      <c r="B2" s="733" t="s">
        <v>78</v>
      </c>
      <c r="C2" s="733"/>
      <c r="D2" s="733"/>
      <c r="E2" s="733"/>
      <c r="F2" s="733"/>
      <c r="G2" s="733"/>
      <c r="H2" s="733"/>
      <c r="I2" s="733"/>
      <c r="J2" s="733"/>
      <c r="K2" s="733"/>
      <c r="L2" s="61"/>
      <c r="M2" s="738" t="s">
        <v>1851</v>
      </c>
      <c r="N2" s="739"/>
      <c r="O2" s="739"/>
      <c r="P2" s="739"/>
      <c r="Q2" s="739"/>
      <c r="R2" s="739"/>
      <c r="S2" s="739"/>
      <c r="T2" s="739"/>
      <c r="U2" s="739"/>
      <c r="V2" s="739"/>
    </row>
    <row r="3" spans="2:22">
      <c r="B3" s="734" t="s">
        <v>1886</v>
      </c>
      <c r="C3" s="734"/>
      <c r="D3" s="734"/>
      <c r="E3" s="734"/>
      <c r="F3" s="734"/>
      <c r="G3" s="734"/>
      <c r="H3" s="734"/>
      <c r="I3" s="734"/>
      <c r="J3" s="734"/>
      <c r="K3" s="734"/>
      <c r="L3" s="61"/>
      <c r="M3" s="734" t="s">
        <v>1886</v>
      </c>
      <c r="N3" s="734"/>
      <c r="O3" s="734"/>
      <c r="P3" s="734"/>
      <c r="Q3" s="734"/>
      <c r="R3" s="734"/>
      <c r="S3" s="734"/>
      <c r="T3" s="734"/>
      <c r="U3" s="734"/>
      <c r="V3" s="734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44865</v>
      </c>
      <c r="F5" s="7">
        <v>44866</v>
      </c>
      <c r="G5" s="22">
        <v>44867</v>
      </c>
      <c r="H5" s="22">
        <v>44868</v>
      </c>
      <c r="I5" s="22">
        <v>44869</v>
      </c>
      <c r="J5" s="7">
        <v>44870</v>
      </c>
      <c r="K5" s="7">
        <v>44871</v>
      </c>
      <c r="L5" s="61"/>
      <c r="M5" s="740"/>
      <c r="N5" s="741"/>
      <c r="O5" s="742"/>
      <c r="P5" s="7">
        <v>44865</v>
      </c>
      <c r="Q5" s="7">
        <v>44866</v>
      </c>
      <c r="R5" s="7">
        <v>44867</v>
      </c>
      <c r="S5" s="7">
        <v>44868</v>
      </c>
      <c r="T5" s="7">
        <v>44869</v>
      </c>
      <c r="U5" s="7">
        <v>44870</v>
      </c>
      <c r="V5" s="7">
        <v>44871</v>
      </c>
    </row>
    <row r="6" spans="2:22">
      <c r="B6" s="8"/>
      <c r="C6" s="9"/>
      <c r="D6" s="10"/>
      <c r="E6" s="22" t="s">
        <v>1228</v>
      </c>
      <c r="F6" s="47" t="s">
        <v>1229</v>
      </c>
      <c r="G6" s="112" t="s">
        <v>1230</v>
      </c>
      <c r="H6" s="112" t="s">
        <v>1231</v>
      </c>
      <c r="I6" s="113" t="s">
        <v>1232</v>
      </c>
      <c r="J6" s="22" t="s">
        <v>1233</v>
      </c>
      <c r="K6" s="46" t="s">
        <v>1234</v>
      </c>
      <c r="L6" s="61"/>
      <c r="M6" s="743"/>
      <c r="N6" s="744"/>
      <c r="O6" s="745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69" t="s">
        <v>1233</v>
      </c>
      <c r="V6" s="100" t="s">
        <v>1234</v>
      </c>
    </row>
    <row r="7" spans="2:22">
      <c r="B7" s="12" t="s">
        <v>92</v>
      </c>
      <c r="C7" s="3" t="s">
        <v>85</v>
      </c>
      <c r="D7" s="2" t="s">
        <v>94</v>
      </c>
      <c r="E7" s="32" t="s">
        <v>54</v>
      </c>
      <c r="F7" s="32" t="s">
        <v>756</v>
      </c>
      <c r="G7" s="50" t="s">
        <v>756</v>
      </c>
      <c r="H7" s="50" t="s">
        <v>758</v>
      </c>
      <c r="I7" s="30" t="s">
        <v>756</v>
      </c>
      <c r="J7" s="38"/>
      <c r="K7" s="38"/>
      <c r="L7" s="61"/>
      <c r="M7" s="735" t="s">
        <v>1851</v>
      </c>
      <c r="N7" s="736"/>
      <c r="O7" s="737"/>
      <c r="P7" s="68"/>
      <c r="Q7" s="69"/>
      <c r="R7" s="69"/>
      <c r="S7" s="69"/>
      <c r="T7" s="63"/>
      <c r="U7" s="99"/>
      <c r="V7" s="98"/>
    </row>
    <row r="8" spans="2:22">
      <c r="B8" s="12" t="s">
        <v>94</v>
      </c>
      <c r="C8" s="3" t="s">
        <v>85</v>
      </c>
      <c r="D8" s="2" t="s">
        <v>95</v>
      </c>
      <c r="E8" s="50" t="s">
        <v>54</v>
      </c>
      <c r="F8" s="50" t="s">
        <v>756</v>
      </c>
      <c r="G8" s="50" t="s">
        <v>756</v>
      </c>
      <c r="H8" s="50" t="s">
        <v>758</v>
      </c>
      <c r="I8" s="30" t="s">
        <v>756</v>
      </c>
      <c r="J8" s="59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71"/>
      <c r="U8" s="71"/>
      <c r="V8" s="71"/>
    </row>
    <row r="9" spans="2:22">
      <c r="B9" s="12" t="s">
        <v>95</v>
      </c>
      <c r="C9" s="3" t="s">
        <v>85</v>
      </c>
      <c r="D9" s="2" t="s">
        <v>97</v>
      </c>
      <c r="E9" s="108" t="s">
        <v>54</v>
      </c>
      <c r="F9" s="50" t="s">
        <v>1030</v>
      </c>
      <c r="G9" s="50" t="s">
        <v>1030</v>
      </c>
      <c r="H9" s="50" t="s">
        <v>1030</v>
      </c>
      <c r="I9" s="30" t="s">
        <v>1030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97</v>
      </c>
      <c r="C10" s="3" t="s">
        <v>85</v>
      </c>
      <c r="D10" s="2" t="s">
        <v>100</v>
      </c>
      <c r="E10" s="108" t="s">
        <v>322</v>
      </c>
      <c r="F10" s="33" t="s">
        <v>1030</v>
      </c>
      <c r="G10" s="33" t="s">
        <v>1030</v>
      </c>
      <c r="H10" s="33" t="s">
        <v>1030</v>
      </c>
      <c r="I10" s="48" t="s">
        <v>1030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100</v>
      </c>
      <c r="C11" s="3" t="s">
        <v>85</v>
      </c>
      <c r="D11" s="2" t="s">
        <v>102</v>
      </c>
      <c r="E11" s="108" t="s">
        <v>322</v>
      </c>
      <c r="F11" s="33" t="s">
        <v>1030</v>
      </c>
      <c r="G11" s="33" t="s">
        <v>1030</v>
      </c>
      <c r="H11" s="33" t="s">
        <v>1030</v>
      </c>
      <c r="I11" s="48" t="s">
        <v>1030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102</v>
      </c>
      <c r="C12" s="3" t="s">
        <v>85</v>
      </c>
      <c r="D12" s="2" t="s">
        <v>106</v>
      </c>
      <c r="E12" s="108" t="s">
        <v>322</v>
      </c>
      <c r="F12" s="33" t="s">
        <v>1030</v>
      </c>
      <c r="G12" s="33" t="s">
        <v>1030</v>
      </c>
      <c r="H12" s="33" t="s">
        <v>53</v>
      </c>
      <c r="I12" s="48" t="s">
        <v>1030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>
      <c r="B13" s="12" t="s">
        <v>106</v>
      </c>
      <c r="C13" s="3" t="s">
        <v>85</v>
      </c>
      <c r="D13" s="2" t="s">
        <v>109</v>
      </c>
      <c r="E13" s="108" t="s">
        <v>1666</v>
      </c>
      <c r="F13" s="33" t="s">
        <v>1887</v>
      </c>
      <c r="G13" s="33" t="s">
        <v>1887</v>
      </c>
      <c r="H13" s="33" t="s">
        <v>1880</v>
      </c>
      <c r="I13" s="48" t="s">
        <v>1887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91"/>
      <c r="V13" s="91"/>
    </row>
    <row r="14" spans="2:22">
      <c r="B14" s="12" t="s">
        <v>109</v>
      </c>
      <c r="C14" s="3" t="s">
        <v>85</v>
      </c>
      <c r="D14" s="2" t="s">
        <v>111</v>
      </c>
      <c r="E14" s="108" t="s">
        <v>1666</v>
      </c>
      <c r="F14" s="33" t="s">
        <v>1887</v>
      </c>
      <c r="G14" s="33" t="s">
        <v>1887</v>
      </c>
      <c r="H14" s="33" t="s">
        <v>1880</v>
      </c>
      <c r="I14" s="48" t="s">
        <v>1887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91"/>
      <c r="V14" s="91"/>
    </row>
    <row r="15" spans="2:22">
      <c r="B15" s="12" t="s">
        <v>111</v>
      </c>
      <c r="C15" s="3" t="s">
        <v>85</v>
      </c>
      <c r="D15" s="2" t="s">
        <v>113</v>
      </c>
      <c r="E15" s="108" t="s">
        <v>1666</v>
      </c>
      <c r="F15" s="33" t="s">
        <v>1888</v>
      </c>
      <c r="G15" s="111" t="s">
        <v>1887</v>
      </c>
      <c r="H15" s="33" t="s">
        <v>1880</v>
      </c>
      <c r="I15" s="48" t="s">
        <v>1888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91"/>
      <c r="V15" s="91"/>
    </row>
    <row r="16" spans="2:22">
      <c r="B16" s="12" t="s">
        <v>113</v>
      </c>
      <c r="C16" s="3" t="s">
        <v>85</v>
      </c>
      <c r="D16" s="2" t="s">
        <v>115</v>
      </c>
      <c r="E16" s="108" t="s">
        <v>1666</v>
      </c>
      <c r="F16" s="33" t="s">
        <v>1888</v>
      </c>
      <c r="G16" s="33" t="s">
        <v>1887</v>
      </c>
      <c r="H16" s="33" t="s">
        <v>1880</v>
      </c>
      <c r="I16" s="48" t="s">
        <v>1888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91"/>
      <c r="V16" s="91"/>
    </row>
    <row r="17" spans="2:22">
      <c r="B17" s="8" t="s">
        <v>115</v>
      </c>
      <c r="C17" s="9" t="s">
        <v>85</v>
      </c>
      <c r="D17" s="45" t="s">
        <v>117</v>
      </c>
      <c r="E17" s="109" t="s">
        <v>1666</v>
      </c>
      <c r="F17" s="51" t="s">
        <v>1888</v>
      </c>
      <c r="G17" s="51" t="s">
        <v>1887</v>
      </c>
      <c r="H17" s="51" t="s">
        <v>53</v>
      </c>
      <c r="I17" s="49" t="s">
        <v>499</v>
      </c>
      <c r="J17" s="110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91"/>
      <c r="U17" s="91"/>
      <c r="V17" s="91"/>
    </row>
    <row r="18" spans="2:22">
      <c r="L18" s="61"/>
      <c r="M18" s="70" t="s">
        <v>117</v>
      </c>
      <c r="N18" s="62" t="s">
        <v>85</v>
      </c>
      <c r="O18" s="61" t="s">
        <v>119</v>
      </c>
      <c r="P18" s="72"/>
      <c r="Q18" s="91" t="s">
        <v>1889</v>
      </c>
      <c r="R18" s="91" t="s">
        <v>1052</v>
      </c>
      <c r="S18" s="91" t="s">
        <v>1052</v>
      </c>
      <c r="T18" s="91"/>
      <c r="U18" s="72"/>
      <c r="V18" s="72"/>
    </row>
    <row r="19" spans="2:22">
      <c r="L19" s="61"/>
      <c r="M19" s="70" t="s">
        <v>119</v>
      </c>
      <c r="N19" s="62" t="s">
        <v>85</v>
      </c>
      <c r="O19" s="61" t="s">
        <v>121</v>
      </c>
      <c r="P19" s="72"/>
      <c r="Q19" s="91" t="s">
        <v>1889</v>
      </c>
      <c r="R19" s="91" t="s">
        <v>1052</v>
      </c>
      <c r="S19" s="91" t="s">
        <v>1052</v>
      </c>
      <c r="T19" s="91"/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91" t="s">
        <v>1889</v>
      </c>
      <c r="R20" s="91" t="s">
        <v>1052</v>
      </c>
      <c r="S20" s="91" t="s">
        <v>1052</v>
      </c>
      <c r="T20" s="72"/>
      <c r="U20" s="72"/>
      <c r="V20" s="72"/>
    </row>
    <row r="21" spans="2:22">
      <c r="B21" s="58" t="s">
        <v>1870</v>
      </c>
      <c r="H21" s="94"/>
      <c r="L21" s="61"/>
      <c r="M21" s="70" t="s">
        <v>123</v>
      </c>
      <c r="N21" s="62" t="s">
        <v>85</v>
      </c>
      <c r="O21" s="61" t="s">
        <v>125</v>
      </c>
      <c r="P21" s="72"/>
      <c r="Q21" s="91" t="s">
        <v>1889</v>
      </c>
      <c r="R21" s="91" t="s">
        <v>1052</v>
      </c>
      <c r="S21" s="91" t="s">
        <v>1052</v>
      </c>
      <c r="T21" s="72"/>
      <c r="U21" s="72"/>
      <c r="V21" s="72"/>
    </row>
    <row r="22" spans="2:22">
      <c r="L22" s="61"/>
      <c r="M22" s="73" t="s">
        <v>125</v>
      </c>
      <c r="N22" s="74" t="s">
        <v>85</v>
      </c>
      <c r="O22" s="75" t="s">
        <v>127</v>
      </c>
      <c r="P22" s="76"/>
      <c r="Q22" s="91" t="s">
        <v>1889</v>
      </c>
      <c r="R22" s="91" t="s">
        <v>1052</v>
      </c>
      <c r="S22" s="91" t="s">
        <v>1052</v>
      </c>
      <c r="T22" s="76"/>
      <c r="U22" s="76"/>
      <c r="V22" s="76"/>
    </row>
    <row r="24" spans="2:22">
      <c r="B24" s="55"/>
      <c r="D24" s="58" t="s">
        <v>1532</v>
      </c>
    </row>
    <row r="25" spans="2:22">
      <c r="B25" s="56"/>
      <c r="D25" s="58" t="s">
        <v>1533</v>
      </c>
      <c r="P25" s="90"/>
      <c r="Q25" t="s">
        <v>1865</v>
      </c>
    </row>
    <row r="26" spans="2:22">
      <c r="Q26" t="s">
        <v>1866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F4FC32-EBF8-4B54-94B2-C1F88B534753}">
  <dimension ref="B1:V35"/>
  <sheetViews>
    <sheetView topLeftCell="A19" workbookViewId="0">
      <selection activeCell="D27" sqref="D27:K35"/>
    </sheetView>
  </sheetViews>
  <sheetFormatPr defaultRowHeight="15"/>
  <cols>
    <col min="2" max="2" width="10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723"/>
      <c r="M1" s="723"/>
      <c r="N1" s="723"/>
      <c r="O1" s="723"/>
      <c r="P1" s="723"/>
      <c r="Q1" s="723"/>
      <c r="R1" s="723"/>
      <c r="S1" s="723"/>
      <c r="T1" s="723"/>
      <c r="U1" s="723"/>
      <c r="V1" s="723"/>
    </row>
    <row r="2" spans="2:22" ht="18.75">
      <c r="B2" s="733" t="s">
        <v>78</v>
      </c>
      <c r="C2" s="746"/>
      <c r="D2" s="746"/>
      <c r="E2" s="746"/>
      <c r="F2" s="746"/>
      <c r="G2" s="746"/>
      <c r="H2" s="746"/>
      <c r="I2" s="746"/>
      <c r="J2" s="746"/>
      <c r="K2" s="746"/>
      <c r="L2" s="61"/>
      <c r="M2" s="738" t="s">
        <v>1851</v>
      </c>
      <c r="N2" s="739"/>
      <c r="O2" s="739"/>
      <c r="P2" s="739"/>
      <c r="Q2" s="739"/>
      <c r="R2" s="739"/>
      <c r="S2" s="739"/>
      <c r="T2" s="739"/>
      <c r="U2" s="739"/>
      <c r="V2" s="739"/>
    </row>
    <row r="3" spans="2:22">
      <c r="B3" s="734" t="s">
        <v>1890</v>
      </c>
      <c r="C3" s="734"/>
      <c r="D3" s="734"/>
      <c r="E3" s="734"/>
      <c r="F3" s="734"/>
      <c r="G3" s="734"/>
      <c r="H3" s="734"/>
      <c r="I3" s="734"/>
      <c r="J3" s="734"/>
      <c r="K3" s="734"/>
      <c r="L3" s="61"/>
      <c r="M3" s="732" t="s">
        <v>1890</v>
      </c>
      <c r="N3" s="732"/>
      <c r="O3" s="732"/>
      <c r="P3" s="732"/>
      <c r="Q3" s="732"/>
      <c r="R3" s="732"/>
      <c r="S3" s="732"/>
      <c r="T3" s="732"/>
      <c r="U3" s="732"/>
      <c r="V3" s="732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44858</v>
      </c>
      <c r="F5" s="7">
        <v>44859</v>
      </c>
      <c r="G5" s="7">
        <v>44860</v>
      </c>
      <c r="H5" s="7">
        <v>44861</v>
      </c>
      <c r="I5" s="7">
        <v>44862</v>
      </c>
      <c r="J5" s="7">
        <v>44863</v>
      </c>
      <c r="K5" s="7">
        <v>44864</v>
      </c>
      <c r="L5" s="61"/>
      <c r="M5" s="740"/>
      <c r="N5" s="741"/>
      <c r="O5" s="742"/>
      <c r="P5" s="64">
        <v>44858</v>
      </c>
      <c r="Q5" s="64">
        <v>44859</v>
      </c>
      <c r="R5" s="64">
        <v>44860</v>
      </c>
      <c r="S5" s="64">
        <v>44861</v>
      </c>
      <c r="T5" s="64">
        <v>44862</v>
      </c>
      <c r="U5" s="64">
        <v>44863</v>
      </c>
      <c r="V5" s="64">
        <v>44864</v>
      </c>
    </row>
    <row r="6" spans="2:22">
      <c r="B6" s="8"/>
      <c r="C6" s="9"/>
      <c r="D6" s="10"/>
      <c r="E6" s="22" t="s">
        <v>1228</v>
      </c>
      <c r="F6" s="46" t="s">
        <v>1229</v>
      </c>
      <c r="G6" s="46" t="s">
        <v>1230</v>
      </c>
      <c r="H6" s="47" t="s">
        <v>1231</v>
      </c>
      <c r="I6" s="23" t="s">
        <v>1232</v>
      </c>
      <c r="J6" s="22" t="s">
        <v>1233</v>
      </c>
      <c r="K6" s="46" t="s">
        <v>1234</v>
      </c>
      <c r="L6" s="61"/>
      <c r="M6" s="743"/>
      <c r="N6" s="744"/>
      <c r="O6" s="745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69" t="s">
        <v>1233</v>
      </c>
      <c r="V6" s="100" t="s">
        <v>1234</v>
      </c>
    </row>
    <row r="7" spans="2:22">
      <c r="B7" s="12" t="s">
        <v>92</v>
      </c>
      <c r="C7" s="3" t="s">
        <v>85</v>
      </c>
      <c r="D7" s="2" t="s">
        <v>94</v>
      </c>
      <c r="E7" s="28"/>
      <c r="F7" s="88"/>
      <c r="G7" s="28" t="s">
        <v>261</v>
      </c>
      <c r="H7" s="28" t="s">
        <v>261</v>
      </c>
      <c r="I7" s="28" t="s">
        <v>54</v>
      </c>
      <c r="J7" s="28"/>
      <c r="K7" s="38"/>
      <c r="L7" s="61"/>
      <c r="M7" s="735" t="s">
        <v>1851</v>
      </c>
      <c r="N7" s="736"/>
      <c r="O7" s="737"/>
      <c r="P7" s="68"/>
      <c r="Q7" s="69"/>
      <c r="R7" s="69"/>
      <c r="S7" s="69"/>
      <c r="T7" s="63"/>
      <c r="U7" s="99"/>
      <c r="V7" s="98"/>
    </row>
    <row r="8" spans="2:22">
      <c r="B8" s="12" t="s">
        <v>94</v>
      </c>
      <c r="C8" s="3" t="s">
        <v>85</v>
      </c>
      <c r="D8" s="2" t="s">
        <v>95</v>
      </c>
      <c r="E8" s="30"/>
      <c r="F8" s="87"/>
      <c r="G8" s="30" t="s">
        <v>261</v>
      </c>
      <c r="H8" s="30" t="s">
        <v>261</v>
      </c>
      <c r="I8" s="30" t="s">
        <v>54</v>
      </c>
      <c r="J8" s="30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95"/>
      <c r="U8" s="97" t="s">
        <v>1891</v>
      </c>
      <c r="V8" s="91" t="s">
        <v>908</v>
      </c>
    </row>
    <row r="9" spans="2:22">
      <c r="B9" s="12" t="s">
        <v>95</v>
      </c>
      <c r="C9" s="3" t="s">
        <v>85</v>
      </c>
      <c r="D9" s="2" t="s">
        <v>97</v>
      </c>
      <c r="E9" s="30"/>
      <c r="F9" s="87"/>
      <c r="G9" s="30" t="s">
        <v>261</v>
      </c>
      <c r="H9" s="30" t="s">
        <v>261</v>
      </c>
      <c r="I9" s="30" t="s">
        <v>261</v>
      </c>
      <c r="J9" s="30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96"/>
      <c r="U9" s="97" t="s">
        <v>1891</v>
      </c>
      <c r="V9" s="91" t="s">
        <v>908</v>
      </c>
    </row>
    <row r="10" spans="2:22">
      <c r="B10" s="12" t="s">
        <v>97</v>
      </c>
      <c r="C10" s="3" t="s">
        <v>85</v>
      </c>
      <c r="D10" s="2" t="s">
        <v>100</v>
      </c>
      <c r="E10" s="30"/>
      <c r="F10" s="20"/>
      <c r="G10" s="30" t="s">
        <v>261</v>
      </c>
      <c r="H10" s="30" t="s">
        <v>261</v>
      </c>
      <c r="I10" s="30" t="s">
        <v>261</v>
      </c>
      <c r="J10" s="30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7" t="s">
        <v>1892</v>
      </c>
      <c r="U10" s="97" t="s">
        <v>1891</v>
      </c>
      <c r="V10" s="91" t="s">
        <v>908</v>
      </c>
    </row>
    <row r="11" spans="2:22">
      <c r="B11" s="12" t="s">
        <v>100</v>
      </c>
      <c r="C11" s="3" t="s">
        <v>85</v>
      </c>
      <c r="D11" s="2" t="s">
        <v>102</v>
      </c>
      <c r="E11" s="30"/>
      <c r="F11" s="20"/>
      <c r="G11" s="30" t="s">
        <v>261</v>
      </c>
      <c r="H11" s="30" t="s">
        <v>56</v>
      </c>
      <c r="I11" s="30" t="s">
        <v>261</v>
      </c>
      <c r="J11" s="30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7" t="s">
        <v>1892</v>
      </c>
      <c r="U11" s="97" t="s">
        <v>1891</v>
      </c>
      <c r="V11" s="91" t="s">
        <v>908</v>
      </c>
    </row>
    <row r="12" spans="2:22">
      <c r="B12" s="12" t="s">
        <v>102</v>
      </c>
      <c r="C12" s="3" t="s">
        <v>85</v>
      </c>
      <c r="D12" s="2" t="s">
        <v>106</v>
      </c>
      <c r="E12" s="30"/>
      <c r="F12" s="20"/>
      <c r="G12" s="30" t="s">
        <v>1167</v>
      </c>
      <c r="H12" s="89" t="s">
        <v>1163</v>
      </c>
      <c r="I12" s="30" t="s">
        <v>1863</v>
      </c>
      <c r="J12" s="30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7" t="s">
        <v>1892</v>
      </c>
      <c r="U12" s="97" t="s">
        <v>1891</v>
      </c>
      <c r="V12" s="91" t="s">
        <v>908</v>
      </c>
    </row>
    <row r="13" spans="2:22">
      <c r="B13" s="12" t="s">
        <v>106</v>
      </c>
      <c r="C13" s="3" t="s">
        <v>85</v>
      </c>
      <c r="D13" s="2" t="s">
        <v>109</v>
      </c>
      <c r="E13" s="48"/>
      <c r="F13" s="20"/>
      <c r="G13" s="30" t="s">
        <v>1167</v>
      </c>
      <c r="H13" s="89" t="s">
        <v>1163</v>
      </c>
      <c r="I13" s="30" t="s">
        <v>1236</v>
      </c>
      <c r="J13" s="30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97" t="s">
        <v>1892</v>
      </c>
      <c r="U13" s="97" t="s">
        <v>1891</v>
      </c>
      <c r="V13" s="91" t="s">
        <v>908</v>
      </c>
    </row>
    <row r="14" spans="2:22">
      <c r="B14" s="12" t="s">
        <v>109</v>
      </c>
      <c r="C14" s="3" t="s">
        <v>85</v>
      </c>
      <c r="D14" s="2" t="s">
        <v>111</v>
      </c>
      <c r="E14" s="48"/>
      <c r="F14" s="87"/>
      <c r="G14" s="30" t="s">
        <v>1167</v>
      </c>
      <c r="H14" s="89" t="s">
        <v>1893</v>
      </c>
      <c r="I14" s="30" t="s">
        <v>1236</v>
      </c>
      <c r="J14" s="30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97" t="s">
        <v>1892</v>
      </c>
      <c r="U14" s="97" t="s">
        <v>1891</v>
      </c>
      <c r="V14" s="91" t="s">
        <v>1892</v>
      </c>
    </row>
    <row r="15" spans="2:22">
      <c r="B15" s="12" t="s">
        <v>111</v>
      </c>
      <c r="C15" s="3" t="s">
        <v>85</v>
      </c>
      <c r="D15" s="2" t="s">
        <v>113</v>
      </c>
      <c r="E15" s="48"/>
      <c r="F15" s="87"/>
      <c r="G15" s="30" t="s">
        <v>1167</v>
      </c>
      <c r="H15" s="89" t="s">
        <v>1163</v>
      </c>
      <c r="I15" s="30" t="s">
        <v>1236</v>
      </c>
      <c r="J15" s="30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97" t="s">
        <v>1892</v>
      </c>
      <c r="U15" s="97" t="s">
        <v>1891</v>
      </c>
      <c r="V15" s="91" t="s">
        <v>1892</v>
      </c>
    </row>
    <row r="16" spans="2:22">
      <c r="B16" s="12" t="s">
        <v>113</v>
      </c>
      <c r="C16" s="3" t="s">
        <v>85</v>
      </c>
      <c r="D16" s="2" t="s">
        <v>115</v>
      </c>
      <c r="E16" s="48"/>
      <c r="F16" s="87"/>
      <c r="G16" s="30" t="s">
        <v>1167</v>
      </c>
      <c r="H16" s="89" t="s">
        <v>1163</v>
      </c>
      <c r="I16" s="30" t="s">
        <v>1236</v>
      </c>
      <c r="J16" s="30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97" t="s">
        <v>1892</v>
      </c>
      <c r="U16" s="97" t="s">
        <v>1891</v>
      </c>
      <c r="V16" s="91" t="s">
        <v>1892</v>
      </c>
    </row>
    <row r="17" spans="2:22">
      <c r="B17" s="8" t="s">
        <v>115</v>
      </c>
      <c r="C17" s="9" t="s">
        <v>85</v>
      </c>
      <c r="D17" s="45" t="s">
        <v>117</v>
      </c>
      <c r="E17" s="49"/>
      <c r="F17" s="54"/>
      <c r="G17" s="31" t="s">
        <v>1167</v>
      </c>
      <c r="H17" s="107" t="s">
        <v>1163</v>
      </c>
      <c r="I17" s="31" t="s">
        <v>1894</v>
      </c>
      <c r="J17" s="31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91" t="s">
        <v>1892</v>
      </c>
      <c r="S17" s="72"/>
      <c r="T17" s="97" t="s">
        <v>1892</v>
      </c>
      <c r="U17" s="97" t="s">
        <v>1891</v>
      </c>
      <c r="V17" s="91" t="s">
        <v>1892</v>
      </c>
    </row>
    <row r="18" spans="2:22"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91" t="s">
        <v>1892</v>
      </c>
      <c r="S18" s="72"/>
      <c r="T18" s="91" t="s">
        <v>1892</v>
      </c>
      <c r="U18" s="96"/>
      <c r="V18" s="91" t="s">
        <v>1892</v>
      </c>
    </row>
    <row r="19" spans="2:22"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91" t="s">
        <v>1892</v>
      </c>
      <c r="S19" s="72"/>
      <c r="T19" s="91" t="s">
        <v>1892</v>
      </c>
      <c r="U19" s="96"/>
      <c r="V19" s="91" t="s">
        <v>1892</v>
      </c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91" t="s">
        <v>1892</v>
      </c>
      <c r="S20" s="72"/>
      <c r="T20" s="91" t="s">
        <v>1892</v>
      </c>
      <c r="U20" s="96"/>
      <c r="V20" s="91" t="s">
        <v>1892</v>
      </c>
    </row>
    <row r="21" spans="2:22">
      <c r="B21" s="58" t="s">
        <v>1870</v>
      </c>
      <c r="H21" s="94"/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92"/>
      <c r="S21" s="72"/>
      <c r="T21" s="91" t="s">
        <v>1892</v>
      </c>
      <c r="U21" s="96"/>
      <c r="V21" s="91" t="s">
        <v>1892</v>
      </c>
    </row>
    <row r="22" spans="2:22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93"/>
      <c r="S22" s="76"/>
      <c r="T22" s="76"/>
      <c r="U22" s="76"/>
      <c r="V22" s="76"/>
    </row>
    <row r="24" spans="2:22">
      <c r="B24" s="55"/>
      <c r="D24" s="58" t="s">
        <v>1532</v>
      </c>
    </row>
    <row r="25" spans="2:22">
      <c r="B25" s="56"/>
      <c r="D25" s="58" t="s">
        <v>1533</v>
      </c>
      <c r="P25" s="90"/>
      <c r="Q25" t="s">
        <v>1865</v>
      </c>
    </row>
    <row r="26" spans="2:22">
      <c r="Q26" t="s">
        <v>1866</v>
      </c>
    </row>
    <row r="27" spans="2:22">
      <c r="D27" s="102" t="s">
        <v>1160</v>
      </c>
      <c r="E27" s="102"/>
      <c r="F27" s="79"/>
      <c r="G27" s="79"/>
      <c r="H27" s="79"/>
      <c r="I27" s="84"/>
      <c r="J27" s="84"/>
      <c r="K27" s="85"/>
    </row>
    <row r="28" spans="2:22">
      <c r="D28" s="103" t="s">
        <v>756</v>
      </c>
      <c r="E28" s="103"/>
      <c r="H28" s="101"/>
      <c r="I28" s="101"/>
      <c r="J28" s="101"/>
      <c r="K28" s="83"/>
    </row>
    <row r="29" spans="2:22">
      <c r="D29" s="103" t="s">
        <v>53</v>
      </c>
      <c r="E29" s="103"/>
      <c r="I29" s="101"/>
      <c r="J29" s="101"/>
      <c r="K29" s="83"/>
    </row>
    <row r="30" spans="2:22">
      <c r="D30" s="103" t="s">
        <v>54</v>
      </c>
      <c r="E30" s="104"/>
      <c r="F30" s="101"/>
      <c r="G30" s="101"/>
      <c r="H30" s="101"/>
      <c r="I30" s="101"/>
      <c r="J30" s="101"/>
      <c r="K30" s="83"/>
    </row>
    <row r="31" spans="2:22">
      <c r="D31" s="103" t="s">
        <v>1052</v>
      </c>
      <c r="E31" s="104"/>
      <c r="F31" s="101"/>
      <c r="G31" s="101"/>
      <c r="H31" s="101"/>
      <c r="I31" s="101"/>
      <c r="K31" s="83"/>
    </row>
    <row r="32" spans="2:22">
      <c r="D32" s="103" t="s">
        <v>55</v>
      </c>
      <c r="E32" s="104"/>
      <c r="F32" s="101"/>
      <c r="G32" s="101"/>
      <c r="H32" s="101"/>
      <c r="I32" s="101"/>
      <c r="J32" s="101"/>
      <c r="K32" s="83"/>
    </row>
    <row r="33" spans="4:11">
      <c r="D33" s="106" t="s">
        <v>56</v>
      </c>
      <c r="E33" s="105"/>
      <c r="F33" s="86"/>
      <c r="G33" s="86"/>
      <c r="H33" s="86"/>
      <c r="I33" s="86"/>
      <c r="J33" s="80"/>
      <c r="K33" s="81"/>
    </row>
    <row r="35" spans="4:11">
      <c r="D35" s="82" t="s">
        <v>1847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6A90DD-BD00-41B4-850C-250AC731ADA0}">
  <dimension ref="B1:V25"/>
  <sheetViews>
    <sheetView topLeftCell="B1" workbookViewId="0">
      <selection activeCell="I11" sqref="I11"/>
    </sheetView>
  </sheetViews>
  <sheetFormatPr defaultRowHeight="15"/>
  <cols>
    <col min="2" max="2" width="10" customWidth="1"/>
    <col min="3" max="3" width="5.42578125" customWidth="1"/>
    <col min="5" max="11" width="18.7109375" customWidth="1"/>
    <col min="16" max="22" width="18.7109375" customWidth="1"/>
  </cols>
  <sheetData>
    <row r="1" spans="2:22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723"/>
      <c r="M1" s="723"/>
      <c r="N1" s="723"/>
      <c r="O1" s="723"/>
      <c r="P1" s="723"/>
      <c r="Q1" s="723"/>
      <c r="R1" s="723"/>
      <c r="S1" s="723"/>
      <c r="T1" s="723"/>
      <c r="U1" s="723"/>
      <c r="V1" s="723"/>
    </row>
    <row r="2" spans="2:22">
      <c r="B2" s="732" t="s">
        <v>1895</v>
      </c>
      <c r="C2" s="732"/>
      <c r="D2" s="732"/>
      <c r="E2" s="732"/>
      <c r="F2" s="732"/>
      <c r="G2" s="732"/>
      <c r="H2" s="732"/>
      <c r="I2" s="732"/>
      <c r="J2" s="732"/>
      <c r="K2" s="732"/>
      <c r="L2" s="732"/>
      <c r="M2" s="732"/>
      <c r="N2" s="732"/>
      <c r="O2" s="732"/>
      <c r="P2" s="732"/>
      <c r="Q2" s="732"/>
      <c r="R2" s="732"/>
      <c r="S2" s="732"/>
      <c r="T2" s="732"/>
      <c r="U2" s="732"/>
      <c r="V2" s="732"/>
    </row>
    <row r="3" spans="2:22">
      <c r="B3" s="62"/>
      <c r="C3" s="62"/>
      <c r="D3" s="62"/>
      <c r="E3" s="62"/>
      <c r="F3" s="62"/>
      <c r="G3" s="62"/>
      <c r="H3" s="62"/>
      <c r="I3" s="62"/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</row>
    <row r="4" spans="2:22" ht="18.75">
      <c r="B4" s="733" t="s">
        <v>78</v>
      </c>
      <c r="C4" s="746"/>
      <c r="D4" s="746"/>
      <c r="E4" s="746"/>
      <c r="F4" s="746"/>
      <c r="G4" s="746"/>
      <c r="H4" s="746"/>
      <c r="I4" s="746"/>
      <c r="J4" s="746"/>
      <c r="K4" s="746"/>
      <c r="L4" s="61"/>
      <c r="M4" s="738" t="s">
        <v>1851</v>
      </c>
      <c r="N4" s="739"/>
      <c r="O4" s="739"/>
      <c r="P4" s="739"/>
      <c r="Q4" s="739"/>
      <c r="R4" s="739"/>
      <c r="S4" s="739"/>
      <c r="T4" s="739"/>
      <c r="U4" s="739"/>
      <c r="V4" s="739"/>
    </row>
    <row r="5" spans="2:22">
      <c r="B5" s="4"/>
      <c r="C5" s="5"/>
      <c r="D5" s="6"/>
      <c r="E5" s="7">
        <v>44851</v>
      </c>
      <c r="F5" s="7">
        <v>44852</v>
      </c>
      <c r="G5" s="7">
        <v>44853</v>
      </c>
      <c r="H5" s="7">
        <v>44854</v>
      </c>
      <c r="I5" s="7">
        <v>44855</v>
      </c>
      <c r="J5" s="7">
        <v>44856</v>
      </c>
      <c r="K5" s="7">
        <v>44857</v>
      </c>
      <c r="L5" s="61"/>
      <c r="M5" s="740"/>
      <c r="N5" s="741"/>
      <c r="O5" s="742"/>
      <c r="P5" s="64">
        <v>44851</v>
      </c>
      <c r="Q5" s="64">
        <v>44852</v>
      </c>
      <c r="R5" s="64">
        <v>44853</v>
      </c>
      <c r="S5" s="64">
        <v>44854</v>
      </c>
      <c r="T5" s="64">
        <v>44855</v>
      </c>
      <c r="U5" s="64">
        <v>44856</v>
      </c>
      <c r="V5" s="64">
        <v>44857</v>
      </c>
    </row>
    <row r="6" spans="2:22">
      <c r="B6" s="8"/>
      <c r="C6" s="9"/>
      <c r="D6" s="10"/>
      <c r="E6" s="22" t="s">
        <v>1228</v>
      </c>
      <c r="F6" s="46" t="s">
        <v>1229</v>
      </c>
      <c r="G6" s="46" t="s">
        <v>1230</v>
      </c>
      <c r="H6" s="47" t="s">
        <v>1231</v>
      </c>
      <c r="I6" s="23" t="s">
        <v>1232</v>
      </c>
      <c r="J6" s="22" t="s">
        <v>1233</v>
      </c>
      <c r="K6" s="46" t="s">
        <v>1234</v>
      </c>
      <c r="L6" s="61"/>
      <c r="M6" s="743"/>
      <c r="N6" s="744"/>
      <c r="O6" s="745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66" t="s">
        <v>1233</v>
      </c>
      <c r="V6" s="67" t="s">
        <v>1234</v>
      </c>
    </row>
    <row r="7" spans="2:22">
      <c r="B7" s="12" t="s">
        <v>92</v>
      </c>
      <c r="C7" s="3" t="s">
        <v>85</v>
      </c>
      <c r="D7" s="2" t="s">
        <v>94</v>
      </c>
      <c r="E7" s="28" t="s">
        <v>261</v>
      </c>
      <c r="F7" s="38" t="s">
        <v>261</v>
      </c>
      <c r="G7" s="52" t="s">
        <v>261</v>
      </c>
      <c r="H7" s="37" t="s">
        <v>56</v>
      </c>
      <c r="I7" s="32" t="s">
        <v>261</v>
      </c>
      <c r="J7" s="28"/>
      <c r="K7" s="38"/>
      <c r="L7" s="61"/>
      <c r="M7" s="735" t="s">
        <v>1851</v>
      </c>
      <c r="N7" s="736"/>
      <c r="O7" s="737"/>
      <c r="P7" s="68"/>
      <c r="Q7" s="69"/>
      <c r="R7" s="69"/>
      <c r="S7" s="69"/>
      <c r="T7" s="63"/>
      <c r="U7" s="69"/>
      <c r="V7" s="69"/>
    </row>
    <row r="8" spans="2:22">
      <c r="B8" s="12" t="s">
        <v>94</v>
      </c>
      <c r="C8" s="3" t="s">
        <v>85</v>
      </c>
      <c r="D8" s="2" t="s">
        <v>95</v>
      </c>
      <c r="E8" s="30" t="s">
        <v>261</v>
      </c>
      <c r="F8" s="59" t="s">
        <v>261</v>
      </c>
      <c r="G8" s="30" t="s">
        <v>261</v>
      </c>
      <c r="H8" s="27" t="s">
        <v>56</v>
      </c>
      <c r="I8" s="33" t="s">
        <v>261</v>
      </c>
      <c r="J8" s="30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71"/>
      <c r="U8" s="71"/>
      <c r="V8" s="71"/>
    </row>
    <row r="9" spans="2:22">
      <c r="B9" s="12" t="s">
        <v>95</v>
      </c>
      <c r="C9" s="3" t="s">
        <v>85</v>
      </c>
      <c r="D9" s="2" t="s">
        <v>97</v>
      </c>
      <c r="E9" s="30" t="s">
        <v>261</v>
      </c>
      <c r="F9" s="59" t="s">
        <v>1885</v>
      </c>
      <c r="G9" s="30" t="s">
        <v>261</v>
      </c>
      <c r="H9" s="15" t="s">
        <v>56</v>
      </c>
      <c r="I9" s="33" t="s">
        <v>261</v>
      </c>
      <c r="J9" s="30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97</v>
      </c>
      <c r="C10" s="3" t="s">
        <v>85</v>
      </c>
      <c r="D10" s="2" t="s">
        <v>100</v>
      </c>
      <c r="E10" s="30" t="s">
        <v>261</v>
      </c>
      <c r="F10" s="60" t="s">
        <v>1885</v>
      </c>
      <c r="G10" s="78" t="s">
        <v>1885</v>
      </c>
      <c r="H10" s="14" t="s">
        <v>56</v>
      </c>
      <c r="I10" s="33" t="s">
        <v>261</v>
      </c>
      <c r="J10" s="30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100</v>
      </c>
      <c r="C11" s="3" t="s">
        <v>85</v>
      </c>
      <c r="D11" s="2" t="s">
        <v>102</v>
      </c>
      <c r="E11" s="30" t="s">
        <v>261</v>
      </c>
      <c r="F11" s="60" t="s">
        <v>1030</v>
      </c>
      <c r="G11" s="78" t="s">
        <v>1885</v>
      </c>
      <c r="H11" s="14" t="s">
        <v>1030</v>
      </c>
      <c r="I11" s="14" t="s">
        <v>261</v>
      </c>
      <c r="J11" s="30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102</v>
      </c>
      <c r="C12" s="3" t="s">
        <v>85</v>
      </c>
      <c r="D12" s="2" t="s">
        <v>106</v>
      </c>
      <c r="E12" s="30" t="s">
        <v>261</v>
      </c>
      <c r="F12" s="60" t="s">
        <v>1887</v>
      </c>
      <c r="G12" s="57" t="s">
        <v>1896</v>
      </c>
      <c r="H12" s="14" t="s">
        <v>1030</v>
      </c>
      <c r="I12" s="14" t="s">
        <v>261</v>
      </c>
      <c r="J12" s="30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>
      <c r="B13" s="12" t="s">
        <v>106</v>
      </c>
      <c r="C13" s="3" t="s">
        <v>85</v>
      </c>
      <c r="D13" s="2" t="s">
        <v>109</v>
      </c>
      <c r="E13" s="48" t="s">
        <v>1863</v>
      </c>
      <c r="F13" s="60" t="s">
        <v>1896</v>
      </c>
      <c r="G13" s="57" t="s">
        <v>1896</v>
      </c>
      <c r="H13" s="14" t="s">
        <v>1887</v>
      </c>
      <c r="I13" s="14" t="s">
        <v>1863</v>
      </c>
      <c r="J13" s="30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>
      <c r="B14" s="12" t="s">
        <v>109</v>
      </c>
      <c r="C14" s="3" t="s">
        <v>85</v>
      </c>
      <c r="D14" s="2" t="s">
        <v>111</v>
      </c>
      <c r="E14" s="48" t="s">
        <v>1863</v>
      </c>
      <c r="F14" s="59" t="s">
        <v>1897</v>
      </c>
      <c r="G14" s="57" t="s">
        <v>1896</v>
      </c>
      <c r="H14" s="14" t="s">
        <v>1888</v>
      </c>
      <c r="I14" s="14" t="s">
        <v>1863</v>
      </c>
      <c r="J14" s="30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>
      <c r="B15" s="12" t="s">
        <v>111</v>
      </c>
      <c r="C15" s="3" t="s">
        <v>85</v>
      </c>
      <c r="D15" s="2" t="s">
        <v>113</v>
      </c>
      <c r="E15" s="48" t="s">
        <v>1863</v>
      </c>
      <c r="F15" s="59" t="s">
        <v>1897</v>
      </c>
      <c r="G15" s="57" t="s">
        <v>1896</v>
      </c>
      <c r="H15" s="14" t="s">
        <v>1888</v>
      </c>
      <c r="I15" s="14" t="s">
        <v>1863</v>
      </c>
      <c r="J15" s="30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>
      <c r="B16" s="12" t="s">
        <v>113</v>
      </c>
      <c r="C16" s="3" t="s">
        <v>85</v>
      </c>
      <c r="D16" s="2" t="s">
        <v>115</v>
      </c>
      <c r="E16" s="48" t="s">
        <v>1863</v>
      </c>
      <c r="F16" s="59" t="s">
        <v>1897</v>
      </c>
      <c r="G16" s="30" t="s">
        <v>1897</v>
      </c>
      <c r="H16" s="14" t="s">
        <v>1887</v>
      </c>
      <c r="I16" s="14" t="s">
        <v>1863</v>
      </c>
      <c r="J16" s="30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7" t="s">
        <v>1052</v>
      </c>
      <c r="U16" s="72"/>
      <c r="V16" s="72"/>
    </row>
    <row r="17" spans="2:22">
      <c r="B17" s="8" t="s">
        <v>115</v>
      </c>
      <c r="C17" s="9" t="s">
        <v>85</v>
      </c>
      <c r="D17" s="45" t="s">
        <v>117</v>
      </c>
      <c r="E17" s="49" t="s">
        <v>1863</v>
      </c>
      <c r="F17" s="44" t="s">
        <v>1880</v>
      </c>
      <c r="G17" s="54" t="s">
        <v>1880</v>
      </c>
      <c r="H17" s="29" t="s">
        <v>1887</v>
      </c>
      <c r="I17" s="29" t="s">
        <v>1898</v>
      </c>
      <c r="J17" s="31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7" t="s">
        <v>1052</v>
      </c>
      <c r="U17" s="72"/>
      <c r="V17" s="72"/>
    </row>
    <row r="18" spans="2:22">
      <c r="L18" s="61"/>
      <c r="M18" s="70" t="s">
        <v>117</v>
      </c>
      <c r="N18" s="62" t="s">
        <v>85</v>
      </c>
      <c r="O18" s="61" t="s">
        <v>119</v>
      </c>
      <c r="P18" s="77"/>
      <c r="Q18" s="72"/>
      <c r="R18" s="72"/>
      <c r="S18" s="72"/>
      <c r="T18" s="77" t="s">
        <v>1052</v>
      </c>
      <c r="U18" s="72"/>
      <c r="V18" s="72"/>
    </row>
    <row r="19" spans="2:22">
      <c r="L19" s="61"/>
      <c r="M19" s="70" t="s">
        <v>119</v>
      </c>
      <c r="N19" s="62" t="s">
        <v>85</v>
      </c>
      <c r="O19" s="61" t="s">
        <v>121</v>
      </c>
      <c r="P19" s="77"/>
      <c r="Q19" s="72"/>
      <c r="R19" s="72"/>
      <c r="S19" s="72"/>
      <c r="T19" s="77" t="s">
        <v>1052</v>
      </c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7"/>
      <c r="Q20" s="72"/>
      <c r="R20" s="72"/>
      <c r="S20" s="72"/>
      <c r="T20" s="77" t="s">
        <v>1052</v>
      </c>
      <c r="U20" s="72"/>
      <c r="V20" s="72"/>
    </row>
    <row r="21" spans="2:22">
      <c r="B21" s="58" t="s">
        <v>1870</v>
      </c>
      <c r="L21" s="61"/>
      <c r="M21" s="70" t="s">
        <v>123</v>
      </c>
      <c r="N21" s="62" t="s">
        <v>85</v>
      </c>
      <c r="O21" s="61" t="s">
        <v>125</v>
      </c>
      <c r="P21" s="77"/>
      <c r="Q21" s="72"/>
      <c r="R21" s="72"/>
      <c r="S21" s="72"/>
      <c r="T21" s="77" t="s">
        <v>1052</v>
      </c>
      <c r="U21" s="72"/>
      <c r="V21" s="72"/>
    </row>
    <row r="22" spans="2:22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4" spans="2:22">
      <c r="B24" s="55"/>
      <c r="D24" s="58" t="s">
        <v>1532</v>
      </c>
    </row>
    <row r="25" spans="2:22">
      <c r="B25" s="56"/>
      <c r="D25" s="58" t="s">
        <v>1533</v>
      </c>
    </row>
  </sheetData>
  <mergeCells count="6">
    <mergeCell ref="M5:O6"/>
    <mergeCell ref="M7:O7"/>
    <mergeCell ref="B1:V1"/>
    <mergeCell ref="B4:K4"/>
    <mergeCell ref="M4:V4"/>
    <mergeCell ref="B2:V2"/>
  </mergeCells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57F682-C9A5-4E20-8DAA-DDEA69C2D237}">
  <dimension ref="B2:K23"/>
  <sheetViews>
    <sheetView zoomScale="160" zoomScaleNormal="160" workbookViewId="0">
      <selection activeCell="J16" sqref="J16"/>
    </sheetView>
  </sheetViews>
  <sheetFormatPr defaultColWidth="8.85546875" defaultRowHeight="15"/>
  <cols>
    <col min="1" max="1" width="4.28515625" style="2" customWidth="1"/>
    <col min="2" max="2" width="9" style="2" bestFit="1" customWidth="1"/>
    <col min="3" max="3" width="3" style="3" bestFit="1" customWidth="1"/>
    <col min="4" max="4" width="9" style="2" bestFit="1" customWidth="1"/>
    <col min="5" max="5" width="12.7109375" style="20" customWidth="1"/>
    <col min="6" max="6" width="19.42578125" style="20" customWidth="1"/>
    <col min="7" max="7" width="23" style="20" customWidth="1"/>
    <col min="8" max="9" width="22.5703125" style="20" customWidth="1"/>
    <col min="10" max="10" width="15.42578125" style="20" bestFit="1" customWidth="1"/>
    <col min="11" max="11" width="12.7109375" style="20" customWidth="1"/>
    <col min="12" max="16384" width="8.85546875" style="2"/>
  </cols>
  <sheetData>
    <row r="2" spans="2:11" s="1" customFormat="1" ht="21">
      <c r="B2" s="747" t="s">
        <v>77</v>
      </c>
      <c r="C2" s="747"/>
      <c r="D2" s="747"/>
      <c r="E2" s="747"/>
      <c r="F2" s="747"/>
      <c r="G2" s="747"/>
      <c r="H2" s="747"/>
      <c r="I2" s="747"/>
      <c r="J2" s="747"/>
      <c r="K2" s="747"/>
    </row>
    <row r="3" spans="2:11" ht="18.75">
      <c r="B3" s="733" t="s">
        <v>78</v>
      </c>
      <c r="C3" s="746"/>
      <c r="D3" s="746"/>
      <c r="E3" s="746"/>
      <c r="F3" s="746"/>
      <c r="G3" s="746"/>
      <c r="H3" s="746"/>
      <c r="I3" s="746"/>
      <c r="J3" s="746"/>
      <c r="K3" s="746"/>
    </row>
    <row r="4" spans="2:11">
      <c r="B4" s="734" t="s">
        <v>1899</v>
      </c>
      <c r="C4" s="734"/>
      <c r="D4" s="734"/>
      <c r="E4" s="734"/>
      <c r="F4" s="734"/>
      <c r="G4" s="734"/>
      <c r="H4" s="734"/>
      <c r="I4" s="734"/>
      <c r="J4" s="734"/>
      <c r="K4" s="734"/>
    </row>
    <row r="6" spans="2:11">
      <c r="B6" s="4"/>
      <c r="C6" s="5"/>
      <c r="D6" s="6"/>
      <c r="E6" s="7">
        <v>44844</v>
      </c>
      <c r="F6" s="7">
        <v>44845</v>
      </c>
      <c r="G6" s="7">
        <v>44846</v>
      </c>
      <c r="H6" s="7">
        <v>44847</v>
      </c>
      <c r="I6" s="7">
        <v>44848</v>
      </c>
      <c r="J6" s="7">
        <v>44849</v>
      </c>
      <c r="K6" s="7">
        <v>44850</v>
      </c>
    </row>
    <row r="7" spans="2:11">
      <c r="B7" s="8"/>
      <c r="C7" s="9"/>
      <c r="D7" s="10"/>
      <c r="E7" s="22" t="s">
        <v>1228</v>
      </c>
      <c r="F7" s="46" t="s">
        <v>1229</v>
      </c>
      <c r="G7" s="46" t="s">
        <v>1230</v>
      </c>
      <c r="H7" s="47" t="s">
        <v>1231</v>
      </c>
      <c r="I7" s="23" t="s">
        <v>1232</v>
      </c>
      <c r="J7" s="22" t="s">
        <v>1233</v>
      </c>
      <c r="K7" s="46" t="s">
        <v>1234</v>
      </c>
    </row>
    <row r="8" spans="2:11">
      <c r="B8" s="12" t="s">
        <v>92</v>
      </c>
      <c r="C8" s="3" t="s">
        <v>85</v>
      </c>
      <c r="D8" s="2" t="s">
        <v>94</v>
      </c>
      <c r="E8" s="32"/>
      <c r="F8" s="28" t="s">
        <v>1900</v>
      </c>
      <c r="G8" s="52" t="s">
        <v>55</v>
      </c>
      <c r="H8" s="37" t="s">
        <v>1664</v>
      </c>
      <c r="I8" s="32" t="s">
        <v>55</v>
      </c>
      <c r="J8" s="28"/>
      <c r="K8" s="38"/>
    </row>
    <row r="9" spans="2:11">
      <c r="B9" s="12" t="s">
        <v>94</v>
      </c>
      <c r="C9" s="3" t="s">
        <v>85</v>
      </c>
      <c r="D9" s="2" t="s">
        <v>95</v>
      </c>
      <c r="E9" s="50"/>
      <c r="F9" s="48" t="s">
        <v>1900</v>
      </c>
      <c r="G9" s="16" t="s">
        <v>55</v>
      </c>
      <c r="H9" s="27" t="s">
        <v>1664</v>
      </c>
      <c r="I9" s="33" t="s">
        <v>55</v>
      </c>
      <c r="J9" s="30"/>
      <c r="K9" s="40"/>
    </row>
    <row r="10" spans="2:11">
      <c r="B10" s="12" t="s">
        <v>95</v>
      </c>
      <c r="C10" s="3" t="s">
        <v>85</v>
      </c>
      <c r="D10" s="2" t="s">
        <v>97</v>
      </c>
      <c r="E10" s="50"/>
      <c r="F10" s="48" t="s">
        <v>1900</v>
      </c>
      <c r="G10" s="16" t="s">
        <v>1163</v>
      </c>
      <c r="H10" s="15" t="s">
        <v>1041</v>
      </c>
      <c r="I10" s="33" t="s">
        <v>1199</v>
      </c>
      <c r="J10" s="30"/>
      <c r="K10" s="40"/>
    </row>
    <row r="11" spans="2:11">
      <c r="B11" s="12" t="s">
        <v>97</v>
      </c>
      <c r="C11" s="3" t="s">
        <v>85</v>
      </c>
      <c r="D11" s="2" t="s">
        <v>100</v>
      </c>
      <c r="E11" s="50"/>
      <c r="F11" s="48" t="s">
        <v>1901</v>
      </c>
      <c r="G11" s="16" t="s">
        <v>499</v>
      </c>
      <c r="H11" s="14" t="s">
        <v>1902</v>
      </c>
      <c r="I11" s="14" t="s">
        <v>1903</v>
      </c>
      <c r="J11" s="30"/>
      <c r="K11" s="40"/>
    </row>
    <row r="12" spans="2:11">
      <c r="B12" s="12" t="s">
        <v>100</v>
      </c>
      <c r="C12" s="3" t="s">
        <v>85</v>
      </c>
      <c r="D12" s="2" t="s">
        <v>102</v>
      </c>
      <c r="E12" s="50"/>
      <c r="F12" s="48" t="s">
        <v>1901</v>
      </c>
      <c r="G12" s="16" t="s">
        <v>499</v>
      </c>
      <c r="H12" s="14" t="s">
        <v>1902</v>
      </c>
      <c r="I12" s="14" t="s">
        <v>1903</v>
      </c>
      <c r="J12" s="30"/>
      <c r="K12" s="40"/>
    </row>
    <row r="13" spans="2:11">
      <c r="B13" s="12" t="s">
        <v>102</v>
      </c>
      <c r="C13" s="3" t="s">
        <v>85</v>
      </c>
      <c r="D13" s="2" t="s">
        <v>106</v>
      </c>
      <c r="E13" s="33"/>
      <c r="F13" s="48" t="s">
        <v>1904</v>
      </c>
      <c r="G13" s="16" t="s">
        <v>499</v>
      </c>
      <c r="H13" s="14" t="s">
        <v>1905</v>
      </c>
      <c r="I13" s="14" t="s">
        <v>1906</v>
      </c>
      <c r="J13" s="30"/>
      <c r="K13" s="40"/>
    </row>
    <row r="14" spans="2:11">
      <c r="B14" s="12" t="s">
        <v>106</v>
      </c>
      <c r="C14" s="3" t="s">
        <v>85</v>
      </c>
      <c r="D14" s="2" t="s">
        <v>109</v>
      </c>
      <c r="E14" s="33"/>
      <c r="F14" s="48" t="s">
        <v>1904</v>
      </c>
      <c r="G14" s="16" t="s">
        <v>1906</v>
      </c>
      <c r="H14" s="14" t="s">
        <v>1906</v>
      </c>
      <c r="I14" s="14" t="s">
        <v>1906</v>
      </c>
      <c r="J14" s="30"/>
      <c r="K14" s="40"/>
    </row>
    <row r="15" spans="2:11">
      <c r="B15" s="12" t="s">
        <v>109</v>
      </c>
      <c r="C15" s="3" t="s">
        <v>85</v>
      </c>
      <c r="D15" s="2" t="s">
        <v>111</v>
      </c>
      <c r="E15" s="33"/>
      <c r="F15" s="48" t="s">
        <v>1904</v>
      </c>
      <c r="G15" s="16" t="s">
        <v>1906</v>
      </c>
      <c r="H15" s="14" t="s">
        <v>1906</v>
      </c>
      <c r="I15" s="14" t="s">
        <v>1906</v>
      </c>
      <c r="J15" s="30"/>
      <c r="K15" s="40"/>
    </row>
    <row r="16" spans="2:11">
      <c r="B16" s="12" t="s">
        <v>111</v>
      </c>
      <c r="C16" s="3" t="s">
        <v>85</v>
      </c>
      <c r="D16" s="2" t="s">
        <v>113</v>
      </c>
      <c r="E16" s="33"/>
      <c r="F16" s="48" t="s">
        <v>1904</v>
      </c>
      <c r="G16" s="16" t="s">
        <v>1906</v>
      </c>
      <c r="H16" s="14" t="s">
        <v>1906</v>
      </c>
      <c r="I16" s="14" t="s">
        <v>1906</v>
      </c>
      <c r="J16" s="30"/>
      <c r="K16" s="40"/>
    </row>
    <row r="17" spans="2:11">
      <c r="B17" s="12" t="s">
        <v>113</v>
      </c>
      <c r="C17" s="3" t="s">
        <v>85</v>
      </c>
      <c r="D17" s="2" t="s">
        <v>115</v>
      </c>
      <c r="E17" s="33"/>
      <c r="F17" s="48" t="s">
        <v>1904</v>
      </c>
      <c r="G17" s="16" t="s">
        <v>1907</v>
      </c>
      <c r="H17" s="14" t="s">
        <v>1906</v>
      </c>
      <c r="I17" s="14" t="s">
        <v>1903</v>
      </c>
      <c r="J17" s="30"/>
      <c r="K17" s="40"/>
    </row>
    <row r="18" spans="2:11">
      <c r="B18" s="8" t="s">
        <v>115</v>
      </c>
      <c r="C18" s="9" t="s">
        <v>85</v>
      </c>
      <c r="D18" s="45" t="s">
        <v>117</v>
      </c>
      <c r="E18" s="51"/>
      <c r="F18" s="49" t="s">
        <v>1908</v>
      </c>
      <c r="G18" s="53" t="s">
        <v>1907</v>
      </c>
      <c r="H18" s="14" t="s">
        <v>1906</v>
      </c>
      <c r="I18" s="14" t="s">
        <v>1903</v>
      </c>
      <c r="J18" s="31"/>
      <c r="K18" s="44"/>
    </row>
    <row r="20" spans="2:11" ht="15" customHeight="1">
      <c r="B20" s="20"/>
      <c r="C20" s="20"/>
      <c r="D20" s="20"/>
    </row>
    <row r="21" spans="2:11">
      <c r="C21" s="2"/>
    </row>
    <row r="22" spans="2:11">
      <c r="C22" s="2"/>
    </row>
    <row r="23" spans="2:11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3F7EFD-6F33-4FCB-A873-A23C994D0C4A}">
  <dimension ref="B2:K23"/>
  <sheetViews>
    <sheetView topLeftCell="A4" workbookViewId="0">
      <selection activeCell="M8" sqref="M8"/>
    </sheetView>
  </sheetViews>
  <sheetFormatPr defaultColWidth="8.85546875" defaultRowHeight="15"/>
  <cols>
    <col min="1" max="1" width="4.28515625" style="2" customWidth="1"/>
    <col min="2" max="2" width="9" style="2" bestFit="1" customWidth="1"/>
    <col min="3" max="3" width="3" style="3" bestFit="1" customWidth="1"/>
    <col min="4" max="4" width="9" style="2" bestFit="1" customWidth="1"/>
    <col min="5" max="9" width="12.7109375" style="20" customWidth="1"/>
    <col min="10" max="10" width="15.42578125" style="20" bestFit="1" customWidth="1"/>
    <col min="11" max="11" width="12.7109375" style="20" customWidth="1"/>
    <col min="12" max="16384" width="8.85546875" style="2"/>
  </cols>
  <sheetData>
    <row r="2" spans="2:11" s="1" customFormat="1" ht="21">
      <c r="B2" s="747" t="s">
        <v>77</v>
      </c>
      <c r="C2" s="747"/>
      <c r="D2" s="747"/>
      <c r="E2" s="747"/>
      <c r="F2" s="747"/>
      <c r="G2" s="747"/>
      <c r="H2" s="747"/>
      <c r="I2" s="747"/>
      <c r="J2" s="747"/>
      <c r="K2" s="747"/>
    </row>
    <row r="3" spans="2:11" ht="18.75">
      <c r="B3" s="733" t="s">
        <v>78</v>
      </c>
      <c r="C3" s="746"/>
      <c r="D3" s="746"/>
      <c r="E3" s="746"/>
      <c r="F3" s="746"/>
      <c r="G3" s="746"/>
      <c r="H3" s="746"/>
      <c r="I3" s="746"/>
      <c r="J3" s="746"/>
      <c r="K3" s="746"/>
    </row>
    <row r="4" spans="2:11">
      <c r="B4" s="734" t="s">
        <v>1909</v>
      </c>
      <c r="C4" s="734"/>
      <c r="D4" s="734"/>
      <c r="E4" s="734"/>
      <c r="F4" s="734"/>
      <c r="G4" s="734"/>
      <c r="H4" s="734"/>
      <c r="I4" s="734"/>
      <c r="J4" s="734"/>
      <c r="K4" s="734"/>
    </row>
    <row r="6" spans="2:11">
      <c r="B6" s="4"/>
      <c r="C6" s="5"/>
      <c r="D6" s="6"/>
      <c r="E6" s="7">
        <v>44837</v>
      </c>
      <c r="F6" s="7">
        <v>44838</v>
      </c>
      <c r="G6" s="7">
        <v>44839</v>
      </c>
      <c r="H6" s="7">
        <v>44840</v>
      </c>
      <c r="I6" s="7">
        <v>44841</v>
      </c>
      <c r="J6" s="7">
        <v>44842</v>
      </c>
      <c r="K6" s="7">
        <v>44843</v>
      </c>
    </row>
    <row r="7" spans="2:11">
      <c r="B7" s="8"/>
      <c r="C7" s="9"/>
      <c r="D7" s="10"/>
      <c r="E7" s="22" t="s">
        <v>1228</v>
      </c>
      <c r="F7" s="46" t="s">
        <v>1229</v>
      </c>
      <c r="G7" s="46" t="s">
        <v>1230</v>
      </c>
      <c r="H7" s="47" t="s">
        <v>1231</v>
      </c>
      <c r="I7" s="23" t="s">
        <v>1232</v>
      </c>
      <c r="J7" s="22" t="s">
        <v>1233</v>
      </c>
      <c r="K7" s="46" t="s">
        <v>1234</v>
      </c>
    </row>
    <row r="8" spans="2:11">
      <c r="B8" s="12" t="s">
        <v>92</v>
      </c>
      <c r="C8" s="3" t="s">
        <v>85</v>
      </c>
      <c r="D8" s="2" t="s">
        <v>94</v>
      </c>
      <c r="E8" s="35" t="s">
        <v>54</v>
      </c>
      <c r="F8" s="36"/>
      <c r="G8" s="36"/>
      <c r="H8" s="37"/>
      <c r="I8" s="32"/>
      <c r="J8" s="28" t="s">
        <v>1910</v>
      </c>
      <c r="K8" s="38"/>
    </row>
    <row r="9" spans="2:11">
      <c r="B9" s="12" t="s">
        <v>94</v>
      </c>
      <c r="C9" s="3" t="s">
        <v>85</v>
      </c>
      <c r="D9" s="2" t="s">
        <v>95</v>
      </c>
      <c r="E9" s="39" t="s">
        <v>54</v>
      </c>
      <c r="F9" s="14"/>
      <c r="G9" s="14"/>
      <c r="H9" s="27"/>
      <c r="I9" s="33" t="s">
        <v>756</v>
      </c>
      <c r="J9" s="30" t="s">
        <v>1910</v>
      </c>
      <c r="K9" s="40"/>
    </row>
    <row r="10" spans="2:11">
      <c r="B10" s="12" t="s">
        <v>95</v>
      </c>
      <c r="C10" s="3" t="s">
        <v>85</v>
      </c>
      <c r="D10" s="2" t="s">
        <v>97</v>
      </c>
      <c r="E10" s="39" t="s">
        <v>54</v>
      </c>
      <c r="F10" s="14" t="s">
        <v>54</v>
      </c>
      <c r="G10" s="14" t="s">
        <v>756</v>
      </c>
      <c r="H10" s="15"/>
      <c r="I10" s="33" t="s">
        <v>756</v>
      </c>
      <c r="J10" s="30" t="s">
        <v>1910</v>
      </c>
      <c r="K10" s="40"/>
    </row>
    <row r="11" spans="2:11">
      <c r="B11" s="12" t="s">
        <v>97</v>
      </c>
      <c r="C11" s="3" t="s">
        <v>85</v>
      </c>
      <c r="D11" s="2" t="s">
        <v>100</v>
      </c>
      <c r="E11" s="39" t="s">
        <v>54</v>
      </c>
      <c r="F11" s="14" t="s">
        <v>1911</v>
      </c>
      <c r="G11" s="14" t="s">
        <v>756</v>
      </c>
      <c r="H11" s="14" t="s">
        <v>53</v>
      </c>
      <c r="I11" s="15" t="s">
        <v>1098</v>
      </c>
      <c r="J11" s="30" t="s">
        <v>1910</v>
      </c>
      <c r="K11" s="40"/>
    </row>
    <row r="12" spans="2:11">
      <c r="B12" s="12" t="s">
        <v>100</v>
      </c>
      <c r="C12" s="3" t="s">
        <v>85</v>
      </c>
      <c r="D12" s="2" t="s">
        <v>102</v>
      </c>
      <c r="E12" s="39" t="s">
        <v>987</v>
      </c>
      <c r="F12" s="14" t="s">
        <v>1911</v>
      </c>
      <c r="G12" s="14" t="s">
        <v>756</v>
      </c>
      <c r="H12" s="14" t="s">
        <v>53</v>
      </c>
      <c r="I12" s="15" t="s">
        <v>1098</v>
      </c>
      <c r="J12" s="30" t="s">
        <v>1910</v>
      </c>
      <c r="K12" s="40"/>
    </row>
    <row r="13" spans="2:11">
      <c r="B13" s="12" t="s">
        <v>102</v>
      </c>
      <c r="C13" s="3" t="s">
        <v>85</v>
      </c>
      <c r="D13" s="2" t="s">
        <v>106</v>
      </c>
      <c r="E13" s="41" t="s">
        <v>756</v>
      </c>
      <c r="F13" s="14" t="s">
        <v>1911</v>
      </c>
      <c r="G13" s="14" t="s">
        <v>756</v>
      </c>
      <c r="H13" s="14" t="s">
        <v>1098</v>
      </c>
      <c r="I13" s="15" t="s">
        <v>1098</v>
      </c>
      <c r="J13" s="30" t="s">
        <v>1910</v>
      </c>
      <c r="K13" s="40"/>
    </row>
    <row r="14" spans="2:11">
      <c r="B14" s="12" t="s">
        <v>106</v>
      </c>
      <c r="C14" s="3" t="s">
        <v>85</v>
      </c>
      <c r="D14" s="2" t="s">
        <v>109</v>
      </c>
      <c r="E14" s="41" t="s">
        <v>756</v>
      </c>
      <c r="F14" s="14" t="s">
        <v>1911</v>
      </c>
      <c r="G14" s="14" t="s">
        <v>756</v>
      </c>
      <c r="H14" s="14" t="s">
        <v>1098</v>
      </c>
      <c r="I14" s="15" t="s">
        <v>1098</v>
      </c>
      <c r="J14" s="30" t="s">
        <v>1910</v>
      </c>
      <c r="K14" s="40"/>
    </row>
    <row r="15" spans="2:11">
      <c r="B15" s="12" t="s">
        <v>109</v>
      </c>
      <c r="C15" s="3" t="s">
        <v>85</v>
      </c>
      <c r="D15" s="2" t="s">
        <v>111</v>
      </c>
      <c r="E15" s="41" t="s">
        <v>756</v>
      </c>
      <c r="F15" s="14" t="s">
        <v>1911</v>
      </c>
      <c r="G15" s="14" t="s">
        <v>756</v>
      </c>
      <c r="H15" s="14" t="s">
        <v>1098</v>
      </c>
      <c r="I15" s="15" t="s">
        <v>1098</v>
      </c>
      <c r="J15" s="30"/>
      <c r="K15" s="40"/>
    </row>
    <row r="16" spans="2:11">
      <c r="B16" s="12" t="s">
        <v>111</v>
      </c>
      <c r="C16" s="3" t="s">
        <v>85</v>
      </c>
      <c r="D16" s="2" t="s">
        <v>113</v>
      </c>
      <c r="E16" s="41" t="s">
        <v>756</v>
      </c>
      <c r="F16" s="14" t="s">
        <v>1911</v>
      </c>
      <c r="G16" s="14" t="s">
        <v>756</v>
      </c>
      <c r="H16" s="14" t="s">
        <v>1098</v>
      </c>
      <c r="I16" s="15" t="s">
        <v>1098</v>
      </c>
      <c r="J16" s="30"/>
      <c r="K16" s="40"/>
    </row>
    <row r="17" spans="2:11">
      <c r="B17" s="12" t="s">
        <v>113</v>
      </c>
      <c r="C17" s="3" t="s">
        <v>85</v>
      </c>
      <c r="D17" s="2" t="s">
        <v>115</v>
      </c>
      <c r="E17" s="41" t="s">
        <v>756</v>
      </c>
      <c r="F17" s="14" t="s">
        <v>1911</v>
      </c>
      <c r="G17" s="14" t="s">
        <v>756</v>
      </c>
      <c r="H17" s="14" t="s">
        <v>1098</v>
      </c>
      <c r="I17" s="15" t="s">
        <v>1098</v>
      </c>
      <c r="J17" s="30"/>
      <c r="K17" s="40"/>
    </row>
    <row r="18" spans="2:11">
      <c r="B18" s="8" t="s">
        <v>115</v>
      </c>
      <c r="C18" s="9" t="s">
        <v>85</v>
      </c>
      <c r="D18" s="45" t="s">
        <v>117</v>
      </c>
      <c r="E18" s="42" t="s">
        <v>756</v>
      </c>
      <c r="F18" s="29" t="s">
        <v>1911</v>
      </c>
      <c r="G18" s="29" t="s">
        <v>756</v>
      </c>
      <c r="H18" s="29" t="s">
        <v>1098</v>
      </c>
      <c r="I18" s="43" t="s">
        <v>1098</v>
      </c>
      <c r="J18" s="31"/>
      <c r="K18" s="44"/>
    </row>
    <row r="20" spans="2:11" ht="15" customHeight="1">
      <c r="B20" s="20"/>
      <c r="C20" s="20"/>
      <c r="D20" s="20"/>
    </row>
    <row r="21" spans="2:11">
      <c r="C21" s="2"/>
    </row>
    <row r="22" spans="2:11">
      <c r="C22" s="2"/>
    </row>
    <row r="23" spans="2:11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28A808-A398-4999-A1B7-A7B8A6FDA06B}">
  <dimension ref="B2:K23"/>
  <sheetViews>
    <sheetView workbookViewId="0">
      <selection activeCell="H21" sqref="H21"/>
    </sheetView>
  </sheetViews>
  <sheetFormatPr defaultColWidth="8.85546875" defaultRowHeight="15"/>
  <cols>
    <col min="1" max="1" width="4.28515625" style="2" customWidth="1"/>
    <col min="2" max="2" width="9" style="2" bestFit="1" customWidth="1"/>
    <col min="3" max="3" width="3" style="3" bestFit="1" customWidth="1"/>
    <col min="4" max="4" width="9" style="2" bestFit="1" customWidth="1"/>
    <col min="5" max="11" width="12.7109375" style="20" customWidth="1"/>
    <col min="12" max="16384" width="8.85546875" style="2"/>
  </cols>
  <sheetData>
    <row r="2" spans="2:11" s="1" customFormat="1" ht="21">
      <c r="B2" s="747" t="s">
        <v>77</v>
      </c>
      <c r="C2" s="747"/>
      <c r="D2" s="747"/>
      <c r="E2" s="747"/>
      <c r="F2" s="747"/>
      <c r="G2" s="747"/>
      <c r="H2" s="747"/>
      <c r="I2" s="747"/>
      <c r="J2" s="747"/>
      <c r="K2" s="747"/>
    </row>
    <row r="3" spans="2:11" ht="18.75">
      <c r="B3" s="733" t="s">
        <v>78</v>
      </c>
      <c r="C3" s="746"/>
      <c r="D3" s="746"/>
      <c r="E3" s="746"/>
      <c r="F3" s="746"/>
      <c r="G3" s="746"/>
      <c r="H3" s="746"/>
      <c r="I3" s="746"/>
      <c r="J3" s="746"/>
      <c r="K3" s="746"/>
    </row>
    <row r="4" spans="2:11">
      <c r="B4" s="734" t="s">
        <v>1912</v>
      </c>
      <c r="C4" s="734"/>
      <c r="D4" s="734"/>
      <c r="E4" s="734"/>
      <c r="F4" s="734"/>
      <c r="G4" s="734"/>
      <c r="H4" s="734"/>
      <c r="I4" s="734"/>
      <c r="J4" s="734"/>
      <c r="K4" s="734"/>
    </row>
    <row r="6" spans="2:11">
      <c r="B6" s="4"/>
      <c r="C6" s="5"/>
      <c r="D6" s="6"/>
      <c r="E6" s="7">
        <v>44830</v>
      </c>
      <c r="F6" s="7">
        <v>44831</v>
      </c>
      <c r="G6" s="7">
        <v>44832</v>
      </c>
      <c r="H6" s="7">
        <v>44833</v>
      </c>
      <c r="I6" s="22">
        <v>44834</v>
      </c>
      <c r="J6" s="7">
        <v>44835</v>
      </c>
      <c r="K6" s="7">
        <v>44836</v>
      </c>
    </row>
    <row r="7" spans="2:11">
      <c r="B7" s="8"/>
      <c r="C7" s="9"/>
      <c r="D7" s="10"/>
      <c r="E7" s="7" t="s">
        <v>1228</v>
      </c>
      <c r="F7" s="11" t="s">
        <v>1229</v>
      </c>
      <c r="G7" s="11" t="s">
        <v>1230</v>
      </c>
      <c r="H7" s="21" t="s">
        <v>1231</v>
      </c>
      <c r="I7" s="23" t="s">
        <v>1232</v>
      </c>
      <c r="J7" s="22" t="s">
        <v>1233</v>
      </c>
      <c r="K7" s="11" t="s">
        <v>1234</v>
      </c>
    </row>
    <row r="8" spans="2:11">
      <c r="B8" s="12" t="s">
        <v>92</v>
      </c>
      <c r="C8" s="3" t="s">
        <v>85</v>
      </c>
      <c r="D8" s="13" t="s">
        <v>94</v>
      </c>
      <c r="E8" s="25" t="s">
        <v>1052</v>
      </c>
      <c r="F8" s="26" t="s">
        <v>1052</v>
      </c>
      <c r="G8" s="26" t="s">
        <v>1052</v>
      </c>
      <c r="H8" s="27" t="s">
        <v>1174</v>
      </c>
      <c r="I8" s="32" t="s">
        <v>1052</v>
      </c>
      <c r="J8" s="28" t="s">
        <v>54</v>
      </c>
      <c r="K8" s="25"/>
    </row>
    <row r="9" spans="2:11">
      <c r="B9" s="12" t="s">
        <v>94</v>
      </c>
      <c r="C9" s="3" t="s">
        <v>85</v>
      </c>
      <c r="D9" s="13" t="s">
        <v>95</v>
      </c>
      <c r="E9" s="14" t="s">
        <v>1052</v>
      </c>
      <c r="F9" s="14" t="s">
        <v>1052</v>
      </c>
      <c r="G9" s="14" t="s">
        <v>756</v>
      </c>
      <c r="H9" s="27" t="s">
        <v>1174</v>
      </c>
      <c r="I9" s="33" t="s">
        <v>1052</v>
      </c>
      <c r="J9" s="30" t="s">
        <v>54</v>
      </c>
      <c r="K9" s="16"/>
    </row>
    <row r="10" spans="2:11">
      <c r="B10" s="12" t="s">
        <v>95</v>
      </c>
      <c r="C10" s="3" t="s">
        <v>85</v>
      </c>
      <c r="D10" s="13" t="s">
        <v>97</v>
      </c>
      <c r="E10" s="14" t="s">
        <v>53</v>
      </c>
      <c r="F10" s="14" t="s">
        <v>1098</v>
      </c>
      <c r="G10" s="14" t="s">
        <v>756</v>
      </c>
      <c r="H10" s="15" t="s">
        <v>54</v>
      </c>
      <c r="I10" s="33"/>
      <c r="J10" s="30" t="s">
        <v>54</v>
      </c>
      <c r="K10" s="16"/>
    </row>
    <row r="11" spans="2:11">
      <c r="B11" s="12" t="s">
        <v>97</v>
      </c>
      <c r="C11" s="3" t="s">
        <v>85</v>
      </c>
      <c r="D11" s="13" t="s">
        <v>100</v>
      </c>
      <c r="E11" s="14" t="s">
        <v>53</v>
      </c>
      <c r="F11" s="14" t="s">
        <v>1911</v>
      </c>
      <c r="G11" s="14" t="s">
        <v>997</v>
      </c>
      <c r="H11" s="15" t="s">
        <v>54</v>
      </c>
      <c r="I11" s="33"/>
      <c r="J11" s="30" t="s">
        <v>54</v>
      </c>
      <c r="K11" s="16"/>
    </row>
    <row r="12" spans="2:11">
      <c r="B12" s="12" t="s">
        <v>100</v>
      </c>
      <c r="C12" s="3" t="s">
        <v>85</v>
      </c>
      <c r="D12" s="13" t="s">
        <v>102</v>
      </c>
      <c r="E12" s="14" t="s">
        <v>1911</v>
      </c>
      <c r="F12" s="14" t="s">
        <v>1911</v>
      </c>
      <c r="G12" s="14" t="s">
        <v>997</v>
      </c>
      <c r="H12" s="15" t="s">
        <v>54</v>
      </c>
      <c r="I12" s="33"/>
      <c r="J12" s="30" t="s">
        <v>54</v>
      </c>
      <c r="K12" s="16"/>
    </row>
    <row r="13" spans="2:11">
      <c r="B13" s="12" t="s">
        <v>102</v>
      </c>
      <c r="C13" s="3" t="s">
        <v>85</v>
      </c>
      <c r="D13" s="13" t="s">
        <v>106</v>
      </c>
      <c r="E13" s="14" t="s">
        <v>1911</v>
      </c>
      <c r="F13" s="14" t="s">
        <v>1911</v>
      </c>
      <c r="G13" s="14" t="s">
        <v>997</v>
      </c>
      <c r="H13" s="15" t="s">
        <v>54</v>
      </c>
      <c r="I13" s="33"/>
      <c r="J13" s="30" t="s">
        <v>54</v>
      </c>
      <c r="K13" s="16"/>
    </row>
    <row r="14" spans="2:11">
      <c r="B14" s="12" t="s">
        <v>106</v>
      </c>
      <c r="C14" s="3" t="s">
        <v>85</v>
      </c>
      <c r="D14" s="13" t="s">
        <v>109</v>
      </c>
      <c r="E14" s="14" t="s">
        <v>1911</v>
      </c>
      <c r="F14" s="14" t="s">
        <v>1911</v>
      </c>
      <c r="G14" s="14" t="s">
        <v>997</v>
      </c>
      <c r="H14" s="15" t="s">
        <v>54</v>
      </c>
      <c r="I14" s="33"/>
      <c r="J14" s="30" t="s">
        <v>54</v>
      </c>
      <c r="K14" s="16"/>
    </row>
    <row r="15" spans="2:11">
      <c r="B15" s="12" t="s">
        <v>109</v>
      </c>
      <c r="C15" s="3" t="s">
        <v>85</v>
      </c>
      <c r="D15" s="13" t="s">
        <v>111</v>
      </c>
      <c r="E15" s="14" t="s">
        <v>1911</v>
      </c>
      <c r="F15" s="14" t="s">
        <v>1911</v>
      </c>
      <c r="G15" s="14" t="s">
        <v>997</v>
      </c>
      <c r="H15" s="15" t="s">
        <v>54</v>
      </c>
      <c r="I15" s="33"/>
      <c r="J15" s="30" t="s">
        <v>54</v>
      </c>
      <c r="K15" s="16"/>
    </row>
    <row r="16" spans="2:11">
      <c r="B16" s="12" t="s">
        <v>111</v>
      </c>
      <c r="C16" s="3" t="s">
        <v>85</v>
      </c>
      <c r="D16" s="13" t="s">
        <v>113</v>
      </c>
      <c r="E16" s="14" t="s">
        <v>1911</v>
      </c>
      <c r="F16" s="14" t="s">
        <v>1911</v>
      </c>
      <c r="G16" s="14" t="s">
        <v>997</v>
      </c>
      <c r="H16" s="15" t="s">
        <v>54</v>
      </c>
      <c r="I16" s="33"/>
      <c r="J16" s="30" t="s">
        <v>54</v>
      </c>
      <c r="K16" s="16"/>
    </row>
    <row r="17" spans="2:11">
      <c r="B17" s="12" t="s">
        <v>113</v>
      </c>
      <c r="C17" s="3" t="s">
        <v>85</v>
      </c>
      <c r="D17" s="13" t="s">
        <v>115</v>
      </c>
      <c r="E17" s="14" t="s">
        <v>1911</v>
      </c>
      <c r="F17" s="14" t="s">
        <v>1911</v>
      </c>
      <c r="G17" s="14" t="s">
        <v>997</v>
      </c>
      <c r="H17" s="15" t="s">
        <v>54</v>
      </c>
      <c r="I17" s="33"/>
      <c r="J17" s="30" t="s">
        <v>54</v>
      </c>
      <c r="K17" s="16"/>
    </row>
    <row r="18" spans="2:11">
      <c r="B18" s="8" t="s">
        <v>115</v>
      </c>
      <c r="C18" s="9" t="s">
        <v>85</v>
      </c>
      <c r="D18" s="10" t="s">
        <v>117</v>
      </c>
      <c r="E18" s="29" t="s">
        <v>1911</v>
      </c>
      <c r="F18" s="17" t="s">
        <v>987</v>
      </c>
      <c r="G18" s="17" t="s">
        <v>997</v>
      </c>
      <c r="H18" s="18" t="s">
        <v>54</v>
      </c>
      <c r="I18" s="34"/>
      <c r="J18" s="31" t="s">
        <v>54</v>
      </c>
      <c r="K18" s="19"/>
    </row>
    <row r="20" spans="2:11" ht="15" customHeight="1">
      <c r="B20" s="20"/>
      <c r="C20" s="20"/>
      <c r="D20" s="20"/>
    </row>
    <row r="21" spans="2:11">
      <c r="C21" s="2"/>
    </row>
    <row r="22" spans="2:11">
      <c r="C22" s="2"/>
    </row>
    <row r="23" spans="2:11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2E957A-C213-473B-A652-C9B45BECF2FA}">
  <sheetPr>
    <tabColor rgb="FFABE0DE"/>
  </sheetPr>
  <dimension ref="B1:T56"/>
  <sheetViews>
    <sheetView topLeftCell="G14" zoomScale="115" zoomScaleNormal="115" workbookViewId="0">
      <selection activeCell="K14" sqref="K14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31" customWidth="1"/>
    <col min="7" max="11" width="25.7109375" customWidth="1"/>
    <col min="12" max="12" width="31.5703125" customWidth="1"/>
    <col min="13" max="14" width="20.7109375" customWidth="1"/>
    <col min="15" max="15" width="47.1406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1913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255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45432</v>
      </c>
      <c r="F5" s="577">
        <v>45433</v>
      </c>
      <c r="G5" s="577">
        <v>45434</v>
      </c>
      <c r="H5" s="577">
        <v>45435</v>
      </c>
      <c r="I5" s="577">
        <v>45436</v>
      </c>
      <c r="J5" s="577">
        <v>45437</v>
      </c>
      <c r="K5" s="577">
        <v>45438</v>
      </c>
      <c r="L5" s="592" t="s">
        <v>256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139</v>
      </c>
      <c r="F6" s="282" t="s">
        <v>139</v>
      </c>
      <c r="G6" s="282" t="s">
        <v>139</v>
      </c>
      <c r="H6" s="282" t="s">
        <v>139</v>
      </c>
      <c r="I6" s="282" t="s">
        <v>139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13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19.5</v>
      </c>
      <c r="O8" s="547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3.5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 t="s">
        <v>1030</v>
      </c>
      <c r="F11" s="515" t="s">
        <v>1030</v>
      </c>
      <c r="G11" s="560"/>
      <c r="H11" s="515" t="s">
        <v>1030</v>
      </c>
      <c r="I11" s="515" t="s">
        <v>1030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 t="s">
        <v>1030</v>
      </c>
      <c r="F12" s="515" t="s">
        <v>1030</v>
      </c>
      <c r="G12" s="560"/>
      <c r="H12" s="515" t="s">
        <v>1030</v>
      </c>
      <c r="I12" s="515" t="s">
        <v>1030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259</v>
      </c>
      <c r="N12" s="326" cm="1">
        <f t="array" ref="N12">SUM(COUNTIFS(E7:K44, {"*Venus*","*Vaness*","*Vanness*"}))/2</f>
        <v>24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 t="s">
        <v>1030</v>
      </c>
      <c r="F13" s="515" t="s">
        <v>1030</v>
      </c>
      <c r="G13" s="560"/>
      <c r="H13" s="515" t="s">
        <v>1030</v>
      </c>
      <c r="I13" s="515" t="s">
        <v>1030</v>
      </c>
      <c r="J13" s="458" t="s">
        <v>259</v>
      </c>
      <c r="K13" s="45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9.5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 t="s">
        <v>1030</v>
      </c>
      <c r="F14" s="515" t="s">
        <v>1030</v>
      </c>
      <c r="G14" s="560"/>
      <c r="H14" s="587" t="s">
        <v>57</v>
      </c>
      <c r="I14" s="515" t="s">
        <v>1030</v>
      </c>
      <c r="J14" s="458" t="s">
        <v>259</v>
      </c>
      <c r="K14" s="45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19.5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 t="s">
        <v>1914</v>
      </c>
      <c r="F15" s="515" t="s">
        <v>1030</v>
      </c>
      <c r="G15" s="560"/>
      <c r="H15" s="587" t="s">
        <v>57</v>
      </c>
      <c r="I15" s="515" t="s">
        <v>1030</v>
      </c>
      <c r="J15" s="458" t="s">
        <v>259</v>
      </c>
      <c r="K15" s="458" t="s">
        <v>259</v>
      </c>
      <c r="L15" s="62" t="str" cm="1">
        <f t="array" ref="L15">_xlfn.TEXTJOIN(", ", TRUE,
   IF(MAX(FREQUENCY(IF(ISNUMBER(SEARCH(#REF!, $E$7:$E$44)), ROW($E$7:$E$44)), IF(ISNUMBER(SEARCH(#REF!, $E$7:$E$44))=FALSE, ROW($E$7:$E$44)))) &gt; 12, "E", ""),
   IF(MAX(FREQUENCY(IF(ISNUMBER(SEARCH(#REF!, $F$7:$F$44)), ROW($F$7:$F$44)), IF(ISNUMBER(SEARCH(#REF!, $F$7:$F$44))=FALSE, ROW($F$7:$F$44)))) &gt; 12, "F", ""),
   IF(MAX(FREQUENCY(IF(ISNUMBER(SEARCH(#REF!, $G$7:$G$44)), ROW($G$7:$G$44)), IF(ISNUMBER(SEARCH(#REF!, $G$7:$G$44))=FALSE, ROW($G$7:$G$44)))) &gt; 12, "G", ""),
   IF(MAX(FREQUENCY(IF(ISNUMBER(SEARCH(#REF!, $H$7:$H$44)), ROW($H$7:$H$44)), IF(ISNUMBER(SEARCH(#REF!, $H$7:$H$44))=FALSE, ROW($H$7:$H$44)))) &gt; 12, "H", ""),
   IF(MAX(FREQUENCY(IF(ISNUMBER(SEARCH(#REF!, $I$7:$I$44)), ROW($I$7:$I$44)), IF(ISNUMBER(SEARCH(#REF!, $I$7:$I$44))=FALSE, ROW($I$7:$I$44)))) &gt; 12, "I", ""),
   IF(MAX(FREQUENCY(IF(ISNUMBER(SEARCH(#REF!, $J$7:$J$44)), ROW($J$7:$J$44)), IF(ISNUMBER(SEARCH(#REF!, $J$7:$J$44))=FALSE, ROW($J$7:$J$44)))) &gt; 12, "J", ""),
   IF(MAX(FREQUENCY(IF(ISNUMBER(SEARCH(#REF!, $K$7:$K$44)), ROW($K$7:$K$44)), IF(ISNUMBER(SEARCH(#REF!,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1915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 t="s">
        <v>1914</v>
      </c>
      <c r="F16" s="515" t="s">
        <v>1030</v>
      </c>
      <c r="G16" s="560"/>
      <c r="H16" s="587" t="s">
        <v>57</v>
      </c>
      <c r="I16" s="515" t="s">
        <v>1916</v>
      </c>
      <c r="J16" s="458" t="s">
        <v>259</v>
      </c>
      <c r="K16" s="458" t="s">
        <v>259</v>
      </c>
      <c r="L16" s="62" t="str" cm="1">
        <f t="array" ref="L16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6" s="414" t="s">
        <v>65</v>
      </c>
      <c r="N16" s="326">
        <f>COUNTIF(E7:K44, "*Michael*")/2</f>
        <v>6.5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 t="s">
        <v>1914</v>
      </c>
      <c r="F17" s="515" t="s">
        <v>1030</v>
      </c>
      <c r="G17" s="560"/>
      <c r="H17" s="587" t="s">
        <v>57</v>
      </c>
      <c r="I17" s="515" t="s">
        <v>65</v>
      </c>
      <c r="J17" s="458" t="s">
        <v>259</v>
      </c>
      <c r="K17" s="458" t="s">
        <v>259</v>
      </c>
      <c r="L17" s="62" t="str" cm="1">
        <f t="array" ref="L17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 t="s">
        <v>1917</v>
      </c>
      <c r="F18" s="515" t="s">
        <v>261</v>
      </c>
      <c r="G18" s="560"/>
      <c r="H18" s="561" t="s">
        <v>65</v>
      </c>
      <c r="I18" s="515" t="s">
        <v>309</v>
      </c>
      <c r="J18" s="458" t="s">
        <v>259</v>
      </c>
      <c r="K18" s="458" t="s">
        <v>259</v>
      </c>
      <c r="L18" s="62" t="str" cm="1">
        <f t="array" ref="L18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 t="s">
        <v>1917</v>
      </c>
      <c r="F19" s="515" t="s">
        <v>316</v>
      </c>
      <c r="G19" s="560"/>
      <c r="H19" s="561" t="s">
        <v>65</v>
      </c>
      <c r="I19" s="515" t="s">
        <v>309</v>
      </c>
      <c r="J19" s="458" t="s">
        <v>259</v>
      </c>
      <c r="K19" s="458" t="s">
        <v>259</v>
      </c>
      <c r="L19" s="62" t="str" cm="1">
        <f t="array" ref="L19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9" s="414" t="s">
        <v>68</v>
      </c>
      <c r="N19" s="326">
        <f>COUNTIF(E7:K44, "*Shaun*")/2</f>
        <v>5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 t="s">
        <v>1917</v>
      </c>
      <c r="F20" s="515" t="s">
        <v>357</v>
      </c>
      <c r="G20" s="560"/>
      <c r="H20" s="561" t="s">
        <v>507</v>
      </c>
      <c r="I20" s="515" t="s">
        <v>309</v>
      </c>
      <c r="J20" s="458" t="s">
        <v>259</v>
      </c>
      <c r="K20" s="458" t="s">
        <v>259</v>
      </c>
      <c r="L20" s="62" t="str" cm="1">
        <f t="array" ref="L20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20" s="414" t="s">
        <v>104</v>
      </c>
      <c r="N20" s="326">
        <f>COUNTIF(E7:K44, "*Angel*")/2</f>
        <v>4</v>
      </c>
      <c r="O20" s="547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 t="s">
        <v>340</v>
      </c>
      <c r="F21" s="515" t="s">
        <v>1918</v>
      </c>
      <c r="G21" s="560"/>
      <c r="H21" s="561" t="s">
        <v>1919</v>
      </c>
      <c r="I21" s="515" t="s">
        <v>323</v>
      </c>
      <c r="J21" s="458" t="s">
        <v>259</v>
      </c>
      <c r="K21" s="458" t="s">
        <v>259</v>
      </c>
      <c r="L21" s="62" t="str" cm="1">
        <f t="array" ref="L21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1915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 t="s">
        <v>340</v>
      </c>
      <c r="F22" s="515" t="s">
        <v>1920</v>
      </c>
      <c r="G22" s="560"/>
      <c r="H22" s="561" t="s">
        <v>1919</v>
      </c>
      <c r="I22" s="515" t="s">
        <v>62</v>
      </c>
      <c r="J22" s="458" t="s">
        <v>259</v>
      </c>
      <c r="K22" s="458" t="s">
        <v>259</v>
      </c>
      <c r="L22" s="62" t="str" cm="1">
        <f t="array" ref="L22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2" s="414" t="s">
        <v>108</v>
      </c>
      <c r="N22" s="326">
        <f>COUNTIF(E7:K44, "*QiAn*")/2</f>
        <v>12.5</v>
      </c>
      <c r="O22" s="550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 t="s">
        <v>62</v>
      </c>
      <c r="F23" s="515" t="s">
        <v>1920</v>
      </c>
      <c r="G23" s="560"/>
      <c r="H23" s="561" t="s">
        <v>971</v>
      </c>
      <c r="I23" s="515" t="s">
        <v>62</v>
      </c>
      <c r="J23" s="458" t="s">
        <v>259</v>
      </c>
      <c r="K23" s="458" t="s">
        <v>259</v>
      </c>
      <c r="L23" s="62" t="str" cm="1">
        <f t="array" ref="L23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3" s="416" t="s">
        <v>161</v>
      </c>
      <c r="N23" s="334">
        <f>COUNTIF(E7:K44, "*Wei Jun*")/2</f>
        <v>6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 t="s">
        <v>1921</v>
      </c>
      <c r="F24" s="515" t="s">
        <v>1922</v>
      </c>
      <c r="G24" s="308"/>
      <c r="H24" s="561" t="s">
        <v>971</v>
      </c>
      <c r="I24" s="515" t="s">
        <v>1923</v>
      </c>
      <c r="J24" s="458" t="s">
        <v>259</v>
      </c>
      <c r="K24" s="458" t="s">
        <v>259</v>
      </c>
      <c r="L24" s="62" t="str" cm="1">
        <f t="array" ref="L24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4" s="416" t="s">
        <v>300</v>
      </c>
      <c r="N24" s="334">
        <f>COUNTIF(E7:K44, "*Foo*")/2</f>
        <v>3.5</v>
      </c>
      <c r="O24" s="547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 t="s">
        <v>1921</v>
      </c>
      <c r="F25" s="515" t="s">
        <v>1922</v>
      </c>
      <c r="G25" s="308"/>
      <c r="H25" s="561" t="s">
        <v>971</v>
      </c>
      <c r="I25" s="515" t="s">
        <v>1923</v>
      </c>
      <c r="J25" s="458"/>
      <c r="K25" s="460" t="s">
        <v>1924</v>
      </c>
      <c r="L25" s="62" t="str" cm="1">
        <f t="array" ref="L25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 t="s">
        <v>1921</v>
      </c>
      <c r="F26" s="515" t="s">
        <v>1922</v>
      </c>
      <c r="G26" s="308"/>
      <c r="H26" s="561" t="s">
        <v>971</v>
      </c>
      <c r="I26" s="515" t="s">
        <v>1925</v>
      </c>
      <c r="J26" s="458" t="s">
        <v>259</v>
      </c>
      <c r="K26" s="460" t="s">
        <v>1926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 t="s">
        <v>1324</v>
      </c>
      <c r="F27" s="452" t="s">
        <v>714</v>
      </c>
      <c r="G27" s="308"/>
      <c r="H27" s="561" t="s">
        <v>971</v>
      </c>
      <c r="I27" s="515" t="s">
        <v>320</v>
      </c>
      <c r="J27" s="458" t="s">
        <v>259</v>
      </c>
      <c r="K27" s="460" t="s">
        <v>1926</v>
      </c>
      <c r="L27" s="61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 t="s">
        <v>1324</v>
      </c>
      <c r="F28" s="452" t="s">
        <v>1927</v>
      </c>
      <c r="G28" s="308"/>
      <c r="H28" s="561" t="s">
        <v>971</v>
      </c>
      <c r="I28" s="589" t="s">
        <v>1928</v>
      </c>
      <c r="J28" s="458" t="s">
        <v>259</v>
      </c>
      <c r="K28" s="460" t="s">
        <v>1926</v>
      </c>
      <c r="L28" s="61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 t="s">
        <v>1929</v>
      </c>
      <c r="F29" s="452" t="s">
        <v>1930</v>
      </c>
      <c r="G29" s="308"/>
      <c r="H29" s="561" t="s">
        <v>309</v>
      </c>
      <c r="I29" s="358" t="s">
        <v>300</v>
      </c>
      <c r="J29" s="458" t="s">
        <v>259</v>
      </c>
      <c r="K29" s="460" t="s">
        <v>1926</v>
      </c>
      <c r="L29" s="61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 t="s">
        <v>1929</v>
      </c>
      <c r="F30" s="452" t="s">
        <v>1930</v>
      </c>
      <c r="G30" s="308"/>
      <c r="H30" s="588" t="s">
        <v>309</v>
      </c>
      <c r="I30" s="306" t="s">
        <v>300</v>
      </c>
      <c r="J30" s="458" t="s">
        <v>259</v>
      </c>
      <c r="K30" s="460" t="s">
        <v>1926</v>
      </c>
      <c r="L30" s="61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 t="s">
        <v>1929</v>
      </c>
      <c r="F31" s="452" t="s">
        <v>1930</v>
      </c>
      <c r="G31" s="308"/>
      <c r="H31" s="561" t="s">
        <v>309</v>
      </c>
      <c r="I31" s="306" t="s">
        <v>57</v>
      </c>
      <c r="J31" s="458" t="s">
        <v>259</v>
      </c>
      <c r="K31" s="460" t="s">
        <v>1926</v>
      </c>
      <c r="L31" s="61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 t="s">
        <v>1929</v>
      </c>
      <c r="F32" s="452" t="s">
        <v>1930</v>
      </c>
      <c r="G32" s="308"/>
      <c r="H32" s="561" t="s">
        <v>309</v>
      </c>
      <c r="I32" s="306" t="s">
        <v>57</v>
      </c>
      <c r="J32" s="458" t="s">
        <v>259</v>
      </c>
      <c r="K32" s="460" t="s">
        <v>1926</v>
      </c>
      <c r="L32" s="61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 t="s">
        <v>1929</v>
      </c>
      <c r="F33" s="452" t="s">
        <v>1931</v>
      </c>
      <c r="G33" s="308"/>
      <c r="H33" s="561" t="s">
        <v>309</v>
      </c>
      <c r="I33" s="306" t="s">
        <v>57</v>
      </c>
      <c r="J33" s="458" t="s">
        <v>259</v>
      </c>
      <c r="K33" s="460"/>
      <c r="L33" s="61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 t="s">
        <v>1932</v>
      </c>
      <c r="G34" s="593"/>
      <c r="H34" s="538" t="s">
        <v>322</v>
      </c>
      <c r="I34" s="537"/>
      <c r="J34" s="458" t="s">
        <v>259</v>
      </c>
      <c r="K34" s="300"/>
      <c r="L34" s="61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44"/>
      <c r="F35" s="538" t="s">
        <v>1933</v>
      </c>
      <c r="G35" s="594"/>
      <c r="H35" s="538" t="s">
        <v>322</v>
      </c>
      <c r="I35" s="537"/>
      <c r="J35" s="458" t="s">
        <v>259</v>
      </c>
      <c r="K35" s="300"/>
      <c r="L35" s="61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44"/>
      <c r="F36" s="538" t="s">
        <v>1933</v>
      </c>
      <c r="G36" s="594"/>
      <c r="H36" s="538" t="s">
        <v>322</v>
      </c>
      <c r="I36" s="537"/>
      <c r="J36" s="458" t="s">
        <v>259</v>
      </c>
      <c r="K36" s="300"/>
      <c r="L36" s="61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44"/>
      <c r="F37" s="538" t="s">
        <v>1933</v>
      </c>
      <c r="G37" s="595"/>
      <c r="H37" s="538" t="s">
        <v>322</v>
      </c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44"/>
      <c r="F38" s="538" t="s">
        <v>1933</v>
      </c>
      <c r="G38" s="595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538" t="s">
        <v>1933</v>
      </c>
      <c r="G39" s="595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538" t="s">
        <v>1933</v>
      </c>
      <c r="G40" s="309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538" t="s">
        <v>1934</v>
      </c>
      <c r="G41" s="309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538" t="s">
        <v>1934</v>
      </c>
      <c r="G42" s="309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322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275</v>
      </c>
      <c r="D46" s="255" t="s">
        <v>276</v>
      </c>
      <c r="I46" s="199"/>
      <c r="M46" s="61"/>
      <c r="N46" s="62"/>
      <c r="O46" s="61"/>
    </row>
    <row r="47" spans="2:20">
      <c r="B47" s="570" t="s">
        <v>52</v>
      </c>
      <c r="C47" t="s">
        <v>275</v>
      </c>
      <c r="D47" t="s">
        <v>277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130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278</v>
      </c>
    </row>
    <row r="56" spans="2:15">
      <c r="B56" s="387" t="s">
        <v>136</v>
      </c>
    </row>
  </sheetData>
  <sheetProtection algorithmName="SHA-512" hashValue="J15cTHwPdeemWAYl5etw1SeY1e4eMKbhEfELNdnaYqaQz5L2diGjzKWFytX0YNt1Wd8USVunruxVV+KHL+uwJQ==" saltValue="zfexpamoNbfSQf/g1LkQ8Q==" spinCount="100000" sheet="1" objects="1" scenarios="1"/>
  <mergeCells count="3">
    <mergeCell ref="B1:K1"/>
    <mergeCell ref="B2:K2"/>
    <mergeCell ref="B3:K3"/>
  </mergeCells>
  <conditionalFormatting sqref="M6:M24">
    <cfRule type="expression" dxfId="131" priority="1">
      <formula>MAX(FREQUENCY(IF(ISNUMBER(SEARCH(M6, $K$7:$K$44)), ROW($K$7:$K$44)), IF(ISNUMBER(SEARCH(M6, $K$7:$K$44))=FALSE, ROW($K$7:$K$44)))) &gt; 12</formula>
    </cfRule>
    <cfRule type="expression" dxfId="130" priority="2">
      <formula>MAX(FREQUENCY(IF(ISNUMBER(SEARCH(M6, $E$7:$E$44)), ROW($E$7:$E$44)), IF(ISNUMBER(SEARCH(M6, $E$7:$E$44))=FALSE, ROW($E$7:$E$44)))) &gt; 12</formula>
    </cfRule>
    <cfRule type="expression" dxfId="129" priority="3">
      <formula>MAX(FREQUENCY(IF(ISNUMBER(SEARCH(M6, $F$7:$F$44)), ROW($F$7:$F$44)), IF(ISNUMBER(SEARCH(M6, $F$7:$F$44))=FALSE, ROW($F$7:$F$44)))) &gt; 12</formula>
    </cfRule>
    <cfRule type="expression" dxfId="128" priority="4">
      <formula>MAX(FREQUENCY(IF(ISNUMBER(SEARCH(M6, $G$7:$G$44)), ROW($G$7:$G$44)), IF(ISNUMBER(SEARCH(M6, $G$7:$G$44))=FALSE, ROW($G$7:$G$44)))) &gt; 12</formula>
    </cfRule>
    <cfRule type="expression" dxfId="127" priority="5">
      <formula>MAX(FREQUENCY(IF(ISNUMBER(SEARCH(M6, $H$7:$H$44)), ROW($H$7:$H$44)), IF(ISNUMBER(SEARCH(M6, $H$7:$H$44))=FALSE, ROW($H$7:$H$44)))) &gt; 12</formula>
    </cfRule>
    <cfRule type="expression" dxfId="126" priority="6">
      <formula>MAX(FREQUENCY(IF(ISNUMBER(SEARCH(M6, $I$7:$I$44)), ROW($I$7:$I$44)), IF(ISNUMBER(SEARCH(M6, $I$7:$I$44))=FALSE, ROW($I$7:$I$44)))) &gt; 12</formula>
    </cfRule>
    <cfRule type="expression" dxfId="125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124" priority="8">
      <formula>AND(ISNUMBER(N6), N6&gt;=5, NOT(ISBLANK(O6)))</formula>
    </cfRule>
    <cfRule type="expression" dxfId="123" priority="9">
      <formula>AND(ISNUMBER(N6), N6&gt;=5)</formula>
    </cfRule>
    <cfRule type="expression" dxfId="122" priority="10">
      <formula>AND(ISNUMBER(N6), N6&lt;5, NOT(ISBLANK(O6)))</formula>
    </cfRule>
    <cfRule type="expression" dxfId="121" priority="11">
      <formula>AND(ISNUMBER(N6), N6&lt;5, ISBLANK(O6))</formula>
    </cfRule>
  </conditionalFormatting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28805C-79EE-4BE8-831B-6C0798355761}">
  <sheetPr>
    <tabColor rgb="FFABE0DE"/>
  </sheetPr>
  <dimension ref="B1:T61"/>
  <sheetViews>
    <sheetView topLeftCell="B12" zoomScale="115" zoomScaleNormal="115" workbookViewId="0">
      <selection activeCell="H28" sqref="H28:H29"/>
    </sheetView>
  </sheetViews>
  <sheetFormatPr defaultRowHeight="15"/>
  <cols>
    <col min="2" max="2" width="10.28515625" customWidth="1"/>
    <col min="3" max="3" width="5.42578125" customWidth="1"/>
    <col min="4" max="4" width="18.7109375" bestFit="1" customWidth="1"/>
    <col min="5" max="5" width="30.28515625" customWidth="1"/>
    <col min="6" max="6" width="28.7109375" bestFit="1" customWidth="1"/>
    <col min="7" max="11" width="25.7109375" customWidth="1"/>
    <col min="12" max="12" width="32.42578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1935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45439</v>
      </c>
      <c r="F5" s="577">
        <v>45440</v>
      </c>
      <c r="G5" s="577">
        <v>45441</v>
      </c>
      <c r="H5" s="577">
        <v>45442</v>
      </c>
      <c r="I5" s="577">
        <v>45443</v>
      </c>
      <c r="J5" s="577"/>
      <c r="K5" s="577"/>
      <c r="L5" s="592" t="s">
        <v>1937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140</v>
      </c>
      <c r="F6" s="282" t="s">
        <v>140</v>
      </c>
      <c r="G6" s="282" t="s">
        <v>140</v>
      </c>
      <c r="H6" s="282" t="s">
        <v>140</v>
      </c>
      <c r="I6" s="282" t="s">
        <v>1938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5.5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9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14</v>
      </c>
      <c r="O8" s="547" t="s">
        <v>295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7.5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1939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10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 t="s">
        <v>1940</v>
      </c>
      <c r="F12" s="515" t="s">
        <v>1941</v>
      </c>
      <c r="G12" s="515" t="s">
        <v>1940</v>
      </c>
      <c r="H12" s="561" t="s">
        <v>1940</v>
      </c>
      <c r="I12" s="452" t="s">
        <v>1942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259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 t="s">
        <v>1940</v>
      </c>
      <c r="F13" s="515" t="s">
        <v>1941</v>
      </c>
      <c r="G13" s="515" t="s">
        <v>1940</v>
      </c>
      <c r="H13" s="561" t="s">
        <v>1943</v>
      </c>
      <c r="I13" s="452" t="s">
        <v>1942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6.5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 t="s">
        <v>1944</v>
      </c>
      <c r="F14" s="515" t="s">
        <v>1941</v>
      </c>
      <c r="G14" s="515" t="s">
        <v>1943</v>
      </c>
      <c r="H14" s="561" t="s">
        <v>322</v>
      </c>
      <c r="I14" s="452" t="s">
        <v>1945</v>
      </c>
      <c r="J14" s="458"/>
      <c r="K14" s="459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8.5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 t="s">
        <v>1929</v>
      </c>
      <c r="F15" s="515" t="s">
        <v>1941</v>
      </c>
      <c r="G15" s="515" t="s">
        <v>1943</v>
      </c>
      <c r="H15" s="561" t="s">
        <v>322</v>
      </c>
      <c r="I15" s="452" t="s">
        <v>1946</v>
      </c>
      <c r="J15" s="458"/>
      <c r="K15" s="459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1947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 t="s">
        <v>1929</v>
      </c>
      <c r="F16" s="515" t="s">
        <v>1941</v>
      </c>
      <c r="G16" s="515" t="s">
        <v>1948</v>
      </c>
      <c r="H16" s="561" t="s">
        <v>322</v>
      </c>
      <c r="I16" s="452" t="s">
        <v>1946</v>
      </c>
      <c r="J16" s="458"/>
      <c r="K16" s="459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5.5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 t="s">
        <v>1929</v>
      </c>
      <c r="F17" s="515" t="s">
        <v>1941</v>
      </c>
      <c r="G17" s="515" t="s">
        <v>1948</v>
      </c>
      <c r="H17" s="561" t="s">
        <v>322</v>
      </c>
      <c r="I17" s="452" t="s">
        <v>1949</v>
      </c>
      <c r="J17" s="458"/>
      <c r="K17" s="459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 t="s">
        <v>1950</v>
      </c>
      <c r="F18" s="515" t="s">
        <v>1951</v>
      </c>
      <c r="G18" s="452" t="s">
        <v>1952</v>
      </c>
      <c r="H18" s="561" t="s">
        <v>56</v>
      </c>
      <c r="I18" s="452" t="s">
        <v>1949</v>
      </c>
      <c r="J18" s="458"/>
      <c r="K18" s="459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 t="s">
        <v>1953</v>
      </c>
      <c r="F19" s="515" t="s">
        <v>1954</v>
      </c>
      <c r="G19" s="452" t="s">
        <v>1955</v>
      </c>
      <c r="H19" s="561" t="s">
        <v>56</v>
      </c>
      <c r="I19" s="452" t="s">
        <v>1949</v>
      </c>
      <c r="J19" s="458"/>
      <c r="K19" s="459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10.5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 t="s">
        <v>1953</v>
      </c>
      <c r="F20" s="515" t="s">
        <v>1951</v>
      </c>
      <c r="G20" s="452" t="s">
        <v>1956</v>
      </c>
      <c r="H20" s="561" t="s">
        <v>56</v>
      </c>
      <c r="I20" s="452" t="s">
        <v>1949</v>
      </c>
      <c r="J20" s="458"/>
      <c r="K20" s="459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 t="s">
        <v>842</v>
      </c>
      <c r="F21" s="515" t="s">
        <v>1951</v>
      </c>
      <c r="G21" s="452" t="s">
        <v>1957</v>
      </c>
      <c r="H21" s="561" t="s">
        <v>56</v>
      </c>
      <c r="I21" s="452" t="s">
        <v>108</v>
      </c>
      <c r="J21" s="458"/>
      <c r="K21" s="459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1915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 t="s">
        <v>1958</v>
      </c>
      <c r="F22" s="515" t="s">
        <v>1951</v>
      </c>
      <c r="G22" s="452" t="s">
        <v>1959</v>
      </c>
      <c r="H22" s="561" t="s">
        <v>380</v>
      </c>
      <c r="I22" s="452" t="s">
        <v>57</v>
      </c>
      <c r="J22" s="458"/>
      <c r="K22" s="4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417">
        <f>COUNTIF(E7:K44, "*QiAn*")/2</f>
        <v>13</v>
      </c>
      <c r="O22" s="419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 t="s">
        <v>1953</v>
      </c>
      <c r="F23" s="515" t="s">
        <v>1960</v>
      </c>
      <c r="G23" s="452" t="s">
        <v>1957</v>
      </c>
      <c r="H23" s="561" t="s">
        <v>380</v>
      </c>
      <c r="I23" s="452" t="s">
        <v>1946</v>
      </c>
      <c r="J23" s="458"/>
      <c r="K23" s="459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18.5</v>
      </c>
      <c r="O23" s="59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 t="s">
        <v>1953</v>
      </c>
      <c r="F24" s="515" t="s">
        <v>1961</v>
      </c>
      <c r="G24" s="452" t="s">
        <v>1962</v>
      </c>
      <c r="H24" s="561" t="s">
        <v>65</v>
      </c>
      <c r="I24" s="452" t="s">
        <v>1946</v>
      </c>
      <c r="J24" s="458"/>
      <c r="K24" s="459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300</v>
      </c>
      <c r="N24" s="334">
        <f>COUNTIF(E7:K44, "*Foo*")/2</f>
        <v>5.5</v>
      </c>
      <c r="O24" s="547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 t="s">
        <v>1963</v>
      </c>
      <c r="F25" s="515" t="s">
        <v>1948</v>
      </c>
      <c r="G25" s="452" t="s">
        <v>288</v>
      </c>
      <c r="H25" s="561" t="s">
        <v>1964</v>
      </c>
      <c r="I25" s="452" t="s">
        <v>1965</v>
      </c>
      <c r="J25" s="458"/>
      <c r="K25" s="459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 t="s">
        <v>1307</v>
      </c>
      <c r="F26" s="515" t="s">
        <v>1948</v>
      </c>
      <c r="G26" s="452" t="s">
        <v>288</v>
      </c>
      <c r="H26" s="561" t="s">
        <v>1964</v>
      </c>
      <c r="I26" s="452" t="s">
        <v>1966</v>
      </c>
      <c r="J26" s="458"/>
      <c r="K26" s="459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 t="s">
        <v>1967</v>
      </c>
      <c r="F27" s="515" t="s">
        <v>1948</v>
      </c>
      <c r="G27" s="452" t="s">
        <v>288</v>
      </c>
      <c r="H27" s="561" t="s">
        <v>1964</v>
      </c>
      <c r="I27" s="452" t="s">
        <v>1966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 t="s">
        <v>1967</v>
      </c>
      <c r="F28" s="515" t="s">
        <v>56</v>
      </c>
      <c r="G28" s="452" t="s">
        <v>1968</v>
      </c>
      <c r="H28" s="515" t="s">
        <v>315</v>
      </c>
      <c r="I28" s="452" t="s">
        <v>321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 t="s">
        <v>375</v>
      </c>
      <c r="F29" s="515" t="s">
        <v>322</v>
      </c>
      <c r="G29" s="452" t="s">
        <v>413</v>
      </c>
      <c r="H29" s="515" t="s">
        <v>315</v>
      </c>
      <c r="I29" s="306" t="s">
        <v>1969</v>
      </c>
      <c r="J29" s="458"/>
      <c r="K29" s="460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 t="s">
        <v>375</v>
      </c>
      <c r="F30" s="515" t="s">
        <v>322</v>
      </c>
      <c r="G30" s="452" t="s">
        <v>413</v>
      </c>
      <c r="H30" s="515" t="s">
        <v>1970</v>
      </c>
      <c r="I30" s="306" t="s">
        <v>1969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 t="s">
        <v>375</v>
      </c>
      <c r="F31" s="515" t="s">
        <v>322</v>
      </c>
      <c r="G31" s="452" t="s">
        <v>57</v>
      </c>
      <c r="H31" s="515" t="s">
        <v>1970</v>
      </c>
      <c r="I31" s="306" t="s">
        <v>322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 t="s">
        <v>375</v>
      </c>
      <c r="F32" s="515" t="s">
        <v>322</v>
      </c>
      <c r="G32" s="452" t="s">
        <v>1971</v>
      </c>
      <c r="H32" s="515" t="s">
        <v>1970</v>
      </c>
      <c r="I32" s="306" t="s">
        <v>322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 t="s">
        <v>375</v>
      </c>
      <c r="F33" s="515" t="s">
        <v>322</v>
      </c>
      <c r="G33" s="452" t="s">
        <v>1971</v>
      </c>
      <c r="H33" s="515" t="s">
        <v>1970</v>
      </c>
      <c r="I33" s="306" t="s">
        <v>1972</v>
      </c>
      <c r="J33" s="458"/>
      <c r="K33" s="460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 t="s">
        <v>57</v>
      </c>
      <c r="H34" s="538" t="s">
        <v>1970</v>
      </c>
      <c r="I34" s="537" t="s">
        <v>59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 t="s">
        <v>57</v>
      </c>
      <c r="H35" s="538"/>
      <c r="I35" s="537" t="s">
        <v>59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 t="s">
        <v>59</v>
      </c>
      <c r="J36" s="458"/>
      <c r="K36" s="300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 t="s">
        <v>59</v>
      </c>
      <c r="J37" s="458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4"/>
      <c r="F38" s="274"/>
      <c r="G38" s="337"/>
      <c r="H38" s="559"/>
      <c r="I38" s="273" t="s">
        <v>59</v>
      </c>
      <c r="J38" s="458"/>
      <c r="K38" s="300"/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 t="s">
        <v>59</v>
      </c>
      <c r="J39" s="458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 t="s">
        <v>59</v>
      </c>
      <c r="J40" s="458"/>
      <c r="K40" s="278"/>
      <c r="L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458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458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458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I45" s="199"/>
      <c r="M45" s="61"/>
      <c r="N45" s="62"/>
      <c r="O45" s="61"/>
    </row>
    <row r="46" spans="2:20">
      <c r="B46" s="218" t="s">
        <v>52</v>
      </c>
      <c r="C46" s="571" t="s">
        <v>275</v>
      </c>
      <c r="D46" s="255" t="s">
        <v>276</v>
      </c>
      <c r="I46" s="199"/>
      <c r="M46" s="61"/>
      <c r="N46" s="62"/>
      <c r="O46" s="61"/>
    </row>
    <row r="47" spans="2:20">
      <c r="B47" s="570" t="s">
        <v>52</v>
      </c>
      <c r="C47" t="s">
        <v>275</v>
      </c>
      <c r="D47" t="s">
        <v>277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130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311</v>
      </c>
    </row>
    <row r="61" spans="2:15">
      <c r="D61" t="s">
        <v>142</v>
      </c>
    </row>
  </sheetData>
  <sheetProtection algorithmName="SHA-512" hashValue="/5XrsOV5isc2STAkcIzdXG4p0ZLt8AK4k9mf8EncJkMduuCe7xgvFRdz0XQiqF0i72fKG30FYlAqokFz8dJ4qg==" saltValue="nYqnwwe5vdWo1qcj4CViag==" spinCount="100000" sheet="1" objects="1" scenarios="1"/>
  <mergeCells count="3">
    <mergeCell ref="B1:K1"/>
    <mergeCell ref="B2:K2"/>
    <mergeCell ref="B3:K3"/>
  </mergeCells>
  <conditionalFormatting sqref="M6:M24">
    <cfRule type="expression" dxfId="120" priority="1">
      <formula>MAX(FREQUENCY(IF(ISNUMBER(SEARCH(M6, $K$7:$K$44)), ROW($K$7:$K$44)), IF(ISNUMBER(SEARCH(M6, $K$7:$K$44))=FALSE, ROW($K$7:$K$44)))) &gt; 12</formula>
    </cfRule>
    <cfRule type="expression" dxfId="119" priority="2">
      <formula>MAX(FREQUENCY(IF(ISNUMBER(SEARCH(M6, $E$7:$E$44)), ROW($E$7:$E$44)), IF(ISNUMBER(SEARCH(M6, $E$7:$E$44))=FALSE, ROW($E$7:$E$44)))) &gt; 12</formula>
    </cfRule>
    <cfRule type="expression" dxfId="118" priority="3">
      <formula>MAX(FREQUENCY(IF(ISNUMBER(SEARCH(M6, $F$7:$F$44)), ROW($F$7:$F$44)), IF(ISNUMBER(SEARCH(M6, $F$7:$F$44))=FALSE, ROW($F$7:$F$44)))) &gt; 12</formula>
    </cfRule>
    <cfRule type="expression" dxfId="117" priority="4">
      <formula>MAX(FREQUENCY(IF(ISNUMBER(SEARCH(M6, $G$7:$G$44)), ROW($G$7:$G$44)), IF(ISNUMBER(SEARCH(M6, $G$7:$G$44))=FALSE, ROW($G$7:$G$44)))) &gt; 12</formula>
    </cfRule>
    <cfRule type="expression" dxfId="116" priority="5">
      <formula>MAX(FREQUENCY(IF(ISNUMBER(SEARCH(M6, $H$7:$H$44)), ROW($H$7:$H$44)), IF(ISNUMBER(SEARCH(M6, $H$7:$H$44))=FALSE, ROW($H$7:$H$44)))) &gt; 12</formula>
    </cfRule>
    <cfRule type="expression" dxfId="115" priority="6">
      <formula>MAX(FREQUENCY(IF(ISNUMBER(SEARCH(M6, $I$7:$I$44)), ROW($I$7:$I$44)), IF(ISNUMBER(SEARCH(M6, $I$7:$I$44))=FALSE, ROW($I$7:$I$44)))) &gt; 12</formula>
    </cfRule>
    <cfRule type="expression" dxfId="114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113" priority="8">
      <formula>AND(ISNUMBER(N6), N6&gt;=5, NOT(ISBLANK(O6)))</formula>
    </cfRule>
    <cfRule type="expression" dxfId="112" priority="9">
      <formula>AND(ISNUMBER(N6), N6&gt;=5)</formula>
    </cfRule>
    <cfRule type="expression" dxfId="111" priority="10">
      <formula>AND(ISNUMBER(N6), N6&lt;5, NOT(ISBLANK(O6)))</formula>
    </cfRule>
    <cfRule type="expression" dxfId="110" priority="11">
      <formula>AND(ISNUMBER(N6), N6&lt;5, ISBLANK(O6))</formula>
    </cfRule>
  </conditionalFormatting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01A945-CC0A-4B4D-8E70-B01644B39CF9}">
  <sheetPr>
    <tabColor rgb="FFFFA861"/>
  </sheetPr>
  <dimension ref="B1:T61"/>
  <sheetViews>
    <sheetView topLeftCell="G1" zoomScale="115" zoomScaleNormal="115" workbookViewId="0">
      <selection activeCell="M32" sqref="M32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.28515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1935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255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/>
      <c r="F5" s="223"/>
      <c r="G5" s="223"/>
      <c r="H5" s="223"/>
      <c r="I5" s="223"/>
      <c r="J5" s="577">
        <v>45444</v>
      </c>
      <c r="K5" s="577">
        <v>45445</v>
      </c>
      <c r="L5" s="592" t="s">
        <v>1937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17"/>
      <c r="F6" s="617"/>
      <c r="G6" s="617"/>
      <c r="H6" s="617"/>
      <c r="I6" s="617"/>
      <c r="J6" s="603"/>
      <c r="K6" s="599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618"/>
      <c r="F7" s="618"/>
      <c r="G7" s="618"/>
      <c r="H7" s="617"/>
      <c r="I7" s="619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618"/>
      <c r="F8" s="618"/>
      <c r="G8" s="618"/>
      <c r="H8" s="617"/>
      <c r="I8" s="619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10</v>
      </c>
      <c r="O8" s="547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618"/>
      <c r="F9" s="618"/>
      <c r="G9" s="618"/>
      <c r="H9" s="617"/>
      <c r="I9" s="619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618"/>
      <c r="F10" s="618"/>
      <c r="G10" s="618"/>
      <c r="H10" s="617"/>
      <c r="I10" s="619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18"/>
      <c r="F11" s="618"/>
      <c r="G11" s="618"/>
      <c r="H11" s="617"/>
      <c r="I11" s="619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18"/>
      <c r="F12" s="618"/>
      <c r="G12" s="618"/>
      <c r="H12" s="617"/>
      <c r="I12" s="619"/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259</v>
      </c>
      <c r="N12" s="326" cm="1">
        <f t="array" ref="N12">SUM(COUNTIFS(E7:K44, {"*Venus*","*Vaness*","*Vanness*"}))/2</f>
        <v>10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18"/>
      <c r="F13" s="618"/>
      <c r="G13" s="618"/>
      <c r="H13" s="617"/>
      <c r="I13" s="619"/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618"/>
      <c r="F14" s="618"/>
      <c r="G14" s="618"/>
      <c r="H14" s="617"/>
      <c r="I14" s="619"/>
      <c r="J14" s="583"/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618"/>
      <c r="F15" s="618"/>
      <c r="G15" s="618"/>
      <c r="H15" s="617"/>
      <c r="I15" s="619"/>
      <c r="J15" s="583"/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1973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618"/>
      <c r="F16" s="619"/>
      <c r="G16" s="618"/>
      <c r="H16" s="617"/>
      <c r="I16" s="619"/>
      <c r="J16" s="583" t="s">
        <v>957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618"/>
      <c r="F17" s="618"/>
      <c r="G17" s="618"/>
      <c r="H17" s="617"/>
      <c r="I17" s="619"/>
      <c r="J17" s="583" t="s">
        <v>957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618"/>
      <c r="F18" s="618"/>
      <c r="G18" s="619"/>
      <c r="H18" s="617"/>
      <c r="I18" s="619"/>
      <c r="J18" s="583" t="s">
        <v>957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618"/>
      <c r="F19" s="618"/>
      <c r="G19" s="619"/>
      <c r="H19" s="617"/>
      <c r="I19" s="619"/>
      <c r="J19" s="583" t="s">
        <v>957</v>
      </c>
      <c r="K19" s="608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618"/>
      <c r="F20" s="618"/>
      <c r="G20" s="619"/>
      <c r="H20" s="617"/>
      <c r="I20" s="619"/>
      <c r="J20" s="583" t="s">
        <v>957</v>
      </c>
      <c r="K20" s="608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618"/>
      <c r="F21" s="618"/>
      <c r="G21" s="619"/>
      <c r="H21" s="617"/>
      <c r="I21" s="619"/>
      <c r="J21" s="583" t="s">
        <v>957</v>
      </c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1973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618"/>
      <c r="F22" s="618"/>
      <c r="G22" s="619"/>
      <c r="H22" s="617"/>
      <c r="I22" s="619"/>
      <c r="J22" s="583" t="s">
        <v>957</v>
      </c>
      <c r="K22" s="608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326">
        <f>COUNTIF(E7:K44, "*QiAn*")/2</f>
        <v>0</v>
      </c>
      <c r="O22" s="550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618"/>
      <c r="F23" s="618"/>
      <c r="G23" s="619"/>
      <c r="H23" s="617"/>
      <c r="I23" s="619"/>
      <c r="J23" s="583" t="s">
        <v>957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618"/>
      <c r="F24" s="618"/>
      <c r="G24" s="619"/>
      <c r="H24" s="617"/>
      <c r="I24" s="619"/>
      <c r="J24" s="583" t="s">
        <v>957</v>
      </c>
      <c r="K24" s="608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300</v>
      </c>
      <c r="N24" s="334">
        <f>COUNTIF(E7:K44, "*Foo*")/2</f>
        <v>0</v>
      </c>
      <c r="O24" s="547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618"/>
      <c r="F25" s="618"/>
      <c r="G25" s="619"/>
      <c r="H25" s="617"/>
      <c r="I25" s="619"/>
      <c r="J25" s="583" t="s">
        <v>957</v>
      </c>
      <c r="K25" s="608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618"/>
      <c r="F26" s="618"/>
      <c r="G26" s="619"/>
      <c r="H26" s="617"/>
      <c r="I26" s="619"/>
      <c r="J26" s="583" t="s">
        <v>957</v>
      </c>
      <c r="K26" s="608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618"/>
      <c r="F27" s="619"/>
      <c r="G27" s="619"/>
      <c r="H27" s="617"/>
      <c r="I27" s="619"/>
      <c r="J27" s="583" t="s">
        <v>957</v>
      </c>
      <c r="K27" s="608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618"/>
      <c r="F28" s="619"/>
      <c r="G28" s="619"/>
      <c r="H28" s="617"/>
      <c r="I28" s="373"/>
      <c r="J28" s="583"/>
      <c r="K28" s="608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618"/>
      <c r="F29" s="619"/>
      <c r="G29" s="619"/>
      <c r="H29" s="617"/>
      <c r="I29" s="373"/>
      <c r="J29" s="583" t="s">
        <v>957</v>
      </c>
      <c r="K29" s="608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618"/>
      <c r="F30" s="619"/>
      <c r="G30" s="619"/>
      <c r="H30" s="617"/>
      <c r="I30" s="373"/>
      <c r="J30" s="583" t="s">
        <v>957</v>
      </c>
      <c r="K30" s="608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618"/>
      <c r="F31" s="619"/>
      <c r="G31" s="619"/>
      <c r="H31" s="617"/>
      <c r="I31" s="373"/>
      <c r="J31" s="583" t="s">
        <v>957</v>
      </c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618"/>
      <c r="F32" s="619"/>
      <c r="G32" s="619"/>
      <c r="H32" s="617"/>
      <c r="I32" s="373"/>
      <c r="J32" s="583" t="s">
        <v>957</v>
      </c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618"/>
      <c r="F33" s="619"/>
      <c r="G33" s="619"/>
      <c r="H33" s="617"/>
      <c r="I33" s="373"/>
      <c r="J33" s="583" t="s">
        <v>957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620"/>
      <c r="F34" s="621"/>
      <c r="G34" s="621"/>
      <c r="H34" s="621"/>
      <c r="I34" s="607"/>
      <c r="J34" s="583" t="s">
        <v>957</v>
      </c>
      <c r="K34" s="609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622"/>
      <c r="F35" s="604"/>
      <c r="G35" s="606"/>
      <c r="H35" s="621"/>
      <c r="I35" s="607"/>
      <c r="J35" s="583" t="s">
        <v>957</v>
      </c>
      <c r="K35" s="609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622"/>
      <c r="F36" s="604"/>
      <c r="G36" s="606"/>
      <c r="H36" s="621"/>
      <c r="I36" s="607"/>
      <c r="J36" s="583" t="s">
        <v>957</v>
      </c>
      <c r="K36" s="609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622"/>
      <c r="F37" s="604"/>
      <c r="G37" s="623"/>
      <c r="H37" s="621"/>
      <c r="I37" s="624"/>
      <c r="J37" s="583"/>
      <c r="K37" s="609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625"/>
      <c r="F38" s="615"/>
      <c r="G38" s="623"/>
      <c r="H38" s="559"/>
      <c r="I38" s="624"/>
      <c r="J38" s="583"/>
      <c r="K38" s="609"/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625"/>
      <c r="F39" s="615"/>
      <c r="G39" s="623"/>
      <c r="H39" s="559"/>
      <c r="I39" s="624"/>
      <c r="J39" s="583"/>
      <c r="K39" s="609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625"/>
      <c r="F40" s="615"/>
      <c r="G40" s="615"/>
      <c r="H40" s="614"/>
      <c r="I40" s="624"/>
      <c r="J40" s="604"/>
      <c r="K40" s="610"/>
      <c r="L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625"/>
      <c r="F41" s="615"/>
      <c r="G41" s="615"/>
      <c r="H41" s="615"/>
      <c r="I41" s="624"/>
      <c r="J41" s="604"/>
      <c r="K41" s="610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625"/>
      <c r="F42" s="615"/>
      <c r="G42" s="615"/>
      <c r="H42" s="615"/>
      <c r="I42" s="624"/>
      <c r="J42" s="604"/>
      <c r="K42" s="610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625"/>
      <c r="F43" s="615"/>
      <c r="G43" s="601"/>
      <c r="H43" s="615"/>
      <c r="I43" s="624"/>
      <c r="J43" s="604"/>
      <c r="K43" s="610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626"/>
      <c r="F44" s="601"/>
      <c r="G44" s="601"/>
      <c r="H44" s="601"/>
      <c r="I44" s="624"/>
      <c r="J44" s="600"/>
      <c r="K44" s="601"/>
    </row>
    <row r="45" spans="2:20">
      <c r="B45" s="218"/>
      <c r="C45" s="217"/>
      <c r="D45" s="255"/>
      <c r="G45" s="533"/>
      <c r="I45" s="199"/>
      <c r="M45" s="61"/>
      <c r="N45" s="62"/>
      <c r="O45" s="61"/>
    </row>
    <row r="46" spans="2:20">
      <c r="B46" s="218"/>
      <c r="C46" s="217"/>
      <c r="D46" s="255"/>
      <c r="I46" s="199"/>
      <c r="M46" s="61"/>
      <c r="N46" s="62"/>
      <c r="O46" s="61"/>
    </row>
    <row r="47" spans="2:20" ht="15.6" customHeight="1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sheetProtection algorithmName="SHA-512" hashValue="d+wQS4DZ4uCuPYWHQCnGGTWidXTlXP9XDVi2GpJKAiMQVCy2mmtGYCoTea07L9GlEaA4RjnIE3a5mS6I0FLHqg==" saltValue="fvy4RhPWUNV8yvqlyg7HJw==" spinCount="100000" sheet="1" objects="1" scenarios="1"/>
  <mergeCells count="4">
    <mergeCell ref="B1:K1"/>
    <mergeCell ref="B2:K2"/>
    <mergeCell ref="B3:K3"/>
    <mergeCell ref="C47:F47"/>
  </mergeCells>
  <conditionalFormatting sqref="M6:M24">
    <cfRule type="expression" dxfId="109" priority="1">
      <formula>MAX(FREQUENCY(IF(ISNUMBER(SEARCH(M6, $K$7:$K$44)), ROW($K$7:$K$44)), IF(ISNUMBER(SEARCH(M6, $K$7:$K$44))=FALSE, ROW($K$7:$K$44)))) &gt; 12</formula>
    </cfRule>
    <cfRule type="expression" dxfId="108" priority="2">
      <formula>MAX(FREQUENCY(IF(ISNUMBER(SEARCH(M6, $E$7:$E$44)), ROW($E$7:$E$44)), IF(ISNUMBER(SEARCH(M6, $E$7:$E$44))=FALSE, ROW($E$7:$E$44)))) &gt; 12</formula>
    </cfRule>
    <cfRule type="expression" dxfId="107" priority="3">
      <formula>MAX(FREQUENCY(IF(ISNUMBER(SEARCH(M6, $F$7:$F$44)), ROW($F$7:$F$44)), IF(ISNUMBER(SEARCH(M6, $F$7:$F$44))=FALSE, ROW($F$7:$F$44)))) &gt; 12</formula>
    </cfRule>
    <cfRule type="expression" dxfId="106" priority="4">
      <formula>MAX(FREQUENCY(IF(ISNUMBER(SEARCH(M6, $G$7:$G$44)), ROW($G$7:$G$44)), IF(ISNUMBER(SEARCH(M6, $G$7:$G$44))=FALSE, ROW($G$7:$G$44)))) &gt; 12</formula>
    </cfRule>
    <cfRule type="expression" dxfId="105" priority="5">
      <formula>MAX(FREQUENCY(IF(ISNUMBER(SEARCH(M6, $H$7:$H$44)), ROW($H$7:$H$44)), IF(ISNUMBER(SEARCH(M6, $H$7:$H$44))=FALSE, ROW($H$7:$H$44)))) &gt; 12</formula>
    </cfRule>
    <cfRule type="expression" dxfId="104" priority="6">
      <formula>MAX(FREQUENCY(IF(ISNUMBER(SEARCH(M6, $I$7:$I$44)), ROW($I$7:$I$44)), IF(ISNUMBER(SEARCH(M6, $I$7:$I$44))=FALSE, ROW($I$7:$I$44)))) &gt; 12</formula>
    </cfRule>
    <cfRule type="expression" dxfId="103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102" priority="8">
      <formula>AND(ISNUMBER(N6), N6&gt;=5, NOT(ISBLANK(O6)))</formula>
    </cfRule>
    <cfRule type="expression" dxfId="101" priority="9">
      <formula>AND(ISNUMBER(N6), N6&gt;=5)</formula>
    </cfRule>
    <cfRule type="expression" dxfId="100" priority="10">
      <formula>AND(ISNUMBER(N6), N6&lt;5, NOT(ISBLANK(O6)))</formula>
    </cfRule>
    <cfRule type="expression" dxfId="99" priority="11">
      <formula>AND(ISNUMBER(N6), N6&lt;5, ISBLANK(O6))</formula>
    </cfRule>
  </conditionalFormatting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F6CB42-ADE0-47EC-892C-7DA418401FD6}">
  <sheetPr>
    <tabColor rgb="FFFFA861"/>
  </sheetPr>
  <dimension ref="B1:T61"/>
  <sheetViews>
    <sheetView topLeftCell="D10" zoomScale="115" zoomScaleNormal="115" workbookViewId="0">
      <selection activeCell="N17" sqref="N1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1974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255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45446</v>
      </c>
      <c r="F5" s="577">
        <v>45447</v>
      </c>
      <c r="G5" s="577">
        <v>45448</v>
      </c>
      <c r="H5" s="577">
        <v>45449</v>
      </c>
      <c r="I5" s="577">
        <v>45450</v>
      </c>
      <c r="J5" s="577">
        <v>45451</v>
      </c>
      <c r="K5" s="577">
        <v>45452</v>
      </c>
      <c r="L5" s="592" t="s">
        <v>1937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1975</v>
      </c>
      <c r="F6" s="605" t="s">
        <v>1975</v>
      </c>
      <c r="G6" s="605" t="s">
        <v>1975</v>
      </c>
      <c r="H6" s="605" t="s">
        <v>1975</v>
      </c>
      <c r="I6" s="605" t="s">
        <v>1975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632"/>
      <c r="F7" s="618"/>
      <c r="G7" s="618"/>
      <c r="H7" s="585"/>
      <c r="I7" s="619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632"/>
      <c r="F8" s="618"/>
      <c r="G8" s="618"/>
      <c r="H8" s="585"/>
      <c r="I8" s="619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0</v>
      </c>
      <c r="O8" s="547" t="s">
        <v>1976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632"/>
      <c r="F9" s="618"/>
      <c r="G9" s="618"/>
      <c r="H9" s="585"/>
      <c r="I9" s="619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</v>
      </c>
      <c r="O9" s="547"/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632"/>
      <c r="F10" s="618"/>
      <c r="G10" s="618"/>
      <c r="H10" s="585"/>
      <c r="I10" s="619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5.5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32"/>
      <c r="F11" s="618"/>
      <c r="G11" s="618"/>
      <c r="H11" s="585"/>
      <c r="I11" s="619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32"/>
      <c r="F12" s="618" t="s">
        <v>1977</v>
      </c>
      <c r="G12" s="618" t="s">
        <v>1977</v>
      </c>
      <c r="H12" s="618" t="s">
        <v>1977</v>
      </c>
      <c r="I12" s="618" t="s">
        <v>1977</v>
      </c>
      <c r="J12" s="583" t="s">
        <v>1978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259</v>
      </c>
      <c r="N12" s="326" cm="1">
        <f t="array" ref="N12">SUM(COUNTIFS(E7:K44, {"*Venus*","*Vaness*","*Vanness*"}))/2</f>
        <v>20</v>
      </c>
      <c r="O12" s="59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32"/>
      <c r="F13" s="618" t="s">
        <v>1977</v>
      </c>
      <c r="G13" s="618" t="s">
        <v>1977</v>
      </c>
      <c r="H13" s="618" t="s">
        <v>1977</v>
      </c>
      <c r="I13" s="618" t="s">
        <v>1977</v>
      </c>
      <c r="J13" s="583" t="s">
        <v>1978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632"/>
      <c r="F14" s="618" t="s">
        <v>1977</v>
      </c>
      <c r="G14" s="618" t="s">
        <v>1977</v>
      </c>
      <c r="H14" s="585" t="s">
        <v>1977</v>
      </c>
      <c r="I14" s="619" t="s">
        <v>1977</v>
      </c>
      <c r="J14" s="583" t="s">
        <v>1978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632"/>
      <c r="F15" s="618" t="s">
        <v>1979</v>
      </c>
      <c r="G15" s="618" t="s">
        <v>1977</v>
      </c>
      <c r="H15" s="585" t="s">
        <v>108</v>
      </c>
      <c r="I15" s="619" t="s">
        <v>108</v>
      </c>
      <c r="J15" s="583" t="s">
        <v>1978</v>
      </c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1947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632"/>
      <c r="F16" s="618" t="s">
        <v>108</v>
      </c>
      <c r="G16" s="618" t="s">
        <v>1977</v>
      </c>
      <c r="H16" s="585" t="s">
        <v>108</v>
      </c>
      <c r="I16" s="619" t="s">
        <v>108</v>
      </c>
      <c r="J16" s="583" t="s">
        <v>1978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 t="s">
        <v>1980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632"/>
      <c r="F17" s="618" t="s">
        <v>437</v>
      </c>
      <c r="G17" s="618" t="s">
        <v>1977</v>
      </c>
      <c r="H17" s="585" t="s">
        <v>108</v>
      </c>
      <c r="I17" s="619" t="s">
        <v>108</v>
      </c>
      <c r="J17" s="583" t="s">
        <v>1978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 t="s">
        <v>1980</v>
      </c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632"/>
      <c r="F18" s="618" t="s">
        <v>437</v>
      </c>
      <c r="G18" s="618" t="s">
        <v>1977</v>
      </c>
      <c r="H18" s="585" t="s">
        <v>108</v>
      </c>
      <c r="I18" s="619" t="s">
        <v>108</v>
      </c>
      <c r="J18" s="583" t="s">
        <v>259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632"/>
      <c r="F19" s="618" t="s">
        <v>357</v>
      </c>
      <c r="G19" s="618" t="s">
        <v>300</v>
      </c>
      <c r="H19" s="585" t="s">
        <v>108</v>
      </c>
      <c r="I19" s="619"/>
      <c r="J19" s="583" t="s">
        <v>259</v>
      </c>
      <c r="K19" s="608" t="s">
        <v>259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 t="s">
        <v>1980</v>
      </c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632"/>
      <c r="F20" s="618" t="s">
        <v>357</v>
      </c>
      <c r="G20" s="618" t="s">
        <v>288</v>
      </c>
      <c r="H20" s="585" t="s">
        <v>394</v>
      </c>
      <c r="I20" s="619" t="s">
        <v>394</v>
      </c>
      <c r="J20" s="583" t="s">
        <v>259</v>
      </c>
      <c r="K20" s="608" t="s">
        <v>259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632"/>
      <c r="F21" s="618" t="s">
        <v>1981</v>
      </c>
      <c r="G21" s="618" t="s">
        <v>1982</v>
      </c>
      <c r="H21" s="585" t="s">
        <v>394</v>
      </c>
      <c r="I21" s="619" t="s">
        <v>394</v>
      </c>
      <c r="J21" s="583" t="s">
        <v>259</v>
      </c>
      <c r="K21" s="608" t="s">
        <v>259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1915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632"/>
      <c r="F22" s="618" t="s">
        <v>1981</v>
      </c>
      <c r="G22" s="619" t="s">
        <v>1982</v>
      </c>
      <c r="H22" s="585" t="s">
        <v>394</v>
      </c>
      <c r="I22" s="619" t="s">
        <v>394</v>
      </c>
      <c r="J22" s="583" t="s">
        <v>259</v>
      </c>
      <c r="K22" s="608" t="s">
        <v>259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326">
        <f>COUNTIF(E7:K44, "*QiAn*")/2</f>
        <v>25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632"/>
      <c r="F23" s="618" t="s">
        <v>1981</v>
      </c>
      <c r="G23" s="619" t="s">
        <v>1982</v>
      </c>
      <c r="H23" s="585" t="s">
        <v>54</v>
      </c>
      <c r="I23" s="619" t="s">
        <v>394</v>
      </c>
      <c r="J23" s="583" t="s">
        <v>475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8</v>
      </c>
      <c r="O23" s="59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632"/>
      <c r="F24" s="618" t="s">
        <v>1983</v>
      </c>
      <c r="G24" s="618" t="s">
        <v>429</v>
      </c>
      <c r="H24" s="585" t="s">
        <v>58</v>
      </c>
      <c r="I24" s="619" t="s">
        <v>394</v>
      </c>
      <c r="J24" s="583"/>
      <c r="K24" s="608" t="s">
        <v>475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300</v>
      </c>
      <c r="N24" s="334">
        <f>COUNTIF(E7:K44, "*Foo*")/2</f>
        <v>9</v>
      </c>
      <c r="O24" s="547" t="s">
        <v>1980</v>
      </c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632"/>
      <c r="F25" s="618" t="s">
        <v>1984</v>
      </c>
      <c r="G25" s="619" t="s">
        <v>1965</v>
      </c>
      <c r="H25" s="585" t="s">
        <v>58</v>
      </c>
      <c r="I25" s="619" t="s">
        <v>335</v>
      </c>
      <c r="J25" s="583" t="s">
        <v>259</v>
      </c>
      <c r="K25" s="608" t="s">
        <v>259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632"/>
      <c r="F26" s="618" t="s">
        <v>1984</v>
      </c>
      <c r="G26" s="619" t="s">
        <v>1985</v>
      </c>
      <c r="H26" s="585" t="s">
        <v>58</v>
      </c>
      <c r="I26" s="619" t="s">
        <v>57</v>
      </c>
      <c r="J26" s="583" t="s">
        <v>259</v>
      </c>
      <c r="K26" s="608" t="s">
        <v>259</v>
      </c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632"/>
      <c r="F27" s="619" t="s">
        <v>1986</v>
      </c>
      <c r="G27" s="619" t="s">
        <v>478</v>
      </c>
      <c r="H27" s="585" t="s">
        <v>1528</v>
      </c>
      <c r="I27" s="619" t="s">
        <v>57</v>
      </c>
      <c r="J27" s="583" t="s">
        <v>475</v>
      </c>
      <c r="K27" s="608" t="s">
        <v>475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632"/>
      <c r="F28" s="619" t="s">
        <v>1049</v>
      </c>
      <c r="G28" s="619" t="s">
        <v>413</v>
      </c>
      <c r="H28" s="585" t="s">
        <v>501</v>
      </c>
      <c r="I28" s="373" t="s">
        <v>57</v>
      </c>
      <c r="J28" s="583" t="s">
        <v>259</v>
      </c>
      <c r="K28" s="608" t="s">
        <v>259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632"/>
      <c r="F29" s="619" t="s">
        <v>1049</v>
      </c>
      <c r="G29" s="619" t="s">
        <v>413</v>
      </c>
      <c r="H29" s="585" t="s">
        <v>501</v>
      </c>
      <c r="I29" s="373" t="s">
        <v>394</v>
      </c>
      <c r="J29" s="583" t="s">
        <v>475</v>
      </c>
      <c r="K29" s="608" t="s">
        <v>259</v>
      </c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632"/>
      <c r="F30" s="619" t="s">
        <v>1049</v>
      </c>
      <c r="G30" s="619" t="s">
        <v>413</v>
      </c>
      <c r="H30" s="585" t="s">
        <v>501</v>
      </c>
      <c r="I30" s="373" t="s">
        <v>394</v>
      </c>
      <c r="J30" s="583" t="s">
        <v>259</v>
      </c>
      <c r="K30" s="608" t="s">
        <v>259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632"/>
      <c r="F31" s="619" t="s">
        <v>1049</v>
      </c>
      <c r="G31" s="619" t="s">
        <v>67</v>
      </c>
      <c r="H31" s="585" t="s">
        <v>395</v>
      </c>
      <c r="I31" s="373" t="s">
        <v>394</v>
      </c>
      <c r="J31" s="583" t="s">
        <v>475</v>
      </c>
      <c r="K31" s="608" t="s">
        <v>475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632"/>
      <c r="F32" s="619" t="s">
        <v>1049</v>
      </c>
      <c r="G32" s="619" t="s">
        <v>67</v>
      </c>
      <c r="H32" s="585" t="s">
        <v>395</v>
      </c>
      <c r="I32" s="373" t="s">
        <v>1987</v>
      </c>
      <c r="J32" s="583" t="s">
        <v>259</v>
      </c>
      <c r="K32" s="608" t="s">
        <v>259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632"/>
      <c r="F33" s="619" t="s">
        <v>1049</v>
      </c>
      <c r="G33" s="619" t="s">
        <v>67</v>
      </c>
      <c r="H33" s="585" t="s">
        <v>395</v>
      </c>
      <c r="I33" s="373" t="s">
        <v>1987</v>
      </c>
      <c r="J33" s="583" t="s">
        <v>475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632"/>
      <c r="F34" s="621"/>
      <c r="G34" s="621"/>
      <c r="H34" s="612" t="s">
        <v>395</v>
      </c>
      <c r="I34" s="607"/>
      <c r="J34" s="583"/>
      <c r="K34" s="608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633"/>
      <c r="F35" s="604"/>
      <c r="G35" s="606"/>
      <c r="H35" s="612" t="s">
        <v>395</v>
      </c>
      <c r="I35" s="607"/>
      <c r="J35" s="583"/>
      <c r="K35" s="60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633"/>
      <c r="F36" s="604"/>
      <c r="G36" s="606"/>
      <c r="H36" s="612"/>
      <c r="I36" s="607"/>
      <c r="J36" s="583"/>
      <c r="K36" s="609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633"/>
      <c r="F37" s="604"/>
      <c r="G37" s="623"/>
      <c r="H37" s="612"/>
      <c r="I37" s="624"/>
      <c r="J37" s="583"/>
      <c r="K37" s="609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633"/>
      <c r="F38" s="615"/>
      <c r="G38" s="623"/>
      <c r="H38" s="613"/>
      <c r="I38" s="624"/>
      <c r="J38" s="583"/>
      <c r="K38" s="608" t="s">
        <v>475</v>
      </c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633"/>
      <c r="F39" s="615"/>
      <c r="G39" s="623"/>
      <c r="H39" s="613"/>
      <c r="I39" s="624"/>
      <c r="J39" s="604"/>
      <c r="K39" s="608" t="s">
        <v>259</v>
      </c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633"/>
      <c r="F40" s="615"/>
      <c r="G40" s="615"/>
      <c r="H40" s="614"/>
      <c r="I40" s="624"/>
      <c r="J40" s="604"/>
      <c r="K40" s="610" t="s">
        <v>259</v>
      </c>
      <c r="L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633"/>
      <c r="F41" s="615"/>
      <c r="G41" s="615"/>
      <c r="H41" s="615"/>
      <c r="I41" s="624"/>
      <c r="J41" s="604"/>
      <c r="K41" s="610" t="s">
        <v>475</v>
      </c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633"/>
      <c r="F42" s="615"/>
      <c r="G42" s="615"/>
      <c r="H42" s="615"/>
      <c r="I42" s="624"/>
      <c r="J42" s="604"/>
      <c r="K42" s="610" t="s">
        <v>259</v>
      </c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633"/>
      <c r="F43" s="615"/>
      <c r="G43" s="601"/>
      <c r="H43" s="615"/>
      <c r="I43" s="624"/>
      <c r="J43" s="604"/>
      <c r="K43" s="610" t="s">
        <v>475</v>
      </c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634"/>
      <c r="F44" s="601"/>
      <c r="G44" s="601"/>
      <c r="H44" s="616"/>
      <c r="I44" s="624"/>
      <c r="J44" s="600"/>
      <c r="K44" s="601"/>
    </row>
    <row r="45" spans="2:20">
      <c r="B45" s="218"/>
      <c r="C45" s="217"/>
      <c r="D45" s="255"/>
      <c r="G45" s="533"/>
      <c r="I45" s="199"/>
      <c r="M45" s="61"/>
      <c r="N45" s="62"/>
      <c r="O45" s="61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sheetProtection algorithmName="SHA-512" hashValue="k8sfn1eng5VaVW6m/Cx0fW41WBhqqebk7NUTQhFm1Q2Bv/fOcj6NgWaZlqLhxqktEyQd0PxzeTMZP4N5VSwrRg==" saltValue="nZRsiWjA1Pe9OI3RtBP/Zg==" spinCount="100000" sheet="1" objects="1" scenarios="1"/>
  <protectedRanges>
    <protectedRange sqref="J6:K44" name="Weekend"/>
  </protectedRanges>
  <mergeCells count="4">
    <mergeCell ref="B1:K1"/>
    <mergeCell ref="B2:K2"/>
    <mergeCell ref="B3:K3"/>
    <mergeCell ref="C47:F47"/>
  </mergeCells>
  <conditionalFormatting sqref="M6:M24">
    <cfRule type="expression" dxfId="98" priority="1">
      <formula>MAX(FREQUENCY(IF(ISNUMBER(SEARCH(M6, $K$7:$K$44)), ROW($K$7:$K$44)), IF(ISNUMBER(SEARCH(M6, $K$7:$K$44))=FALSE, ROW($K$7:$K$44)))) &gt; 12</formula>
    </cfRule>
    <cfRule type="expression" dxfId="97" priority="2">
      <formula>MAX(FREQUENCY(IF(ISNUMBER(SEARCH(M6, $E$7:$E$44)), ROW($E$7:$E$44)), IF(ISNUMBER(SEARCH(M6, $E$7:$E$44))=FALSE, ROW($E$7:$E$44)))) &gt; 12</formula>
    </cfRule>
    <cfRule type="expression" dxfId="96" priority="3">
      <formula>MAX(FREQUENCY(IF(ISNUMBER(SEARCH(M6, $F$7:$F$44)), ROW($F$7:$F$44)), IF(ISNUMBER(SEARCH(M6, $F$7:$F$44))=FALSE, ROW($F$7:$F$44)))) &gt; 12</formula>
    </cfRule>
    <cfRule type="expression" dxfId="95" priority="4">
      <formula>MAX(FREQUENCY(IF(ISNUMBER(SEARCH(M6, $G$7:$G$44)), ROW($G$7:$G$44)), IF(ISNUMBER(SEARCH(M6, $G$7:$G$44))=FALSE, ROW($G$7:$G$44)))) &gt; 12</formula>
    </cfRule>
    <cfRule type="expression" dxfId="94" priority="5">
      <formula>MAX(FREQUENCY(IF(ISNUMBER(SEARCH(M6, $H$7:$H$44)), ROW($H$7:$H$44)), IF(ISNUMBER(SEARCH(M6, $H$7:$H$44))=FALSE, ROW($H$7:$H$44)))) &gt; 12</formula>
    </cfRule>
    <cfRule type="expression" dxfId="93" priority="6">
      <formula>MAX(FREQUENCY(IF(ISNUMBER(SEARCH(M6, $I$7:$I$44)), ROW($I$7:$I$44)), IF(ISNUMBER(SEARCH(M6, $I$7:$I$44))=FALSE, ROW($I$7:$I$44)))) &gt; 12</formula>
    </cfRule>
    <cfRule type="expression" dxfId="92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91" priority="8">
      <formula>AND(ISNUMBER(N6), N6&gt;=5, NOT(ISBLANK(O6)))</formula>
    </cfRule>
    <cfRule type="expression" dxfId="90" priority="9">
      <formula>AND(ISNUMBER(N6), N6&gt;=5)</formula>
    </cfRule>
    <cfRule type="expression" dxfId="89" priority="10">
      <formula>AND(ISNUMBER(N6), N6&lt;5, NOT(ISBLANK(O6)))</formula>
    </cfRule>
    <cfRule type="expression" dxfId="88" priority="11">
      <formula>AND(ISNUMBER(N6), N6&lt;5, ISBLANK(O6))</formula>
    </cfRule>
  </conditionalFormatting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0005A4-D649-4950-BC10-81314A4D3D29}">
  <sheetPr>
    <tabColor rgb="FFFFA861"/>
  </sheetPr>
  <dimension ref="A1:T57"/>
  <sheetViews>
    <sheetView topLeftCell="B5" zoomScale="115" zoomScaleNormal="115" workbookViewId="0">
      <selection activeCell="K25" sqref="K25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8.7109375" customWidth="1"/>
    <col min="8" max="11" width="25.7109375" customWidth="1"/>
    <col min="12" max="12" width="33.140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48" t="s">
        <v>77</v>
      </c>
      <c r="C1" s="748"/>
      <c r="D1" s="748"/>
      <c r="E1" s="748"/>
      <c r="F1" s="748"/>
      <c r="G1" s="748"/>
      <c r="H1" s="748"/>
      <c r="I1" s="748"/>
      <c r="J1" s="748"/>
      <c r="K1" s="74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1988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642">
        <v>45460</v>
      </c>
      <c r="F5" s="577">
        <v>45461</v>
      </c>
      <c r="G5" s="577">
        <v>45462</v>
      </c>
      <c r="H5" s="577">
        <v>45463</v>
      </c>
      <c r="I5" s="577">
        <v>45464</v>
      </c>
      <c r="J5" s="577">
        <v>45465</v>
      </c>
      <c r="K5" s="577">
        <v>45466</v>
      </c>
      <c r="L5" s="592" t="s">
        <v>1937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451</v>
      </c>
      <c r="F6" s="605" t="s">
        <v>1989</v>
      </c>
      <c r="G6" s="605" t="s">
        <v>1990</v>
      </c>
      <c r="H6" s="605" t="s">
        <v>1991</v>
      </c>
      <c r="I6" s="605" t="s">
        <v>1990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325">
        <f>COUNTIF(E7:K44, "*YB*")/2</f>
        <v>5</v>
      </c>
      <c r="O6" s="285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640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6</v>
      </c>
      <c r="O7" s="285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640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23.5</v>
      </c>
      <c r="O8" s="285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640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57</v>
      </c>
      <c r="N9" s="326">
        <f>COUNTIF(E7:K44, "*Rafi*")/2</f>
        <v>0</v>
      </c>
      <c r="O9" s="285" t="s">
        <v>587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640"/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58</v>
      </c>
      <c r="N10" s="552">
        <f>COUNTIF(E7:K44, "*Wei Yen*")/2</f>
        <v>13.5</v>
      </c>
      <c r="O10" s="285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40"/>
      <c r="F11" s="689" t="s">
        <v>1528</v>
      </c>
      <c r="G11" s="689" t="s">
        <v>1992</v>
      </c>
      <c r="H11" s="689" t="s">
        <v>1528</v>
      </c>
      <c r="I11" s="689" t="s">
        <v>1992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59</v>
      </c>
      <c r="N11" s="326">
        <f>COUNTIF(E7:K44, "*Nicholas*")/2</f>
        <v>5</v>
      </c>
      <c r="O11" s="285"/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40"/>
      <c r="F12" s="689" t="s">
        <v>1528</v>
      </c>
      <c r="G12" s="689" t="s">
        <v>1992</v>
      </c>
      <c r="H12" s="689" t="s">
        <v>1528</v>
      </c>
      <c r="I12" s="689" t="s">
        <v>1992</v>
      </c>
      <c r="J12" s="583" t="s">
        <v>957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259</v>
      </c>
      <c r="N12" s="326">
        <f>SUM(COUNTIFS(E7:K44,"*Vanness*"))/2</f>
        <v>17.5</v>
      </c>
      <c r="O12" s="59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40"/>
      <c r="F13" s="689" t="s">
        <v>1528</v>
      </c>
      <c r="G13" s="689" t="s">
        <v>1992</v>
      </c>
      <c r="H13" s="689" t="s">
        <v>1528</v>
      </c>
      <c r="I13" s="689" t="s">
        <v>1992</v>
      </c>
      <c r="J13" s="583" t="s">
        <v>957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61</v>
      </c>
      <c r="N13" s="326">
        <f>COUNTIF(E7:K44, "*Tai Wei*")/2</f>
        <v>0</v>
      </c>
      <c r="O13" s="285" t="s">
        <v>1993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640"/>
      <c r="F14" s="639" t="s">
        <v>1994</v>
      </c>
      <c r="G14" s="587" t="s">
        <v>1995</v>
      </c>
      <c r="H14" s="585" t="s">
        <v>1045</v>
      </c>
      <c r="I14" s="627" t="s">
        <v>261</v>
      </c>
      <c r="J14" s="583" t="s">
        <v>957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62</v>
      </c>
      <c r="N14" s="326">
        <f>COUNTIF(E7:K44, "*Vijay*")/2</f>
        <v>0</v>
      </c>
      <c r="O14" s="285" t="s">
        <v>587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640"/>
      <c r="F15" s="639" t="s">
        <v>1994</v>
      </c>
      <c r="G15" s="639" t="s">
        <v>1996</v>
      </c>
      <c r="H15" s="585" t="s">
        <v>1997</v>
      </c>
      <c r="I15" s="627" t="s">
        <v>261</v>
      </c>
      <c r="J15" s="583" t="s">
        <v>1998</v>
      </c>
      <c r="K15" s="608" t="s">
        <v>957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64</v>
      </c>
      <c r="N15" s="326">
        <f>COUNTIF(E7:K44, "*Haikal*")/2</f>
        <v>0</v>
      </c>
      <c r="O15" s="285" t="s">
        <v>1999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640"/>
      <c r="F16" s="639" t="s">
        <v>1994</v>
      </c>
      <c r="G16" s="639" t="s">
        <v>1996</v>
      </c>
      <c r="H16" s="585" t="s">
        <v>1997</v>
      </c>
      <c r="I16" s="627" t="s">
        <v>287</v>
      </c>
      <c r="J16" s="583" t="s">
        <v>1998</v>
      </c>
      <c r="K16" s="608" t="s">
        <v>957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65</v>
      </c>
      <c r="N16" s="326">
        <f>COUNTIF(E7:K44, "*Michael*")/2</f>
        <v>0</v>
      </c>
      <c r="O16" s="285" t="s">
        <v>1993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640"/>
      <c r="F17" s="587" t="s">
        <v>2000</v>
      </c>
      <c r="G17" s="656" t="s">
        <v>2001</v>
      </c>
      <c r="H17" s="585" t="s">
        <v>1997</v>
      </c>
      <c r="I17" s="627" t="s">
        <v>287</v>
      </c>
      <c r="J17" s="583" t="s">
        <v>1998</v>
      </c>
      <c r="K17" s="608" t="s">
        <v>957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66</v>
      </c>
      <c r="N17" s="326">
        <f>SUM(COUNTIFS(E7:K43, "*Maxwell*"))/2</f>
        <v>0</v>
      </c>
      <c r="O17" s="653" t="s">
        <v>1993</v>
      </c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640"/>
      <c r="F18" s="587" t="s">
        <v>2002</v>
      </c>
      <c r="G18" s="657" t="s">
        <v>2003</v>
      </c>
      <c r="H18" s="585" t="s">
        <v>2004</v>
      </c>
      <c r="I18" s="627" t="s">
        <v>287</v>
      </c>
      <c r="J18" s="583" t="s">
        <v>1998</v>
      </c>
      <c r="K18" s="608" t="s">
        <v>957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7" t="s">
        <v>67</v>
      </c>
      <c r="N18" s="551">
        <f>COUNTIF(E7:K44, "*Jia Leong*")/2</f>
        <v>5</v>
      </c>
      <c r="O18" s="285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640"/>
      <c r="F19" s="587" t="s">
        <v>2002</v>
      </c>
      <c r="G19" s="657" t="s">
        <v>2005</v>
      </c>
      <c r="H19" s="585" t="s">
        <v>2004</v>
      </c>
      <c r="I19" s="657" t="s">
        <v>2006</v>
      </c>
      <c r="J19" s="583" t="s">
        <v>1998</v>
      </c>
      <c r="K19" s="608" t="s">
        <v>957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68</v>
      </c>
      <c r="N19" s="326">
        <f>COUNTIF(E7:K44, "*Shaun*")/2</f>
        <v>4</v>
      </c>
      <c r="O19" s="285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640"/>
      <c r="F20" s="587" t="s">
        <v>2007</v>
      </c>
      <c r="G20" s="657" t="s">
        <v>2005</v>
      </c>
      <c r="H20" s="585" t="s">
        <v>2008</v>
      </c>
      <c r="I20" s="657" t="s">
        <v>2009</v>
      </c>
      <c r="J20" s="583" t="s">
        <v>1998</v>
      </c>
      <c r="K20" s="608" t="s">
        <v>957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104</v>
      </c>
      <c r="N20" s="326">
        <f>COUNTIF(E7:K44, "*Angel*")/2</f>
        <v>0</v>
      </c>
      <c r="O20" s="285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640"/>
      <c r="F21" s="587" t="s">
        <v>2007</v>
      </c>
      <c r="G21" s="657" t="s">
        <v>2005</v>
      </c>
      <c r="H21" s="585" t="s">
        <v>2008</v>
      </c>
      <c r="I21" s="670" t="s">
        <v>2009</v>
      </c>
      <c r="J21" s="583" t="s">
        <v>1998</v>
      </c>
      <c r="K21" s="608" t="s">
        <v>957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70</v>
      </c>
      <c r="N21" s="327">
        <f>COUNTIF(E7:K44, "*Marlon*")/2</f>
        <v>0</v>
      </c>
      <c r="O21" s="285" t="s">
        <v>2010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640"/>
      <c r="F22" s="587" t="s">
        <v>2007</v>
      </c>
      <c r="G22" s="657" t="s">
        <v>2005</v>
      </c>
      <c r="H22" s="585" t="s">
        <v>2011</v>
      </c>
      <c r="I22" s="670" t="s">
        <v>2009</v>
      </c>
      <c r="J22" s="583" t="s">
        <v>2012</v>
      </c>
      <c r="K22" s="608" t="s">
        <v>957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8" t="s">
        <v>108</v>
      </c>
      <c r="N22" s="637">
        <f>COUNTIF(E7:K44, "*QiAn*")/2</f>
        <v>5.5</v>
      </c>
      <c r="O22" s="654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640"/>
      <c r="F23" s="639" t="s">
        <v>2013</v>
      </c>
      <c r="G23" s="657" t="s">
        <v>2014</v>
      </c>
      <c r="H23" s="669" t="s">
        <v>2015</v>
      </c>
      <c r="I23" s="670" t="s">
        <v>2016</v>
      </c>
      <c r="J23" s="583" t="s">
        <v>2017</v>
      </c>
      <c r="K23" s="608" t="s">
        <v>957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161</v>
      </c>
      <c r="N23" s="637">
        <f>COUNTIF(E7:K44, "*Wei Jun*")/2</f>
        <v>5</v>
      </c>
      <c r="O23" s="326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640"/>
      <c r="F24" s="639" t="s">
        <v>2013</v>
      </c>
      <c r="G24" s="657" t="s">
        <v>2018</v>
      </c>
      <c r="H24" s="669" t="s">
        <v>2019</v>
      </c>
      <c r="I24" s="670" t="s">
        <v>2016</v>
      </c>
      <c r="J24" s="583" t="s">
        <v>2017</v>
      </c>
      <c r="K24" s="608" t="s">
        <v>957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300</v>
      </c>
      <c r="N24" s="349">
        <f>COUNTIF(E7:K44, "*Foo*")/2</f>
        <v>0</v>
      </c>
      <c r="O24" s="326" t="s">
        <v>2020</v>
      </c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640"/>
      <c r="F25" s="639" t="s">
        <v>2013</v>
      </c>
      <c r="G25" s="657" t="s">
        <v>2021</v>
      </c>
      <c r="H25" s="669" t="s">
        <v>2022</v>
      </c>
      <c r="I25" s="657" t="s">
        <v>2023</v>
      </c>
      <c r="J25" s="583" t="s">
        <v>2017</v>
      </c>
      <c r="K25" s="608" t="s">
        <v>957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2012</v>
      </c>
      <c r="N25" s="349">
        <f>COUNTIF(E7:K44, "*Ivan*")/2</f>
        <v>17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640"/>
      <c r="F26" s="639" t="s">
        <v>2013</v>
      </c>
      <c r="G26" s="657" t="s">
        <v>2021</v>
      </c>
      <c r="H26" s="669" t="s">
        <v>2022</v>
      </c>
      <c r="I26" s="657" t="s">
        <v>2024</v>
      </c>
      <c r="J26" s="583" t="s">
        <v>2017</v>
      </c>
      <c r="K26" s="608" t="s">
        <v>957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2025</v>
      </c>
      <c r="N26" s="349">
        <f>COUNTIF(E7:K44, "*Rahhulann*")/2</f>
        <v>19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640"/>
      <c r="F27" s="628" t="s">
        <v>2026</v>
      </c>
      <c r="G27" s="657" t="s">
        <v>2018</v>
      </c>
      <c r="H27" s="585" t="s">
        <v>2022</v>
      </c>
      <c r="I27" s="657" t="s">
        <v>2027</v>
      </c>
      <c r="J27" s="583" t="s">
        <v>259</v>
      </c>
      <c r="K27" s="608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9" t="s">
        <v>2028</v>
      </c>
      <c r="N27" s="637">
        <f>COUNTIF(E7:K44, "*Lucas*")/2</f>
        <v>9</v>
      </c>
      <c r="O27" s="326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640"/>
      <c r="F28" s="628" t="s">
        <v>2026</v>
      </c>
      <c r="G28" s="657" t="s">
        <v>2029</v>
      </c>
      <c r="H28" s="585" t="s">
        <v>2019</v>
      </c>
      <c r="I28" s="657" t="s">
        <v>2027</v>
      </c>
      <c r="J28" s="583" t="s">
        <v>2017</v>
      </c>
      <c r="K28" s="608" t="s">
        <v>957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2030</v>
      </c>
      <c r="N28" s="462">
        <f>COUNTIF(E7:K44, "*Zi Ming*")/2</f>
        <v>7</v>
      </c>
      <c r="O28" s="654"/>
      <c r="P28" s="199"/>
      <c r="Q28" s="199"/>
      <c r="R28" s="63"/>
      <c r="S28" s="63"/>
      <c r="T28" s="63"/>
    </row>
    <row r="29" spans="2:20" ht="15" customHeight="1" thickBot="1">
      <c r="B29" s="266" t="s">
        <v>113</v>
      </c>
      <c r="C29" s="217" t="s">
        <v>85</v>
      </c>
      <c r="D29" s="267" t="s">
        <v>114</v>
      </c>
      <c r="E29" s="640"/>
      <c r="F29" s="628" t="s">
        <v>1062</v>
      </c>
      <c r="G29" s="657" t="s">
        <v>2031</v>
      </c>
      <c r="H29" s="585" t="s">
        <v>2019</v>
      </c>
      <c r="I29" s="657" t="s">
        <v>2025</v>
      </c>
      <c r="J29" s="583" t="s">
        <v>2017</v>
      </c>
      <c r="K29" s="608" t="s">
        <v>957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51" t="s">
        <v>2032</v>
      </c>
      <c r="N29" s="643">
        <f>COUNTIF(E7:K44, "*Heng*")/2</f>
        <v>3.5</v>
      </c>
      <c r="O29" s="655" t="s">
        <v>2033</v>
      </c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640"/>
      <c r="F30" s="628" t="s">
        <v>1062</v>
      </c>
      <c r="G30" s="657" t="s">
        <v>2031</v>
      </c>
      <c r="H30" s="585" t="s">
        <v>2034</v>
      </c>
      <c r="I30" s="657" t="s">
        <v>2035</v>
      </c>
      <c r="J30" s="583" t="s">
        <v>2017</v>
      </c>
      <c r="K30" s="608" t="s">
        <v>957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640"/>
      <c r="F31" s="628" t="s">
        <v>1062</v>
      </c>
      <c r="G31" s="627" t="s">
        <v>2008</v>
      </c>
      <c r="H31" s="585" t="s">
        <v>2034</v>
      </c>
      <c r="I31" s="657" t="s">
        <v>2035</v>
      </c>
      <c r="J31" s="583" t="s">
        <v>2017</v>
      </c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640"/>
      <c r="F32" s="628" t="s">
        <v>1062</v>
      </c>
      <c r="G32" s="627" t="s">
        <v>2008</v>
      </c>
      <c r="H32" s="585" t="s">
        <v>2036</v>
      </c>
      <c r="I32" s="657" t="s">
        <v>2035</v>
      </c>
      <c r="J32" s="583" t="s">
        <v>2017</v>
      </c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640"/>
      <c r="F33" s="628" t="s">
        <v>1062</v>
      </c>
      <c r="G33" s="627" t="s">
        <v>2037</v>
      </c>
      <c r="H33" s="585" t="s">
        <v>2036</v>
      </c>
      <c r="I33" s="657" t="s">
        <v>2035</v>
      </c>
      <c r="J33" s="583"/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640"/>
      <c r="F34" s="612"/>
      <c r="G34" s="612"/>
      <c r="H34" s="612"/>
      <c r="I34" s="612"/>
      <c r="J34" s="583"/>
      <c r="K34" s="615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633"/>
      <c r="F35" s="604"/>
      <c r="G35" s="606"/>
      <c r="H35" s="612"/>
      <c r="I35" s="607"/>
      <c r="J35" s="583"/>
      <c r="K35" s="615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633"/>
      <c r="F36" s="604"/>
      <c r="G36" s="606"/>
      <c r="H36" s="612"/>
      <c r="I36" s="607"/>
      <c r="J36" s="583"/>
      <c r="K36" s="615"/>
      <c r="L36" s="61"/>
      <c r="M36" s="61"/>
      <c r="N36" s="199"/>
      <c r="O36" s="219"/>
      <c r="P36" s="199"/>
      <c r="Q36" s="199"/>
      <c r="R36" s="63"/>
      <c r="S36" s="63"/>
      <c r="T36" s="63"/>
    </row>
    <row r="37" spans="1:20">
      <c r="B37" s="266" t="s">
        <v>121</v>
      </c>
      <c r="C37" s="217" t="s">
        <v>85</v>
      </c>
      <c r="D37" s="267" t="s">
        <v>122</v>
      </c>
      <c r="E37" s="633"/>
      <c r="F37" s="604"/>
      <c r="G37" s="623"/>
      <c r="H37" s="612"/>
      <c r="I37" s="624"/>
      <c r="J37" s="583"/>
      <c r="K37" s="615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>
      <c r="B38" s="266" t="s">
        <v>122</v>
      </c>
      <c r="C38" s="217" t="s">
        <v>85</v>
      </c>
      <c r="D38" s="267" t="s">
        <v>123</v>
      </c>
      <c r="E38" s="633"/>
      <c r="F38" s="615"/>
      <c r="G38" s="623"/>
      <c r="H38" s="613"/>
      <c r="I38" s="624"/>
      <c r="J38" s="583"/>
      <c r="K38" s="615"/>
      <c r="L38" s="61"/>
      <c r="M38" s="61"/>
      <c r="N38" s="62"/>
      <c r="O38" s="61"/>
      <c r="P38" s="199"/>
      <c r="Q38" s="199"/>
      <c r="R38" s="63"/>
      <c r="S38" s="63"/>
      <c r="T38" s="63"/>
    </row>
    <row r="39" spans="1:20">
      <c r="B39" s="266" t="s">
        <v>123</v>
      </c>
      <c r="C39" s="217" t="s">
        <v>85</v>
      </c>
      <c r="D39" s="267" t="s">
        <v>124</v>
      </c>
      <c r="E39" s="633"/>
      <c r="F39" s="615"/>
      <c r="G39" s="623"/>
      <c r="H39" s="613"/>
      <c r="I39" s="624"/>
      <c r="J39" s="604"/>
      <c r="K39" s="615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633"/>
      <c r="F40" s="615"/>
      <c r="G40" s="615"/>
      <c r="H40" s="614"/>
      <c r="I40" s="624"/>
      <c r="J40" s="604"/>
      <c r="K40" s="615"/>
      <c r="L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633"/>
      <c r="F41" s="615"/>
      <c r="G41" s="615"/>
      <c r="H41" s="615"/>
      <c r="I41" s="624"/>
      <c r="J41" s="604"/>
      <c r="K41" s="615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633"/>
      <c r="F42" s="615"/>
      <c r="G42" s="615"/>
      <c r="H42" s="615"/>
      <c r="I42" s="624"/>
      <c r="J42" s="604"/>
      <c r="K42" s="615"/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633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1:20">
      <c r="B44" s="268" t="s">
        <v>128</v>
      </c>
      <c r="C44" s="269" t="s">
        <v>85</v>
      </c>
      <c r="D44" s="270" t="s">
        <v>129</v>
      </c>
      <c r="E44" s="641"/>
      <c r="F44" s="616"/>
      <c r="G44" s="616"/>
      <c r="H44" s="616"/>
      <c r="I44" s="624"/>
      <c r="J44" s="631"/>
      <c r="K44" s="616"/>
    </row>
    <row r="45" spans="1:20">
      <c r="B45" s="218"/>
      <c r="C45" s="217"/>
      <c r="D45" s="255"/>
      <c r="G45" s="533"/>
      <c r="I45" s="199"/>
      <c r="M45" s="61"/>
      <c r="N45" s="62"/>
      <c r="O45" s="61"/>
    </row>
    <row r="46" spans="1:20">
      <c r="A46" t="s">
        <v>2038</v>
      </c>
      <c r="B46" s="662"/>
      <c r="C46" s="217" t="s">
        <v>2039</v>
      </c>
      <c r="D46" t="s">
        <v>1939</v>
      </c>
      <c r="I46" s="199"/>
      <c r="M46" s="61"/>
      <c r="N46" s="62"/>
      <c r="O46" s="61"/>
    </row>
    <row r="47" spans="1:20">
      <c r="A47" t="s">
        <v>2040</v>
      </c>
      <c r="B47" s="659"/>
      <c r="C47" s="217" t="s">
        <v>2039</v>
      </c>
      <c r="D47" s="255" t="s">
        <v>2041</v>
      </c>
      <c r="M47" s="61"/>
      <c r="N47" s="62"/>
      <c r="O47" s="61"/>
    </row>
    <row r="48" spans="1:20">
      <c r="A48" t="s">
        <v>2042</v>
      </c>
      <c r="B48" s="661"/>
      <c r="C48" s="660" t="s">
        <v>2039</v>
      </c>
      <c r="D48" s="61" t="s">
        <v>2043</v>
      </c>
      <c r="M48" s="61"/>
      <c r="N48" s="62"/>
      <c r="O48" s="61"/>
    </row>
    <row r="49" spans="1:15">
      <c r="A49" t="s">
        <v>2044</v>
      </c>
      <c r="B49" s="663"/>
      <c r="C49" s="660" t="s">
        <v>2039</v>
      </c>
      <c r="D49" s="255" t="s">
        <v>2045</v>
      </c>
      <c r="M49" s="61"/>
      <c r="N49" s="62"/>
      <c r="O49" s="61"/>
    </row>
    <row r="50" spans="1:15">
      <c r="M50" s="61"/>
      <c r="N50" s="62"/>
      <c r="O50" s="61"/>
    </row>
    <row r="51" spans="1:15">
      <c r="M51" s="61"/>
      <c r="N51" s="62"/>
      <c r="O51" s="61"/>
    </row>
    <row r="52" spans="1:15">
      <c r="B52" s="150"/>
      <c r="D52" t="s">
        <v>131</v>
      </c>
      <c r="M52" s="61"/>
      <c r="N52" s="62"/>
      <c r="O52" s="61"/>
    </row>
    <row r="53" spans="1:15">
      <c r="B53" s="180"/>
      <c r="D53" t="s">
        <v>132</v>
      </c>
      <c r="M53" s="61"/>
      <c r="N53" s="62"/>
      <c r="O53" s="61"/>
    </row>
    <row r="54" spans="1:15">
      <c r="B54" s="90"/>
      <c r="D54" t="s">
        <v>2046</v>
      </c>
    </row>
    <row r="56" spans="1:15">
      <c r="B56" s="127" t="s">
        <v>134</v>
      </c>
    </row>
    <row r="57" spans="1:15">
      <c r="B57" s="387" t="s">
        <v>136</v>
      </c>
    </row>
  </sheetData>
  <sheetProtection algorithmName="SHA-512" hashValue="VUQCq7HfZFe7wQCx31+4g6a0Fk42ZbO2WdLteq4V55x+oERoG/yqz3KMYa7eIh0/O9YUMfPWUPrUewdgohCjPw==" saltValue="K2Wj0HPX0YX4wM1HTuD+qA==" spinCount="100000" sheet="1" objects="1" scenarios="1"/>
  <autoFilter ref="B1:O44" xr:uid="{E60005A4-D649-4950-BC10-81314A4D3D29}">
    <filterColumn colId="0" showButton="0"/>
    <filterColumn colId="1" showButton="0"/>
    <filterColumn colId="2" showButton="0"/>
    <filterColumn colId="3" showButton="0"/>
    <filterColumn colId="4" showButton="0"/>
    <filterColumn colId="5" showButton="0"/>
    <filterColumn colId="6" showButton="0"/>
    <filterColumn colId="7" showButton="0"/>
    <filterColumn colId="8" showButton="0"/>
  </autoFilter>
  <mergeCells count="3">
    <mergeCell ref="B1:K1"/>
    <mergeCell ref="B2:K2"/>
    <mergeCell ref="B3:K3"/>
  </mergeCells>
  <conditionalFormatting sqref="M6:M29">
    <cfRule type="expression" dxfId="87" priority="1">
      <formula>MAX(FREQUENCY(IF(ISNUMBER(SEARCH(M6, $K$7:$K$44)), ROW($K$7:$K$44)), IF(ISNUMBER(SEARCH(M6, $K$7:$K$44))=FALSE, ROW($K$7:$K$44)))) &gt; 12</formula>
    </cfRule>
    <cfRule type="expression" dxfId="86" priority="2">
      <formula>MAX(FREQUENCY(IF(ISNUMBER(SEARCH(M6, $E$7:$E$44)), ROW($E$7:$E$44)), IF(ISNUMBER(SEARCH(M6, $E$7:$E$44))=FALSE, ROW($E$7:$E$44)))) &gt; 12</formula>
    </cfRule>
    <cfRule type="expression" dxfId="85" priority="3">
      <formula>MAX(FREQUENCY(IF(ISNUMBER(SEARCH(M6, $F$7:$F$44)), ROW($F$7:$F$44)), IF(ISNUMBER(SEARCH(M6, $F$7:$F$44))=FALSE, ROW($F$7:$F$44)))) &gt; 12</formula>
    </cfRule>
    <cfRule type="expression" dxfId="84" priority="4">
      <formula>MAX(FREQUENCY(IF(ISNUMBER(SEARCH(M6, $G$7:$G$44)), ROW($G$7:$G$44)), IF(ISNUMBER(SEARCH(M6, $G$7:$G$44))=FALSE, ROW($G$7:$G$44)))) &gt; 12</formula>
    </cfRule>
    <cfRule type="expression" dxfId="83" priority="5">
      <formula>MAX(FREQUENCY(IF(ISNUMBER(SEARCH(M6, $H$7:$H$44)), ROW($H$7:$H$44)), IF(ISNUMBER(SEARCH(M6, $H$7:$H$44))=FALSE, ROW($H$7:$H$44)))) &gt; 12</formula>
    </cfRule>
    <cfRule type="expression" dxfId="82" priority="6">
      <formula>MAX(FREQUENCY(IF(ISNUMBER(SEARCH(M6, $I$7:$I$44)), ROW($I$7:$I$44)), IF(ISNUMBER(SEARCH(M6, $I$7:$I$44))=FALSE, ROW($I$7:$I$44)))) &gt; 12</formula>
    </cfRule>
    <cfRule type="expression" dxfId="81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80" priority="8">
      <formula>AND(ISNUMBER(N6), N6&gt;=5, NOT(ISBLANK(O6)))</formula>
    </cfRule>
    <cfRule type="expression" dxfId="79" priority="9">
      <formula>AND(ISNUMBER(N6), N6&gt;=5)</formula>
    </cfRule>
    <cfRule type="expression" dxfId="78" priority="10">
      <formula>AND(ISNUMBER(N6), N6&lt;5, NOT(ISBLANK(O6)))</formula>
    </cfRule>
    <cfRule type="expression" dxfId="77" priority="11">
      <formula>AND(ISNUMBER(N6), N6&lt;5, ISBLANK(O6))</formula>
    </cfRule>
  </conditionalFormatting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4FEC39-A49A-4B66-A92C-A3D08547A97A}">
  <sheetPr>
    <tabColor rgb="FFFFA861"/>
  </sheetPr>
  <dimension ref="A1:T58"/>
  <sheetViews>
    <sheetView topLeftCell="P9" zoomScale="83" zoomScaleNormal="115" workbookViewId="0">
      <selection activeCell="P9" sqref="P9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7" customWidth="1"/>
    <col min="7" max="7" width="39" customWidth="1"/>
    <col min="8" max="8" width="28.7109375" customWidth="1"/>
    <col min="9" max="9" width="36.42578125" customWidth="1"/>
    <col min="10" max="10" width="25.7109375" customWidth="1"/>
    <col min="11" max="11" width="30" customWidth="1"/>
    <col min="12" max="12" width="31.140625" customWidth="1"/>
    <col min="13" max="14" width="20.7109375" customWidth="1"/>
    <col min="15" max="15" width="45.5703125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2047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45467</v>
      </c>
      <c r="F5" s="577">
        <v>45468</v>
      </c>
      <c r="G5" s="577">
        <v>45469</v>
      </c>
      <c r="H5" s="577">
        <v>45470</v>
      </c>
      <c r="I5" s="577">
        <v>45471</v>
      </c>
      <c r="J5" s="577">
        <v>45472</v>
      </c>
      <c r="K5" s="577">
        <v>45473</v>
      </c>
      <c r="L5" s="592" t="s">
        <v>1937</v>
      </c>
      <c r="M5" s="644" t="s">
        <v>80</v>
      </c>
      <c r="N5" s="442" t="s">
        <v>81</v>
      </c>
      <c r="O5" s="664" t="s">
        <v>82</v>
      </c>
      <c r="P5" s="376" t="s">
        <v>2048</v>
      </c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2049</v>
      </c>
      <c r="F6" s="605" t="s">
        <v>2049</v>
      </c>
      <c r="G6" s="605" t="s">
        <v>2049</v>
      </c>
      <c r="H6" s="605" t="s">
        <v>2049</v>
      </c>
      <c r="I6" s="605" t="s">
        <v>2049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325">
        <f>COUNTIF(E7:K44, "*YB*")/2</f>
        <v>0</v>
      </c>
      <c r="O6" s="637" t="s">
        <v>587</v>
      </c>
      <c r="P6" s="666">
        <f>SUM('1 June 2024'!N6,'3 June 2024 '!N6,'10 June 2024 '!N6,'17 June 2024  '!N6,'24 June 2024 '!N6)</f>
        <v>11.5</v>
      </c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7</v>
      </c>
      <c r="O7" s="637"/>
      <c r="P7" s="667">
        <f>SUM('1 June 2024'!N7,'3 June 2024 '!N7,'10 June 2024 '!N7,'17 June 2024  '!N7,'24 June 2024 '!N7)</f>
        <v>26</v>
      </c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17.5</v>
      </c>
      <c r="O8" s="637"/>
      <c r="P8" s="667">
        <f>SUM('1 June 2024'!N8,'3 June 2024 '!N8,'10 June 2024 '!N8,'17 June 2024  '!N8,'24 June 2024 '!N8)</f>
        <v>63.5</v>
      </c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57</v>
      </c>
      <c r="N9" s="326">
        <f>COUNTIF(E7:K44, "*Rafi*")/2</f>
        <v>2</v>
      </c>
      <c r="O9" s="637" t="s">
        <v>587</v>
      </c>
      <c r="P9" s="667">
        <f>SUM('1 June 2024'!N9,'3 June 2024 '!N9,'10 June 2024 '!N9,'17 June 2024  '!N9,'24 June 2024 '!N9)</f>
        <v>22</v>
      </c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87"/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58</v>
      </c>
      <c r="N10" s="552">
        <f>COUNTIF(E7:K44, "*Wei Yen*")/2</f>
        <v>2</v>
      </c>
      <c r="O10" s="637" t="s">
        <v>2050</v>
      </c>
      <c r="P10" s="667">
        <f>SUM('1 June 2024'!N10,'3 June 2024 '!N10,'10 June 2024 '!N10,'17 June 2024  '!N10,'24 June 2024 '!N10)</f>
        <v>26</v>
      </c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89" t="s">
        <v>2051</v>
      </c>
      <c r="F11" s="689" t="s">
        <v>2051</v>
      </c>
      <c r="G11" s="689" t="s">
        <v>2051</v>
      </c>
      <c r="H11" s="690" t="s">
        <v>2051</v>
      </c>
      <c r="I11" s="691" t="s">
        <v>2051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59</v>
      </c>
      <c r="N11" s="326">
        <f>COUNTIF(E7:K44, "*Nicholas*")/2</f>
        <v>0</v>
      </c>
      <c r="O11" s="637" t="s">
        <v>1973</v>
      </c>
      <c r="P11" s="667">
        <f>SUM('1 June 2024'!N11,'3 June 2024 '!N11,'10 June 2024 '!N11,'17 June 2024  '!N11,'24 June 2024 '!N11)</f>
        <v>16.5</v>
      </c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89" t="s">
        <v>2051</v>
      </c>
      <c r="F12" s="689" t="s">
        <v>2051</v>
      </c>
      <c r="G12" s="689" t="s">
        <v>2051</v>
      </c>
      <c r="H12" s="690" t="s">
        <v>2051</v>
      </c>
      <c r="I12" s="691" t="s">
        <v>2051</v>
      </c>
      <c r="J12" s="583" t="s">
        <v>1998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259</v>
      </c>
      <c r="N12" s="326">
        <f>SUM(COUNTIFS(E7:K44,"*Vanness*"))/2</f>
        <v>27.5</v>
      </c>
      <c r="O12" s="665" t="s">
        <v>93</v>
      </c>
      <c r="P12" s="667">
        <f>SUM('1 June 2024'!N12,'3 June 2024 '!N12,'10 June 2024 '!N12,'17 June 2024  '!N12,'24 June 2024 '!N12)</f>
        <v>82.5</v>
      </c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89" t="s">
        <v>2051</v>
      </c>
      <c r="F13" s="689" t="s">
        <v>2051</v>
      </c>
      <c r="G13" s="689" t="s">
        <v>2051</v>
      </c>
      <c r="H13" s="690" t="s">
        <v>2051</v>
      </c>
      <c r="I13" s="691" t="s">
        <v>2051</v>
      </c>
      <c r="J13" s="583" t="s">
        <v>1998</v>
      </c>
      <c r="K13" s="583" t="s">
        <v>2052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61</v>
      </c>
      <c r="N13" s="326">
        <f>COUNTIF(E7:K44, "*Tai Wei*")/2</f>
        <v>2</v>
      </c>
      <c r="O13" s="637" t="s">
        <v>2053</v>
      </c>
      <c r="P13" s="667">
        <f>SUM('1 June 2024'!N13,'3 June 2024 '!N13,'10 June 2024 '!N13,'17 June 2024  '!N13,'24 June 2024 '!N13)</f>
        <v>26.5</v>
      </c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87" t="s">
        <v>2054</v>
      </c>
      <c r="F14" s="587" t="s">
        <v>2054</v>
      </c>
      <c r="G14" s="675" t="s">
        <v>2055</v>
      </c>
      <c r="H14" s="658" t="s">
        <v>2056</v>
      </c>
      <c r="I14" s="627" t="s">
        <v>2056</v>
      </c>
      <c r="J14" s="583" t="s">
        <v>1998</v>
      </c>
      <c r="K14" s="583" t="s">
        <v>2052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62</v>
      </c>
      <c r="N14" s="326">
        <f>COUNTIF(E7:K44, "*Vijay*")/2</f>
        <v>0</v>
      </c>
      <c r="O14" s="637" t="s">
        <v>1973</v>
      </c>
      <c r="P14" s="667">
        <f>SUM('1 June 2024'!N14,'3 June 2024 '!N14,'10 June 2024 '!N14,'17 June 2024  '!N14,'24 June 2024 '!N14)</f>
        <v>0</v>
      </c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656" t="s">
        <v>2057</v>
      </c>
      <c r="F15" s="671" t="s">
        <v>2054</v>
      </c>
      <c r="G15" s="677" t="s">
        <v>2058</v>
      </c>
      <c r="H15" s="658" t="s">
        <v>2056</v>
      </c>
      <c r="I15" s="627" t="s">
        <v>2037</v>
      </c>
      <c r="J15" s="583" t="s">
        <v>1998</v>
      </c>
      <c r="K15" s="583" t="s">
        <v>2052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64</v>
      </c>
      <c r="N15" s="326">
        <f>COUNTIF(E7:K44, "*Haikal*")/2</f>
        <v>0</v>
      </c>
      <c r="O15" s="637" t="s">
        <v>1999</v>
      </c>
      <c r="P15" s="667">
        <f>SUM('1 June 2024'!N15,'3 June 2024 '!N15,'10 June 2024 '!N15,'17 June 2024  '!N15,'24 June 2024 '!N15)</f>
        <v>0</v>
      </c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656" t="s">
        <v>2059</v>
      </c>
      <c r="F16" s="672" t="s">
        <v>2054</v>
      </c>
      <c r="G16" s="677" t="s">
        <v>2058</v>
      </c>
      <c r="H16" s="658" t="s">
        <v>2060</v>
      </c>
      <c r="I16" s="627" t="s">
        <v>2061</v>
      </c>
      <c r="J16" s="583" t="s">
        <v>1998</v>
      </c>
      <c r="K16" s="583" t="s">
        <v>2052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65</v>
      </c>
      <c r="N16" s="326">
        <f>COUNTIF(E7:K44, "*Michael*")/2</f>
        <v>0</v>
      </c>
      <c r="O16" s="637" t="s">
        <v>1993</v>
      </c>
      <c r="P16" s="667">
        <f>SUM('1 June 2024'!N16,'3 June 2024 '!N16,'10 June 2024 '!N16,'17 June 2024  '!N16,'24 June 2024 '!N16)</f>
        <v>5</v>
      </c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656" t="s">
        <v>2059</v>
      </c>
      <c r="F17" s="673" t="s">
        <v>2062</v>
      </c>
      <c r="G17" s="677" t="s">
        <v>2058</v>
      </c>
      <c r="H17" s="658" t="s">
        <v>2060</v>
      </c>
      <c r="I17" s="627" t="s">
        <v>2063</v>
      </c>
      <c r="J17" s="583" t="s">
        <v>1998</v>
      </c>
      <c r="K17" s="583" t="s">
        <v>2052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66</v>
      </c>
      <c r="N17" s="326">
        <f>SUM(COUNTIFS(E7:K43, "*Maxwell*"))/2</f>
        <v>0</v>
      </c>
      <c r="O17" s="315" t="s">
        <v>1993</v>
      </c>
      <c r="P17" s="667">
        <f>SUM('1 June 2024'!N17,'3 June 2024 '!N17,'10 June 2024 '!N17,'17 June 2024  '!N17,'24 June 2024 '!N17)</f>
        <v>5.5</v>
      </c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656" t="s">
        <v>2064</v>
      </c>
      <c r="F18" s="673" t="s">
        <v>2065</v>
      </c>
      <c r="G18" s="677" t="s">
        <v>2058</v>
      </c>
      <c r="H18" s="674" t="s">
        <v>2066</v>
      </c>
      <c r="I18" s="627" t="s">
        <v>2063</v>
      </c>
      <c r="J18" s="583" t="s">
        <v>1998</v>
      </c>
      <c r="K18" s="583" t="s">
        <v>2052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7" t="s">
        <v>67</v>
      </c>
      <c r="N18" s="551">
        <f>COUNTIF(E7:K44, "*Jia Leong*")/2</f>
        <v>0</v>
      </c>
      <c r="O18" s="637" t="s">
        <v>1993</v>
      </c>
      <c r="P18" s="667">
        <f>SUM('1 June 2024'!N18,'3 June 2024 '!N18,'10 June 2024 '!N18,'17 June 2024  '!N18,'24 June 2024 '!N18)</f>
        <v>13</v>
      </c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656" t="s">
        <v>2064</v>
      </c>
      <c r="F19" s="673" t="s">
        <v>2065</v>
      </c>
      <c r="G19" s="677" t="s">
        <v>2067</v>
      </c>
      <c r="H19" s="674" t="s">
        <v>2066</v>
      </c>
      <c r="I19" s="627" t="s">
        <v>2061</v>
      </c>
      <c r="J19" s="583" t="s">
        <v>1998</v>
      </c>
      <c r="K19" s="583" t="s">
        <v>2052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68</v>
      </c>
      <c r="N19" s="326">
        <f>COUNTIF(E7:K44, "*Shaun*")/2</f>
        <v>8</v>
      </c>
      <c r="O19" s="637"/>
      <c r="P19" s="667">
        <f>SUM('1 June 2024'!N19,'3 June 2024 '!N19,'10 June 2024 '!N19,'17 June 2024  '!N19,'24 June 2024 '!N19)</f>
        <v>20.5</v>
      </c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656" t="s">
        <v>2064</v>
      </c>
      <c r="F20" s="673" t="s">
        <v>2068</v>
      </c>
      <c r="G20" s="677" t="s">
        <v>2067</v>
      </c>
      <c r="H20" s="674" t="s">
        <v>2066</v>
      </c>
      <c r="I20" s="627" t="s">
        <v>2063</v>
      </c>
      <c r="J20" s="583" t="s">
        <v>1998</v>
      </c>
      <c r="K20" s="583" t="s">
        <v>2052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104</v>
      </c>
      <c r="N20" s="326">
        <f>COUNTIF(E7:K44, "*Angel*")/2</f>
        <v>0</v>
      </c>
      <c r="O20" s="637" t="s">
        <v>105</v>
      </c>
      <c r="P20" s="667">
        <f>SUM('1 June 2024'!N20,'3 June 2024 '!N20,'10 June 2024 '!N20,'17 June 2024  '!N20,'24 June 2024 '!N20)</f>
        <v>0</v>
      </c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656" t="s">
        <v>2064</v>
      </c>
      <c r="F21" s="673" t="s">
        <v>2069</v>
      </c>
      <c r="G21" s="677" t="s">
        <v>2067</v>
      </c>
      <c r="H21" s="674" t="s">
        <v>2066</v>
      </c>
      <c r="I21" s="627" t="s">
        <v>2070</v>
      </c>
      <c r="J21" s="583" t="s">
        <v>1998</v>
      </c>
      <c r="K21" s="583" t="s">
        <v>2052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70</v>
      </c>
      <c r="N21" s="327">
        <f>COUNTIF(E7:K44, "*Marlon*")/2</f>
        <v>0</v>
      </c>
      <c r="O21" s="637" t="s">
        <v>1999</v>
      </c>
      <c r="P21" s="667">
        <f>SUM('1 June 2024'!N21,'3 June 2024 '!N21,'10 June 2024 '!N21,'17 June 2024  '!N21,'24 June 2024 '!N21)</f>
        <v>0</v>
      </c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656" t="s">
        <v>2064</v>
      </c>
      <c r="F22" s="673" t="s">
        <v>2069</v>
      </c>
      <c r="G22" s="677" t="s">
        <v>2071</v>
      </c>
      <c r="H22" s="674" t="s">
        <v>2072</v>
      </c>
      <c r="I22" s="657" t="s">
        <v>2073</v>
      </c>
      <c r="J22" s="583" t="s">
        <v>1998</v>
      </c>
      <c r="K22" s="583" t="s">
        <v>2052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8" t="s">
        <v>108</v>
      </c>
      <c r="N22" s="637">
        <f>COUNTIF(E7:K44, "*QiAn*")/2</f>
        <v>8.5</v>
      </c>
      <c r="O22" s="462"/>
      <c r="P22" s="667">
        <f>SUM('1 June 2024'!N22,'3 June 2024 '!N22,'10 June 2024 '!N22,'17 June 2024  '!N22,'24 June 2024 '!N22)</f>
        <v>50.5</v>
      </c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656" t="s">
        <v>2064</v>
      </c>
      <c r="F23" s="656" t="s">
        <v>2074</v>
      </c>
      <c r="G23" s="676" t="s">
        <v>2012</v>
      </c>
      <c r="H23" s="658" t="s">
        <v>2075</v>
      </c>
      <c r="I23" s="657" t="s">
        <v>2073</v>
      </c>
      <c r="J23" s="583" t="s">
        <v>1998</v>
      </c>
      <c r="K23" s="583" t="s">
        <v>2076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161</v>
      </c>
      <c r="N23" s="637">
        <f>COUNTIF(E7:K44, "*Wei Jun*")/2</f>
        <v>6</v>
      </c>
      <c r="O23" s="417"/>
      <c r="P23" s="667">
        <f>SUM('1 June 2024'!N23,'3 June 2024 '!N23,'10 June 2024 '!N23,'17 June 2024  '!N23,'24 June 2024 '!N23)</f>
        <v>28</v>
      </c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656" t="s">
        <v>2077</v>
      </c>
      <c r="F24" s="656" t="s">
        <v>2062</v>
      </c>
      <c r="G24" s="657" t="s">
        <v>2078</v>
      </c>
      <c r="H24" s="658" t="s">
        <v>2029</v>
      </c>
      <c r="I24" s="657" t="s">
        <v>2073</v>
      </c>
      <c r="J24" s="583"/>
      <c r="K24" s="583" t="s">
        <v>2076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300</v>
      </c>
      <c r="N24" s="349">
        <f>COUNTIF(E7:K44, "*Foo*")/2</f>
        <v>2.5</v>
      </c>
      <c r="O24" s="417" t="s">
        <v>1993</v>
      </c>
      <c r="P24" s="667">
        <f>SUM('1 June 2024'!N24,'3 June 2024 '!N24,'10 June 2024 '!N24,'17 June 2024  '!N24,'24 June 2024 '!N24)</f>
        <v>26</v>
      </c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656" t="s">
        <v>2079</v>
      </c>
      <c r="F25" s="656" t="s">
        <v>2069</v>
      </c>
      <c r="G25" s="657" t="s">
        <v>2078</v>
      </c>
      <c r="H25" s="658" t="s">
        <v>2080</v>
      </c>
      <c r="I25" s="657" t="s">
        <v>2081</v>
      </c>
      <c r="J25" s="583" t="s">
        <v>2017</v>
      </c>
      <c r="K25" s="583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2012</v>
      </c>
      <c r="N25" s="349">
        <f>COUNTIF(E7:K44, "*Ivan*")/2</f>
        <v>38.5</v>
      </c>
      <c r="O25" s="417"/>
      <c r="P25" s="667">
        <f>SUM('10 June 2024 '!N25,'17 June 2024  '!N25,'24 June 2024 '!N25)</f>
        <v>75.5</v>
      </c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656" t="s">
        <v>2082</v>
      </c>
      <c r="F26" s="656" t="s">
        <v>2062</v>
      </c>
      <c r="G26" s="657" t="s">
        <v>2078</v>
      </c>
      <c r="H26" s="658" t="s">
        <v>2080</v>
      </c>
      <c r="I26" s="657" t="s">
        <v>2083</v>
      </c>
      <c r="J26" s="583" t="s">
        <v>2017</v>
      </c>
      <c r="K26" s="583" t="s">
        <v>2076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2025</v>
      </c>
      <c r="N26" s="349">
        <f>COUNTIF(E7:K44, "*Rahhulann*")/2</f>
        <v>57.5</v>
      </c>
      <c r="O26" s="417"/>
      <c r="P26" s="667">
        <f>SUM('10 June 2024 '!N26,'17 June 2024  '!N26,'24 June 2024 '!N26)</f>
        <v>99.5</v>
      </c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656" t="s">
        <v>2064</v>
      </c>
      <c r="F27" s="657" t="s">
        <v>2056</v>
      </c>
      <c r="G27" s="657" t="s">
        <v>2078</v>
      </c>
      <c r="H27" s="658" t="s">
        <v>2084</v>
      </c>
      <c r="I27" s="657" t="s">
        <v>2085</v>
      </c>
      <c r="J27" s="583" t="s">
        <v>2017</v>
      </c>
      <c r="K27" s="583" t="s">
        <v>2076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9" t="s">
        <v>2028</v>
      </c>
      <c r="N27" s="637">
        <f>COUNTIF(E7:K44, "*Lucas*")/2</f>
        <v>10</v>
      </c>
      <c r="O27" s="417"/>
      <c r="P27" s="667">
        <f>SUM('10 June 2024 '!N27,'17 June 2024  '!N27,'24 June 2024 '!N27)</f>
        <v>19</v>
      </c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656" t="s">
        <v>2064</v>
      </c>
      <c r="F28" s="657" t="s">
        <v>2086</v>
      </c>
      <c r="G28" s="657" t="s">
        <v>2078</v>
      </c>
      <c r="H28" s="658" t="s">
        <v>2055</v>
      </c>
      <c r="I28" s="657" t="s">
        <v>2087</v>
      </c>
      <c r="J28" s="583" t="s">
        <v>2017</v>
      </c>
      <c r="K28" s="583" t="s">
        <v>2076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7" t="s">
        <v>2030</v>
      </c>
      <c r="N28" s="679">
        <f>COUNTIF(E7:K44, "*Zi Ming*")/2</f>
        <v>24</v>
      </c>
      <c r="O28" s="679"/>
      <c r="P28" s="680">
        <f>SUM('10 June 2024 '!N28,'17 June 2024  '!N28,'24 June 2024 '!N28)</f>
        <v>31</v>
      </c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87" t="s">
        <v>2013</v>
      </c>
      <c r="F29" s="657" t="s">
        <v>2086</v>
      </c>
      <c r="G29" s="657" t="s">
        <v>2078</v>
      </c>
      <c r="H29" s="658" t="s">
        <v>2079</v>
      </c>
      <c r="I29" s="657" t="s">
        <v>2088</v>
      </c>
      <c r="J29" s="583" t="s">
        <v>2017</v>
      </c>
      <c r="K29" s="583" t="s">
        <v>2076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2032</v>
      </c>
      <c r="N29" s="417">
        <f>COUNTIF(E7:K44, "*Heng*")/2</f>
        <v>5.5</v>
      </c>
      <c r="O29" s="417"/>
      <c r="P29" s="667">
        <f>SUM('17 June 2024  '!N29,'24 June 2024 '!N29)</f>
        <v>9</v>
      </c>
      <c r="Q29" s="199"/>
      <c r="R29" s="63"/>
      <c r="S29" s="63"/>
      <c r="T29" s="63"/>
    </row>
    <row r="30" spans="2:20" ht="15" customHeight="1" thickBot="1">
      <c r="B30" s="266" t="s">
        <v>114</v>
      </c>
      <c r="C30" s="217" t="s">
        <v>85</v>
      </c>
      <c r="D30" s="267" t="s">
        <v>115</v>
      </c>
      <c r="E30" s="587" t="s">
        <v>308</v>
      </c>
      <c r="F30" s="628" t="s">
        <v>322</v>
      </c>
      <c r="G30" s="657" t="s">
        <v>2078</v>
      </c>
      <c r="H30" s="658" t="s">
        <v>2079</v>
      </c>
      <c r="I30" s="657" t="s">
        <v>2089</v>
      </c>
      <c r="J30" s="583" t="s">
        <v>2017</v>
      </c>
      <c r="K30" s="583" t="s">
        <v>2076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81" t="s">
        <v>2090</v>
      </c>
      <c r="N30" s="418">
        <f>COUNTIF(E7:K44, "*Phay*")/2</f>
        <v>0</v>
      </c>
      <c r="O30" s="418" t="s">
        <v>2091</v>
      </c>
      <c r="P30" s="668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87" t="s">
        <v>308</v>
      </c>
      <c r="F31" s="628" t="s">
        <v>322</v>
      </c>
      <c r="G31" s="657" t="s">
        <v>2092</v>
      </c>
      <c r="H31" s="658" t="s">
        <v>2079</v>
      </c>
      <c r="I31" s="657" t="s">
        <v>2093</v>
      </c>
      <c r="J31" s="583" t="s">
        <v>2017</v>
      </c>
      <c r="K31" s="583" t="s">
        <v>2076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87" t="s">
        <v>308</v>
      </c>
      <c r="F32" s="628" t="s">
        <v>322</v>
      </c>
      <c r="G32" s="657" t="s">
        <v>2094</v>
      </c>
      <c r="H32" s="585" t="s">
        <v>2025</v>
      </c>
      <c r="I32" s="657" t="s">
        <v>2095</v>
      </c>
      <c r="J32" s="583"/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587" t="s">
        <v>308</v>
      </c>
      <c r="F33" s="628" t="s">
        <v>322</v>
      </c>
      <c r="G33" s="657" t="s">
        <v>2096</v>
      </c>
      <c r="H33" s="585" t="s">
        <v>2025</v>
      </c>
      <c r="I33" s="657" t="s">
        <v>2093</v>
      </c>
      <c r="J33" s="583"/>
      <c r="K33" s="608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629"/>
      <c r="F34" s="612"/>
      <c r="G34" s="612" t="s">
        <v>2097</v>
      </c>
      <c r="H34" s="612"/>
      <c r="I34" s="612" t="s">
        <v>2098</v>
      </c>
      <c r="J34" s="583"/>
      <c r="K34" s="608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629"/>
      <c r="F35" s="604"/>
      <c r="G35" s="612" t="s">
        <v>2097</v>
      </c>
      <c r="H35" s="612"/>
      <c r="I35" s="612" t="s">
        <v>2099</v>
      </c>
      <c r="J35" s="583"/>
      <c r="K35" s="615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629"/>
      <c r="F36" s="604"/>
      <c r="G36" s="612" t="s">
        <v>2012</v>
      </c>
      <c r="H36" s="612"/>
      <c r="I36" s="612" t="s">
        <v>2100</v>
      </c>
      <c r="J36" s="583"/>
      <c r="K36" s="615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121</v>
      </c>
      <c r="C37" s="217" t="s">
        <v>85</v>
      </c>
      <c r="D37" s="267" t="s">
        <v>122</v>
      </c>
      <c r="E37" s="629"/>
      <c r="F37" s="604"/>
      <c r="G37" s="612" t="s">
        <v>2012</v>
      </c>
      <c r="H37" s="612"/>
      <c r="I37" s="612" t="s">
        <v>2100</v>
      </c>
      <c r="J37" s="583"/>
      <c r="K37" s="615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122</v>
      </c>
      <c r="C38" s="217" t="s">
        <v>85</v>
      </c>
      <c r="D38" s="267" t="s">
        <v>123</v>
      </c>
      <c r="E38" s="625"/>
      <c r="F38" s="615"/>
      <c r="G38" s="612" t="s">
        <v>2012</v>
      </c>
      <c r="H38" s="613"/>
      <c r="I38" s="612" t="s">
        <v>2099</v>
      </c>
      <c r="J38" s="583"/>
      <c r="K38" s="615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123</v>
      </c>
      <c r="C39" s="217" t="s">
        <v>85</v>
      </c>
      <c r="D39" s="267" t="s">
        <v>124</v>
      </c>
      <c r="E39" s="625"/>
      <c r="F39" s="615"/>
      <c r="G39" s="612" t="s">
        <v>2012</v>
      </c>
      <c r="H39" s="613"/>
      <c r="I39" s="612" t="s">
        <v>2100</v>
      </c>
      <c r="J39" s="604"/>
      <c r="K39" s="615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625"/>
      <c r="F40" s="615"/>
      <c r="G40" s="612" t="s">
        <v>2012</v>
      </c>
      <c r="H40" s="614"/>
      <c r="I40" s="612" t="s">
        <v>2101</v>
      </c>
      <c r="J40" s="604"/>
      <c r="K40" s="615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625"/>
      <c r="F41" s="615"/>
      <c r="G41" s="612" t="s">
        <v>2012</v>
      </c>
      <c r="H41" s="615"/>
      <c r="I41" s="612" t="s">
        <v>2102</v>
      </c>
      <c r="J41" s="604"/>
      <c r="K41" s="615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625"/>
      <c r="F42" s="615"/>
      <c r="G42" s="612" t="s">
        <v>2012</v>
      </c>
      <c r="H42" s="615"/>
      <c r="I42" s="624"/>
      <c r="J42" s="604"/>
      <c r="K42" s="615"/>
      <c r="L42" s="61"/>
      <c r="P42" s="199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625"/>
      <c r="F43" s="615"/>
      <c r="G43" s="612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1:20">
      <c r="B44" s="268" t="s">
        <v>128</v>
      </c>
      <c r="C44" s="269" t="s">
        <v>85</v>
      </c>
      <c r="D44" s="270" t="s">
        <v>129</v>
      </c>
      <c r="E44" s="630"/>
      <c r="F44" s="683"/>
      <c r="G44" s="685"/>
      <c r="H44" s="684"/>
      <c r="I44" s="624"/>
      <c r="J44" s="631"/>
      <c r="K44" s="616"/>
      <c r="P44" s="63"/>
    </row>
    <row r="45" spans="1:20">
      <c r="B45" s="218"/>
      <c r="C45" s="217"/>
      <c r="D45" s="255"/>
      <c r="G45" s="533"/>
      <c r="I45" s="199"/>
    </row>
    <row r="46" spans="1:20" ht="15" customHeight="1">
      <c r="A46" t="s">
        <v>2038</v>
      </c>
      <c r="B46" s="662"/>
      <c r="C46" s="217" t="s">
        <v>2039</v>
      </c>
      <c r="D46" t="s">
        <v>1939</v>
      </c>
      <c r="I46" s="199"/>
      <c r="M46" s="61"/>
      <c r="N46" s="62"/>
      <c r="O46" s="61"/>
    </row>
    <row r="47" spans="1:20" ht="15" customHeight="1">
      <c r="A47" t="s">
        <v>2040</v>
      </c>
      <c r="B47" s="659"/>
      <c r="C47" s="217" t="s">
        <v>2039</v>
      </c>
      <c r="D47" s="255" t="s">
        <v>2041</v>
      </c>
      <c r="F47" s="569"/>
      <c r="M47" s="61"/>
      <c r="N47" s="62"/>
      <c r="O47" s="61"/>
    </row>
    <row r="48" spans="1:20" ht="15" customHeight="1">
      <c r="A48" t="s">
        <v>2103</v>
      </c>
      <c r="B48" s="678"/>
      <c r="C48" s="217"/>
      <c r="D48" s="255" t="s">
        <v>2104</v>
      </c>
      <c r="F48" s="569"/>
      <c r="M48" s="61"/>
      <c r="N48" s="62"/>
      <c r="O48" s="61"/>
    </row>
    <row r="49" spans="1:15" ht="15" customHeight="1">
      <c r="A49" t="s">
        <v>2042</v>
      </c>
      <c r="B49" s="661"/>
      <c r="C49" s="660" t="s">
        <v>2039</v>
      </c>
      <c r="D49" s="61" t="s">
        <v>2043</v>
      </c>
      <c r="M49" s="61"/>
      <c r="N49" s="62"/>
      <c r="O49" s="61"/>
    </row>
    <row r="50" spans="1:15" ht="15" customHeight="1">
      <c r="A50" t="s">
        <v>2044</v>
      </c>
      <c r="B50" s="663"/>
      <c r="C50" s="660" t="s">
        <v>2039</v>
      </c>
      <c r="D50" s="255" t="s">
        <v>2045</v>
      </c>
      <c r="M50" s="61"/>
      <c r="N50" s="62"/>
      <c r="O50" s="61"/>
    </row>
    <row r="51" spans="1:15" ht="15" customHeight="1">
      <c r="M51" s="61"/>
      <c r="N51" s="62"/>
      <c r="O51" s="61"/>
    </row>
    <row r="52" spans="1:15" ht="15" customHeight="1">
      <c r="M52" s="61"/>
      <c r="N52" s="62"/>
      <c r="O52" s="61"/>
    </row>
    <row r="53" spans="1:15" ht="15" customHeight="1">
      <c r="B53" s="150"/>
      <c r="D53" t="s">
        <v>131</v>
      </c>
      <c r="M53" s="61"/>
      <c r="N53" s="62"/>
      <c r="O53" s="61"/>
    </row>
    <row r="54" spans="1:15" ht="15" customHeight="1">
      <c r="B54" s="180"/>
      <c r="D54" t="s">
        <v>132</v>
      </c>
      <c r="M54" s="61"/>
      <c r="N54" s="62"/>
      <c r="O54" s="61"/>
    </row>
    <row r="55" spans="1:15">
      <c r="B55" s="90"/>
      <c r="D55" t="s">
        <v>2046</v>
      </c>
      <c r="M55" s="61"/>
      <c r="N55" s="62"/>
      <c r="O55" s="61"/>
    </row>
    <row r="57" spans="1:15">
      <c r="B57" s="127" t="s">
        <v>134</v>
      </c>
    </row>
    <row r="58" spans="1:15">
      <c r="B58" s="387" t="s">
        <v>136</v>
      </c>
    </row>
  </sheetData>
  <sheetProtection algorithmName="SHA-512" hashValue="mEVFE3cFpYWAb+GgCGawF7NBlWOi6ruIswCxj4dPJIO1lGN6Mj2TnLTP4GWloLPwMKPWhguoc4+YyvReGKS4bw==" saltValue="lxyD0ULjz8pgBkRfplGE4g==" spinCount="100000" sheet="1" objects="1" scenarios="1"/>
  <mergeCells count="3">
    <mergeCell ref="B1:K1"/>
    <mergeCell ref="B2:K2"/>
    <mergeCell ref="B3:K3"/>
  </mergeCells>
  <conditionalFormatting sqref="M6:M30">
    <cfRule type="expression" dxfId="76" priority="1">
      <formula>MAX(FREQUENCY(IF(ISNUMBER(SEARCH(M6, $K$7:$K$44)), ROW($K$7:$K$44)), IF(ISNUMBER(SEARCH(M6, $K$7:$K$44))=FALSE, ROW($K$7:$K$44)))) &gt; 12</formula>
    </cfRule>
    <cfRule type="expression" dxfId="75" priority="2">
      <formula>MAX(FREQUENCY(IF(ISNUMBER(SEARCH(M6, $E$7:$E$44)), ROW($E$7:$E$44)), IF(ISNUMBER(SEARCH(M6, $E$7:$E$44))=FALSE, ROW($E$7:$E$44)))) &gt; 12</formula>
    </cfRule>
    <cfRule type="expression" dxfId="74" priority="3">
      <formula>MAX(FREQUENCY(IF(ISNUMBER(SEARCH(M6, $F$7:$F$44)), ROW($F$7:$F$44)), IF(ISNUMBER(SEARCH(M6, $F$7:$F$44))=FALSE, ROW($F$7:$F$44)))) &gt; 12</formula>
    </cfRule>
    <cfRule type="expression" dxfId="73" priority="4">
      <formula>MAX(FREQUENCY(IF(ISNUMBER(SEARCH(M6, $G$7:$G$44)), ROW($G$7:$G$44)), IF(ISNUMBER(SEARCH(M6, $G$7:$G$44))=FALSE, ROW($G$7:$G$44)))) &gt; 12</formula>
    </cfRule>
    <cfRule type="expression" dxfId="72" priority="5">
      <formula>MAX(FREQUENCY(IF(ISNUMBER(SEARCH(M6, $H$7:$H$44)), ROW($H$7:$H$44)), IF(ISNUMBER(SEARCH(M6, $H$7:$H$44))=FALSE, ROW($H$7:$H$44)))) &gt; 12</formula>
    </cfRule>
    <cfRule type="expression" dxfId="71" priority="6">
      <formula>MAX(FREQUENCY(IF(ISNUMBER(SEARCH(M6, $I$7:$I$44)), ROW($I$7:$I$44)), IF(ISNUMBER(SEARCH(M6, $I$7:$I$44))=FALSE, ROW($I$7:$I$44)))) &gt; 12</formula>
    </cfRule>
    <cfRule type="expression" dxfId="70" priority="7">
      <formula>MAX(FREQUENCY(IF(ISNUMBER(SEARCH(M6, $J$7:$J$44)), ROW($J$7:$J$44)), IF(ISNUMBER(SEARCH(M6, $J$7:$J$44))=FALSE, ROW($J$7:$J$44)))) &gt; 12</formula>
    </cfRule>
  </conditionalFormatting>
  <conditionalFormatting sqref="N6:N30">
    <cfRule type="expression" dxfId="69" priority="8">
      <formula>AND(ISNUMBER(N6), N6&gt;=5, NOT(ISBLANK(O6)))</formula>
    </cfRule>
    <cfRule type="expression" dxfId="68" priority="9">
      <formula>AND(ISNUMBER(N6), N6&gt;=5)</formula>
    </cfRule>
    <cfRule type="expression" dxfId="67" priority="10">
      <formula>AND(ISNUMBER(N6), N6&lt;5, NOT(ISBLANK(O6)))</formula>
    </cfRule>
    <cfRule type="expression" dxfId="66" priority="11">
      <formula>AND(ISNUMBER(N6), N6&lt;5, ISBLANK(O6))</formula>
    </cfRule>
  </conditionalFormatting>
  <dataValidations count="1">
    <dataValidation allowBlank="1" showInputMessage="1" showErrorMessage="1" sqref="E7:F44 G23:G44 G7:G14 H7:K44" xr:uid="{E7A6B429-20D2-4DED-BDC2-2796D61CE290}"/>
  </dataValidations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305511-BD6D-4098-98B6-4F50DFF83F7B}">
  <sheetPr>
    <tabColor rgb="FFFFA861"/>
  </sheetPr>
  <dimension ref="B1:T61"/>
  <sheetViews>
    <sheetView topLeftCell="D17" zoomScale="115" zoomScaleNormal="115" workbookViewId="0">
      <selection activeCell="J29" sqref="J29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.140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2105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45453</v>
      </c>
      <c r="F5" s="577">
        <v>45454</v>
      </c>
      <c r="G5" s="577">
        <v>45455</v>
      </c>
      <c r="H5" s="577">
        <v>45456</v>
      </c>
      <c r="I5" s="577">
        <v>45457</v>
      </c>
      <c r="J5" s="577">
        <v>45458</v>
      </c>
      <c r="K5" s="577">
        <v>45459</v>
      </c>
      <c r="L5" s="592" t="s">
        <v>1937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2106</v>
      </c>
      <c r="F6" s="605" t="s">
        <v>2106</v>
      </c>
      <c r="G6" s="605" t="s">
        <v>2107</v>
      </c>
      <c r="H6" s="605" t="s">
        <v>2106</v>
      </c>
      <c r="I6" s="605" t="s">
        <v>2107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1.5</v>
      </c>
      <c r="O6" s="547" t="s">
        <v>2108</v>
      </c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5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12.5</v>
      </c>
      <c r="O8" s="547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12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87" t="s">
        <v>61</v>
      </c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87" t="s">
        <v>2109</v>
      </c>
      <c r="F11" s="587" t="s">
        <v>2109</v>
      </c>
      <c r="G11" s="587" t="s">
        <v>648</v>
      </c>
      <c r="H11" s="587" t="s">
        <v>2109</v>
      </c>
      <c r="I11" s="627" t="s">
        <v>648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6.5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87" t="s">
        <v>2109</v>
      </c>
      <c r="F12" s="587" t="s">
        <v>2109</v>
      </c>
      <c r="G12" s="587" t="s">
        <v>648</v>
      </c>
      <c r="H12" s="587" t="s">
        <v>2109</v>
      </c>
      <c r="I12" s="627" t="s">
        <v>648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259</v>
      </c>
      <c r="N12" s="326">
        <f>SUM(COUNTIFS(E7:K44,"*Vanness*"))/2</f>
        <v>7.5</v>
      </c>
      <c r="O12" s="63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87" t="s">
        <v>2110</v>
      </c>
      <c r="F13" s="587" t="s">
        <v>364</v>
      </c>
      <c r="G13" s="587" t="s">
        <v>648</v>
      </c>
      <c r="H13" s="587" t="s">
        <v>2109</v>
      </c>
      <c r="I13" s="627" t="s">
        <v>648</v>
      </c>
      <c r="J13" s="612" t="s">
        <v>2008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19.5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87" t="s">
        <v>2111</v>
      </c>
      <c r="F14" s="587" t="s">
        <v>364</v>
      </c>
      <c r="G14" s="587" t="s">
        <v>648</v>
      </c>
      <c r="H14" s="587" t="s">
        <v>2109</v>
      </c>
      <c r="I14" s="627" t="s">
        <v>648</v>
      </c>
      <c r="J14" s="612" t="s">
        <v>2008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87" t="s">
        <v>306</v>
      </c>
      <c r="F15" s="587" t="s">
        <v>61</v>
      </c>
      <c r="G15" s="587" t="s">
        <v>648</v>
      </c>
      <c r="H15" s="585" t="s">
        <v>2112</v>
      </c>
      <c r="I15" s="627" t="s">
        <v>648</v>
      </c>
      <c r="J15" s="612" t="s">
        <v>2008</v>
      </c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1999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87" t="s">
        <v>288</v>
      </c>
      <c r="F16" s="587" t="s">
        <v>61</v>
      </c>
      <c r="G16" s="587" t="s">
        <v>648</v>
      </c>
      <c r="H16" s="585" t="s">
        <v>2112</v>
      </c>
      <c r="I16" s="627" t="s">
        <v>2036</v>
      </c>
      <c r="J16" s="612" t="s">
        <v>2008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87" t="s">
        <v>59</v>
      </c>
      <c r="F17" s="587" t="s">
        <v>61</v>
      </c>
      <c r="G17" s="587" t="s">
        <v>648</v>
      </c>
      <c r="H17" s="585" t="s">
        <v>2112</v>
      </c>
      <c r="I17" s="627" t="s">
        <v>2036</v>
      </c>
      <c r="J17" s="612" t="s">
        <v>2008</v>
      </c>
      <c r="K17" s="608" t="s">
        <v>475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>
        <f>SUM(COUNTIFS(E7:K43, "*Maxwell*"))/2</f>
        <v>5.5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87" t="s">
        <v>57</v>
      </c>
      <c r="F18" s="587" t="s">
        <v>61</v>
      </c>
      <c r="G18" s="587" t="s">
        <v>648</v>
      </c>
      <c r="H18" s="585" t="s">
        <v>2112</v>
      </c>
      <c r="I18" s="627" t="s">
        <v>2113</v>
      </c>
      <c r="J18" s="612" t="s">
        <v>2008</v>
      </c>
      <c r="K18" s="608" t="s">
        <v>475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 t="s">
        <v>1980</v>
      </c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87" t="s">
        <v>2114</v>
      </c>
      <c r="F19" s="587" t="s">
        <v>1264</v>
      </c>
      <c r="G19" s="627" t="s">
        <v>2115</v>
      </c>
      <c r="H19" s="585" t="s">
        <v>2112</v>
      </c>
      <c r="I19" s="627" t="s">
        <v>2113</v>
      </c>
      <c r="J19" s="612" t="s">
        <v>2008</v>
      </c>
      <c r="K19" s="608" t="s">
        <v>475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8.5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87" t="s">
        <v>2114</v>
      </c>
      <c r="F20" s="587" t="s">
        <v>1264</v>
      </c>
      <c r="G20" s="627" t="s">
        <v>2115</v>
      </c>
      <c r="H20" s="585" t="s">
        <v>2112</v>
      </c>
      <c r="I20" s="627" t="s">
        <v>2113</v>
      </c>
      <c r="J20" s="612" t="s">
        <v>2008</v>
      </c>
      <c r="K20" s="608" t="s">
        <v>475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87" t="s">
        <v>2114</v>
      </c>
      <c r="F21" s="587" t="s">
        <v>1264</v>
      </c>
      <c r="G21" s="627" t="s">
        <v>56</v>
      </c>
      <c r="H21" s="585" t="s">
        <v>2112</v>
      </c>
      <c r="I21" s="627" t="s">
        <v>2113</v>
      </c>
      <c r="J21" s="612" t="s">
        <v>2008</v>
      </c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7">
        <f>COUNTIF(E7:K44, "*Marlon*")/2</f>
        <v>0</v>
      </c>
      <c r="O21" s="547" t="s">
        <v>846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87" t="s">
        <v>2114</v>
      </c>
      <c r="F22" s="587" t="s">
        <v>1264</v>
      </c>
      <c r="G22" s="627" t="s">
        <v>2004</v>
      </c>
      <c r="H22" s="585" t="s">
        <v>2112</v>
      </c>
      <c r="I22" s="627" t="s">
        <v>2113</v>
      </c>
      <c r="J22" s="612" t="s">
        <v>2008</v>
      </c>
      <c r="K22" s="608" t="s">
        <v>475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36" t="s">
        <v>108</v>
      </c>
      <c r="N22" s="637">
        <f>COUNTIF(E7:K44, "*QiAn*")/2</f>
        <v>11.5</v>
      </c>
      <c r="O22" s="463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87" t="s">
        <v>2114</v>
      </c>
      <c r="F23" s="587" t="s">
        <v>260</v>
      </c>
      <c r="G23" s="627" t="s">
        <v>2116</v>
      </c>
      <c r="H23" s="585" t="s">
        <v>2112</v>
      </c>
      <c r="I23" s="627" t="s">
        <v>2113</v>
      </c>
      <c r="J23" s="612" t="s">
        <v>2008</v>
      </c>
      <c r="K23" s="608" t="s">
        <v>259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35" t="s">
        <v>161</v>
      </c>
      <c r="N23" s="637">
        <f>COUNTIF(E7:K44, "*Wei Jun*")/2</f>
        <v>9</v>
      </c>
      <c r="O23" s="419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87" t="s">
        <v>1966</v>
      </c>
      <c r="F24" s="587" t="s">
        <v>720</v>
      </c>
      <c r="G24" s="627" t="s">
        <v>2116</v>
      </c>
      <c r="H24" s="587" t="s">
        <v>1519</v>
      </c>
      <c r="I24" s="627" t="s">
        <v>2113</v>
      </c>
      <c r="J24" s="612" t="s">
        <v>2008</v>
      </c>
      <c r="K24" s="608" t="s">
        <v>259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35" t="s">
        <v>300</v>
      </c>
      <c r="N24" s="349">
        <f>COUNTIF(E7:K44, "*Foo*")/2</f>
        <v>14.5</v>
      </c>
      <c r="O24" s="419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87" t="s">
        <v>1966</v>
      </c>
      <c r="F25" s="587" t="s">
        <v>720</v>
      </c>
      <c r="G25" s="627" t="s">
        <v>56</v>
      </c>
      <c r="H25" s="587" t="s">
        <v>1519</v>
      </c>
      <c r="I25" s="627" t="s">
        <v>2117</v>
      </c>
      <c r="J25" s="583"/>
      <c r="K25" s="608" t="s">
        <v>259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35" t="s">
        <v>2012</v>
      </c>
      <c r="N25" s="349">
        <f>COUNTIF(E7:K44, "*Ivan*")/2</f>
        <v>20</v>
      </c>
      <c r="O25" s="419" t="s">
        <v>2118</v>
      </c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87" t="s">
        <v>1966</v>
      </c>
      <c r="F26" s="587" t="s">
        <v>2119</v>
      </c>
      <c r="G26" s="627" t="s">
        <v>2120</v>
      </c>
      <c r="H26" s="587" t="s">
        <v>1519</v>
      </c>
      <c r="I26" s="627" t="s">
        <v>2121</v>
      </c>
      <c r="J26" s="612" t="s">
        <v>2008</v>
      </c>
      <c r="K26" s="608" t="s">
        <v>259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35" t="s">
        <v>2025</v>
      </c>
      <c r="N26" s="349">
        <f>COUNTIF(E7:K44, "*Rahhulann*")/2</f>
        <v>23</v>
      </c>
      <c r="O26" s="419" t="s">
        <v>2118</v>
      </c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87" t="s">
        <v>377</v>
      </c>
      <c r="F27" s="587" t="s">
        <v>720</v>
      </c>
      <c r="G27" s="627" t="s">
        <v>2122</v>
      </c>
      <c r="H27" s="587" t="s">
        <v>1519</v>
      </c>
      <c r="I27" s="627" t="s">
        <v>2121</v>
      </c>
      <c r="J27" s="612" t="s">
        <v>2008</v>
      </c>
      <c r="K27" s="608" t="s">
        <v>259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35" t="s">
        <v>2028</v>
      </c>
      <c r="N27" s="349">
        <f>COUNTIF(E7:K44, "*Lucas*")/2</f>
        <v>0</v>
      </c>
      <c r="O27" s="419" t="s">
        <v>2118</v>
      </c>
      <c r="P27" s="199"/>
      <c r="Q27" s="199"/>
      <c r="R27" s="63"/>
      <c r="S27" s="63"/>
      <c r="T27" s="63"/>
    </row>
    <row r="28" spans="2:20" ht="15" customHeight="1" thickBot="1">
      <c r="B28" s="266" t="s">
        <v>112</v>
      </c>
      <c r="C28" s="217" t="s">
        <v>85</v>
      </c>
      <c r="D28" s="267" t="s">
        <v>113</v>
      </c>
      <c r="E28" s="587" t="s">
        <v>58</v>
      </c>
      <c r="F28" s="587" t="s">
        <v>720</v>
      </c>
      <c r="G28" s="627" t="s">
        <v>2122</v>
      </c>
      <c r="H28" s="585" t="s">
        <v>2123</v>
      </c>
      <c r="I28" s="627" t="s">
        <v>2121</v>
      </c>
      <c r="J28" s="612" t="s">
        <v>2008</v>
      </c>
      <c r="K28" s="608" t="s">
        <v>259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416" t="s">
        <v>2030</v>
      </c>
      <c r="N28" s="334">
        <f>COUNTIF(E7:K44, "*Zi Ming*")/2</f>
        <v>0</v>
      </c>
      <c r="O28" s="550" t="s">
        <v>2118</v>
      </c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87" t="s">
        <v>58</v>
      </c>
      <c r="F29" s="627" t="s">
        <v>260</v>
      </c>
      <c r="G29" s="627" t="s">
        <v>2122</v>
      </c>
      <c r="H29" s="585" t="s">
        <v>2123</v>
      </c>
      <c r="I29" s="627" t="s">
        <v>2121</v>
      </c>
      <c r="J29" s="612" t="s">
        <v>2008</v>
      </c>
      <c r="K29" s="608" t="s">
        <v>259</v>
      </c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87" t="s">
        <v>58</v>
      </c>
      <c r="F30" s="627" t="s">
        <v>260</v>
      </c>
      <c r="G30" s="627" t="s">
        <v>2122</v>
      </c>
      <c r="H30" s="585" t="s">
        <v>2036</v>
      </c>
      <c r="I30" s="628" t="s">
        <v>2079</v>
      </c>
      <c r="J30" s="612" t="s">
        <v>2008</v>
      </c>
      <c r="K30" s="608" t="s">
        <v>259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87" t="s">
        <v>2124</v>
      </c>
      <c r="F31" s="627" t="s">
        <v>260</v>
      </c>
      <c r="G31" s="627" t="s">
        <v>2122</v>
      </c>
      <c r="H31" s="585" t="s">
        <v>2036</v>
      </c>
      <c r="I31" s="628" t="s">
        <v>2079</v>
      </c>
      <c r="J31" s="612" t="s">
        <v>2008</v>
      </c>
      <c r="K31" s="608" t="s">
        <v>259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87" t="s">
        <v>2124</v>
      </c>
      <c r="F32" s="627" t="s">
        <v>260</v>
      </c>
      <c r="G32" s="627" t="s">
        <v>2122</v>
      </c>
      <c r="H32" s="585" t="s">
        <v>2125</v>
      </c>
      <c r="I32" s="628" t="s">
        <v>2079</v>
      </c>
      <c r="J32" s="612" t="s">
        <v>2008</v>
      </c>
      <c r="K32" s="608" t="s">
        <v>259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87" t="s">
        <v>2124</v>
      </c>
      <c r="F33" s="627" t="s">
        <v>2126</v>
      </c>
      <c r="G33" s="627" t="s">
        <v>2122</v>
      </c>
      <c r="H33" s="585" t="s">
        <v>2125</v>
      </c>
      <c r="I33" s="628" t="s">
        <v>2079</v>
      </c>
      <c r="J33" s="612" t="s">
        <v>2008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629"/>
      <c r="F34" s="612"/>
      <c r="G34" s="612"/>
      <c r="H34" s="612" t="s">
        <v>1977</v>
      </c>
      <c r="I34" s="612" t="s">
        <v>2008</v>
      </c>
      <c r="J34" s="612" t="s">
        <v>2008</v>
      </c>
      <c r="K34" s="612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622"/>
      <c r="F35" s="612"/>
      <c r="G35" s="612"/>
      <c r="H35" s="612" t="s">
        <v>1977</v>
      </c>
      <c r="I35" s="612" t="s">
        <v>2008</v>
      </c>
      <c r="J35" s="612" t="s">
        <v>2008</v>
      </c>
      <c r="K35" s="612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622"/>
      <c r="F36" s="612"/>
      <c r="G36" s="612"/>
      <c r="H36" s="612" t="s">
        <v>1977</v>
      </c>
      <c r="I36" s="612" t="s">
        <v>2008</v>
      </c>
      <c r="J36" s="612" t="s">
        <v>2008</v>
      </c>
      <c r="K36" s="612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622"/>
      <c r="F37" s="612"/>
      <c r="G37" s="612"/>
      <c r="H37" s="612" t="s">
        <v>2127</v>
      </c>
      <c r="I37" s="612" t="s">
        <v>2008</v>
      </c>
      <c r="J37" s="612" t="s">
        <v>2008</v>
      </c>
      <c r="K37" s="612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625"/>
      <c r="F38" s="612"/>
      <c r="G38" s="612"/>
      <c r="H38" s="612" t="s">
        <v>2127</v>
      </c>
      <c r="I38" s="612" t="s">
        <v>2012</v>
      </c>
      <c r="J38" s="612"/>
      <c r="K38" s="612"/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625"/>
      <c r="F39" s="612"/>
      <c r="G39" s="612"/>
      <c r="H39" s="612" t="s">
        <v>2128</v>
      </c>
      <c r="I39" s="612" t="s">
        <v>2008</v>
      </c>
      <c r="J39" s="612" t="s">
        <v>2008</v>
      </c>
      <c r="K39" s="612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625"/>
      <c r="F40" s="612"/>
      <c r="G40" s="612"/>
      <c r="H40" s="612" t="s">
        <v>2128</v>
      </c>
      <c r="I40" s="612" t="s">
        <v>2008</v>
      </c>
      <c r="J40" s="612" t="s">
        <v>2008</v>
      </c>
      <c r="K40" s="612"/>
      <c r="L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625"/>
      <c r="F41" s="612"/>
      <c r="G41" s="612"/>
      <c r="H41" s="615"/>
      <c r="I41" s="612" t="s">
        <v>2008</v>
      </c>
      <c r="J41" s="612" t="s">
        <v>2008</v>
      </c>
      <c r="K41" s="612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625"/>
      <c r="F42" s="615"/>
      <c r="G42" s="615"/>
      <c r="H42" s="615"/>
      <c r="I42" s="612" t="s">
        <v>2008</v>
      </c>
      <c r="J42" s="612" t="s">
        <v>2008</v>
      </c>
      <c r="K42" s="615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625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630"/>
      <c r="F44" s="616"/>
      <c r="G44" s="616"/>
      <c r="H44" s="616"/>
      <c r="I44" s="624"/>
      <c r="J44" s="631"/>
      <c r="K44" s="616"/>
    </row>
    <row r="45" spans="2:20">
      <c r="B45" s="218"/>
      <c r="C45" s="217"/>
      <c r="D45" s="255"/>
      <c r="G45" s="533"/>
      <c r="I45" s="199"/>
      <c r="M45" s="61"/>
      <c r="N45" s="62"/>
      <c r="O45" s="61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sheetProtection sheet="1" objects="1" scenarios="1"/>
  <mergeCells count="4">
    <mergeCell ref="B1:K1"/>
    <mergeCell ref="B2:K2"/>
    <mergeCell ref="B3:K3"/>
    <mergeCell ref="C47:F47"/>
  </mergeCells>
  <conditionalFormatting sqref="M6:M28">
    <cfRule type="expression" dxfId="65" priority="1">
      <formula>MAX(FREQUENCY(IF(ISNUMBER(SEARCH(M6, $K$7:$K$44)), ROW($K$7:$K$44)), IF(ISNUMBER(SEARCH(M6, $K$7:$K$44))=FALSE, ROW($K$7:$K$44)))) &gt; 12</formula>
    </cfRule>
    <cfRule type="expression" dxfId="64" priority="2">
      <formula>MAX(FREQUENCY(IF(ISNUMBER(SEARCH(M6, $E$7:$E$44)), ROW($E$7:$E$44)), IF(ISNUMBER(SEARCH(M6, $E$7:$E$44))=FALSE, ROW($E$7:$E$44)))) &gt; 12</formula>
    </cfRule>
    <cfRule type="expression" dxfId="63" priority="3">
      <formula>MAX(FREQUENCY(IF(ISNUMBER(SEARCH(M6, $F$7:$F$44)), ROW($F$7:$F$44)), IF(ISNUMBER(SEARCH(M6, $F$7:$F$44))=FALSE, ROW($F$7:$F$44)))) &gt; 12</formula>
    </cfRule>
    <cfRule type="expression" dxfId="62" priority="4">
      <formula>MAX(FREQUENCY(IF(ISNUMBER(SEARCH(M6, $G$7:$G$44)), ROW($G$7:$G$44)), IF(ISNUMBER(SEARCH(M6, $G$7:$G$44))=FALSE, ROW($G$7:$G$44)))) &gt; 12</formula>
    </cfRule>
    <cfRule type="expression" dxfId="61" priority="5">
      <formula>MAX(FREQUENCY(IF(ISNUMBER(SEARCH(M6, $H$7:$H$44)), ROW($H$7:$H$44)), IF(ISNUMBER(SEARCH(M6, $H$7:$H$44))=FALSE, ROW($H$7:$H$44)))) &gt; 12</formula>
    </cfRule>
    <cfRule type="expression" dxfId="60" priority="6">
      <formula>MAX(FREQUENCY(IF(ISNUMBER(SEARCH(M6, $I$7:$I$44)), ROW($I$7:$I$44)), IF(ISNUMBER(SEARCH(M6, $I$7:$I$44))=FALSE, ROW($I$7:$I$44)))) &gt; 12</formula>
    </cfRule>
    <cfRule type="expression" dxfId="59" priority="7">
      <formula>MAX(FREQUENCY(IF(ISNUMBER(SEARCH(M6, $J$7:$J$44)), ROW($J$7:$J$44)), IF(ISNUMBER(SEARCH(M6, $J$7:$J$44))=FALSE, ROW($J$7:$J$44)))) &gt; 12</formula>
    </cfRule>
  </conditionalFormatting>
  <conditionalFormatting sqref="N6:N28">
    <cfRule type="expression" dxfId="58" priority="8">
      <formula>AND(ISNUMBER(N6), N6&gt;=5, NOT(ISBLANK(O6)))</formula>
    </cfRule>
    <cfRule type="expression" dxfId="57" priority="9">
      <formula>AND(ISNUMBER(N6), N6&gt;=5)</formula>
    </cfRule>
    <cfRule type="expression" dxfId="56" priority="10">
      <formula>AND(ISNUMBER(N6), N6&lt;5, NOT(ISBLANK(O6)))</formula>
    </cfRule>
    <cfRule type="expression" dxfId="55" priority="11">
      <formula>AND(ISNUMBER(N6), N6&lt;5, ISBLANK(O6))</formula>
    </cfRule>
  </conditionalFormatting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1B32B5-8735-4C73-99CD-7178D4C71BBC}">
  <sheetPr>
    <tabColor rgb="FFB6DEBE"/>
  </sheetPr>
  <dimension ref="A1:T64"/>
  <sheetViews>
    <sheetView topLeftCell="J13" zoomScale="93" zoomScaleNormal="115" workbookViewId="0">
      <selection activeCell="I17" sqref="I1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7.140625" customWidth="1"/>
    <col min="7" max="7" width="25.7109375" customWidth="1"/>
    <col min="8" max="8" width="30.28515625" customWidth="1"/>
    <col min="9" max="9" width="71" customWidth="1"/>
    <col min="10" max="10" width="71.42578125" customWidth="1"/>
    <col min="11" max="11" width="70.28515625" bestFit="1" customWidth="1"/>
    <col min="12" max="12" width="31.85546875" customWidth="1"/>
    <col min="13" max="14" width="20.7109375" customWidth="1"/>
    <col min="15" max="15" width="45.5703125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2129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45474</v>
      </c>
      <c r="F5" s="577">
        <v>45475</v>
      </c>
      <c r="G5" s="577">
        <v>45476</v>
      </c>
      <c r="H5" s="577">
        <v>45477</v>
      </c>
      <c r="I5" s="577">
        <v>45478</v>
      </c>
      <c r="J5" s="577">
        <v>45479</v>
      </c>
      <c r="K5" s="577">
        <v>45480</v>
      </c>
      <c r="L5" s="592" t="s">
        <v>1937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2130</v>
      </c>
      <c r="F6" s="605" t="s">
        <v>2130</v>
      </c>
      <c r="G6" s="605" t="s">
        <v>2130</v>
      </c>
      <c r="H6" s="605" t="s">
        <v>2130</v>
      </c>
      <c r="I6" s="605" t="s">
        <v>2130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74</v>
      </c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24.5</v>
      </c>
      <c r="O7" s="326" t="s">
        <v>74</v>
      </c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30.5</v>
      </c>
      <c r="O8" s="326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74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2131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92" t="s">
        <v>2132</v>
      </c>
      <c r="F11" s="692" t="s">
        <v>2132</v>
      </c>
      <c r="G11" s="692" t="s">
        <v>2132</v>
      </c>
      <c r="H11" s="692" t="s">
        <v>2132</v>
      </c>
      <c r="I11" s="692" t="s">
        <v>2132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259</v>
      </c>
      <c r="N11" s="417">
        <f>SUM(COUNTIFS(E7:K44,"*Vanness*"))/2</f>
        <v>28.5</v>
      </c>
      <c r="O11" s="686" t="s">
        <v>93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92" t="s">
        <v>2132</v>
      </c>
      <c r="F12" s="692" t="s">
        <v>2132</v>
      </c>
      <c r="G12" s="692" t="s">
        <v>2132</v>
      </c>
      <c r="H12" s="692" t="s">
        <v>2132</v>
      </c>
      <c r="I12" s="692" t="s">
        <v>2132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10</v>
      </c>
      <c r="O12" s="326" t="s">
        <v>846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92" t="s">
        <v>2132</v>
      </c>
      <c r="F13" s="692" t="s">
        <v>2132</v>
      </c>
      <c r="G13" s="692" t="s">
        <v>2132</v>
      </c>
      <c r="H13" s="692" t="s">
        <v>2133</v>
      </c>
      <c r="I13" s="692" t="s">
        <v>2132</v>
      </c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2131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 t="s">
        <v>2070</v>
      </c>
      <c r="F14" s="515" t="s">
        <v>2134</v>
      </c>
      <c r="G14" s="515" t="s">
        <v>2134</v>
      </c>
      <c r="H14" s="693" t="s">
        <v>2135</v>
      </c>
      <c r="I14" s="694" t="s">
        <v>2136</v>
      </c>
      <c r="J14" s="583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1999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 t="s">
        <v>2070</v>
      </c>
      <c r="F15" s="515" t="s">
        <v>2134</v>
      </c>
      <c r="G15" s="515" t="s">
        <v>2134</v>
      </c>
      <c r="H15" s="693" t="s">
        <v>2135</v>
      </c>
      <c r="I15" s="695" t="s">
        <v>2137</v>
      </c>
      <c r="J15" s="583" t="s">
        <v>2138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18.5</v>
      </c>
      <c r="O15" s="326"/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 t="s">
        <v>2070</v>
      </c>
      <c r="F16" s="515" t="s">
        <v>2134</v>
      </c>
      <c r="G16" s="515" t="s">
        <v>2134</v>
      </c>
      <c r="H16" s="693" t="s">
        <v>2135</v>
      </c>
      <c r="I16" s="695" t="s">
        <v>2137</v>
      </c>
      <c r="J16" s="583" t="s">
        <v>2138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32.5</v>
      </c>
      <c r="O16" s="551"/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 t="s">
        <v>2070</v>
      </c>
      <c r="F17" s="515" t="s">
        <v>2139</v>
      </c>
      <c r="G17" s="338" t="s">
        <v>2134</v>
      </c>
      <c r="H17" s="693" t="s">
        <v>2135</v>
      </c>
      <c r="I17" s="694" t="s">
        <v>2140</v>
      </c>
      <c r="J17" s="583" t="s">
        <v>2138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24.5</v>
      </c>
      <c r="O17" s="326" t="s">
        <v>1993</v>
      </c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 t="s">
        <v>2141</v>
      </c>
      <c r="F18" s="515" t="s">
        <v>2142</v>
      </c>
      <c r="G18" s="306" t="s">
        <v>2143</v>
      </c>
      <c r="H18" s="693" t="s">
        <v>2144</v>
      </c>
      <c r="I18" s="694" t="s">
        <v>2140</v>
      </c>
      <c r="J18" s="583" t="s">
        <v>2138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18.5</v>
      </c>
      <c r="O18" s="326" t="s">
        <v>2145</v>
      </c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 t="s">
        <v>2013</v>
      </c>
      <c r="F19" s="515" t="s">
        <v>2142</v>
      </c>
      <c r="G19" s="306" t="s">
        <v>2146</v>
      </c>
      <c r="H19" s="693" t="s">
        <v>2147</v>
      </c>
      <c r="I19" s="694" t="s">
        <v>2148</v>
      </c>
      <c r="J19" s="583" t="s">
        <v>2138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 t="s">
        <v>2013</v>
      </c>
      <c r="F20" s="338" t="s">
        <v>2149</v>
      </c>
      <c r="G20" s="306" t="s">
        <v>2150</v>
      </c>
      <c r="H20" s="658" t="s">
        <v>2151</v>
      </c>
      <c r="I20" s="694" t="s">
        <v>2148</v>
      </c>
      <c r="J20" s="583" t="s">
        <v>2138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24.5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 t="s">
        <v>2013</v>
      </c>
      <c r="F21" s="338" t="s">
        <v>2149</v>
      </c>
      <c r="G21" s="306" t="s">
        <v>2150</v>
      </c>
      <c r="H21" s="658" t="s">
        <v>2151</v>
      </c>
      <c r="I21" s="694" t="s">
        <v>2148</v>
      </c>
      <c r="J21" s="583" t="s">
        <v>2138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5.5</v>
      </c>
      <c r="O21" s="654"/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 t="s">
        <v>2013</v>
      </c>
      <c r="F22" s="338" t="s">
        <v>2149</v>
      </c>
      <c r="G22" s="306" t="s">
        <v>2150</v>
      </c>
      <c r="H22" s="658" t="s">
        <v>2152</v>
      </c>
      <c r="I22" s="694" t="s">
        <v>2148</v>
      </c>
      <c r="J22" s="583" t="s">
        <v>2138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5.5</v>
      </c>
      <c r="O22" s="326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 t="s">
        <v>2153</v>
      </c>
      <c r="F23" s="338" t="s">
        <v>2154</v>
      </c>
      <c r="G23" s="306" t="s">
        <v>2036</v>
      </c>
      <c r="H23" s="658" t="s">
        <v>2155</v>
      </c>
      <c r="I23" s="694" t="s">
        <v>2156</v>
      </c>
      <c r="J23" s="583" t="s">
        <v>2138</v>
      </c>
      <c r="K23" s="583" t="s">
        <v>2157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300</v>
      </c>
      <c r="N23" s="349">
        <f>COUNTIF(E7:K44, "*Foo*")/2</f>
        <v>22</v>
      </c>
      <c r="O23" s="326" t="s">
        <v>74</v>
      </c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696" t="s">
        <v>2158</v>
      </c>
      <c r="F24" s="338" t="s">
        <v>2154</v>
      </c>
      <c r="G24" s="306" t="s">
        <v>2036</v>
      </c>
      <c r="H24" s="658" t="s">
        <v>2159</v>
      </c>
      <c r="I24" s="694" t="s">
        <v>2160</v>
      </c>
      <c r="J24" s="583" t="s">
        <v>2161</v>
      </c>
      <c r="K24" s="583" t="s">
        <v>2157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2012</v>
      </c>
      <c r="N24" s="349">
        <f>COUNTIF(E7:K44, "*Ivan*")/2</f>
        <v>53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696" t="s">
        <v>2162</v>
      </c>
      <c r="F25" s="338" t="s">
        <v>2154</v>
      </c>
      <c r="G25" s="306" t="s">
        <v>2036</v>
      </c>
      <c r="H25" s="658" t="s">
        <v>2159</v>
      </c>
      <c r="I25" s="694" t="s">
        <v>2160</v>
      </c>
      <c r="J25" s="583" t="s">
        <v>2161</v>
      </c>
      <c r="K25" s="583" t="s">
        <v>2157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2025</v>
      </c>
      <c r="N25" s="349">
        <f>COUNTIF(E7:K44, "*Rahhulann*")/2</f>
        <v>31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 t="s">
        <v>2163</v>
      </c>
      <c r="F26" s="338" t="s">
        <v>2164</v>
      </c>
      <c r="G26" s="306" t="s">
        <v>2036</v>
      </c>
      <c r="H26" s="658" t="s">
        <v>2159</v>
      </c>
      <c r="I26" s="694" t="s">
        <v>2165</v>
      </c>
      <c r="J26" s="583" t="s">
        <v>2161</v>
      </c>
      <c r="K26" s="583" t="s">
        <v>2157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2028</v>
      </c>
      <c r="N26" s="637">
        <f>COUNTIF(E7:K44, "*Lucas*")/2</f>
        <v>5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 t="s">
        <v>2153</v>
      </c>
      <c r="F27" s="338" t="s">
        <v>2166</v>
      </c>
      <c r="G27" s="306" t="s">
        <v>2036</v>
      </c>
      <c r="H27" s="658" t="s">
        <v>2167</v>
      </c>
      <c r="I27" s="694" t="s">
        <v>2165</v>
      </c>
      <c r="J27" s="583"/>
      <c r="K27" s="583" t="s">
        <v>2157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7" t="s">
        <v>2030</v>
      </c>
      <c r="N27" s="679">
        <f>COUNTIF(E7:K44, "*Zi Ming*")/2</f>
        <v>5</v>
      </c>
      <c r="O27" s="551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 t="s">
        <v>2168</v>
      </c>
      <c r="F28" s="338" t="s">
        <v>2154</v>
      </c>
      <c r="G28" s="306" t="s">
        <v>2036</v>
      </c>
      <c r="H28" s="658" t="s">
        <v>2169</v>
      </c>
      <c r="I28" s="694" t="s">
        <v>2165</v>
      </c>
      <c r="J28" s="583" t="s">
        <v>2161</v>
      </c>
      <c r="K28" s="583" t="s">
        <v>2157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6" t="s">
        <v>2032</v>
      </c>
      <c r="N28" s="417">
        <f>COUNTIF(E7:K44, "*Heng*")/2</f>
        <v>9</v>
      </c>
      <c r="O28" s="326"/>
      <c r="P28" s="199"/>
      <c r="Q28" s="199"/>
      <c r="R28" s="63"/>
      <c r="S28" s="63"/>
      <c r="T28" s="63"/>
    </row>
    <row r="29" spans="2:20" ht="15" customHeight="1" thickBot="1">
      <c r="B29" s="266" t="s">
        <v>113</v>
      </c>
      <c r="C29" s="217" t="s">
        <v>85</v>
      </c>
      <c r="D29" s="267" t="s">
        <v>114</v>
      </c>
      <c r="E29" s="515" t="s">
        <v>2168</v>
      </c>
      <c r="F29" s="515" t="s">
        <v>2150</v>
      </c>
      <c r="G29" s="306" t="s">
        <v>2036</v>
      </c>
      <c r="H29" s="658" t="s">
        <v>2170</v>
      </c>
      <c r="I29" s="694" t="s">
        <v>2171</v>
      </c>
      <c r="J29" s="583" t="s">
        <v>2161</v>
      </c>
      <c r="K29" s="583" t="s">
        <v>2157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81" t="s">
        <v>2090</v>
      </c>
      <c r="N29" s="418">
        <f>COUNTIF(E7:K44, "*Phay*")/2</f>
        <v>22</v>
      </c>
      <c r="O29" s="334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 t="s">
        <v>2172</v>
      </c>
      <c r="F30" s="515" t="s">
        <v>2172</v>
      </c>
      <c r="G30" s="306" t="s">
        <v>2036</v>
      </c>
      <c r="H30" s="658" t="s">
        <v>2170</v>
      </c>
      <c r="I30" s="694" t="s">
        <v>2171</v>
      </c>
      <c r="J30" s="583" t="s">
        <v>2161</v>
      </c>
      <c r="K30" s="583" t="s">
        <v>2157</v>
      </c>
      <c r="L30" s="62" t="str" cm="1">
        <f t="array" ref="L30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 t="s">
        <v>2172</v>
      </c>
      <c r="F31" s="515" t="s">
        <v>2172</v>
      </c>
      <c r="G31" s="306" t="s">
        <v>2036</v>
      </c>
      <c r="H31" s="658" t="s">
        <v>2170</v>
      </c>
      <c r="I31" s="694" t="s">
        <v>2173</v>
      </c>
      <c r="J31" s="583" t="s">
        <v>2161</v>
      </c>
      <c r="K31" s="583" t="s">
        <v>2157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 t="s">
        <v>2172</v>
      </c>
      <c r="F32" s="515" t="s">
        <v>2172</v>
      </c>
      <c r="G32" s="306" t="s">
        <v>2036</v>
      </c>
      <c r="H32" s="693" t="s">
        <v>2135</v>
      </c>
      <c r="I32" s="694" t="s">
        <v>2173</v>
      </c>
      <c r="J32" s="583" t="s">
        <v>2161</v>
      </c>
      <c r="K32" s="583" t="s">
        <v>2157</v>
      </c>
      <c r="L32" s="61"/>
      <c r="M32" s="61"/>
      <c r="N32" s="240"/>
      <c r="O32" s="219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515" t="s">
        <v>2172</v>
      </c>
      <c r="F33" s="515" t="s">
        <v>2172</v>
      </c>
      <c r="G33" s="306" t="s">
        <v>2036</v>
      </c>
      <c r="H33" s="693" t="s">
        <v>2135</v>
      </c>
      <c r="I33" s="694" t="s">
        <v>2174</v>
      </c>
      <c r="J33" s="583" t="s">
        <v>2161</v>
      </c>
      <c r="K33" s="583" t="s">
        <v>2157</v>
      </c>
      <c r="L33" s="61"/>
      <c r="M33" s="61"/>
      <c r="N33" s="240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 t="s">
        <v>2012</v>
      </c>
      <c r="H34" s="538" t="s">
        <v>2175</v>
      </c>
      <c r="I34" s="583" t="s">
        <v>2176</v>
      </c>
      <c r="J34" s="583" t="s">
        <v>2161</v>
      </c>
      <c r="K34" s="583" t="s">
        <v>2157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697"/>
      <c r="F35" s="604"/>
      <c r="G35" s="606"/>
      <c r="H35" s="538" t="s">
        <v>2175</v>
      </c>
      <c r="I35" s="583" t="s">
        <v>2176</v>
      </c>
      <c r="J35" s="583" t="s">
        <v>2161</v>
      </c>
      <c r="K35" s="553"/>
      <c r="L35" s="61"/>
      <c r="M35" s="61"/>
      <c r="N35" s="199"/>
      <c r="O35" s="219"/>
      <c r="P35" s="219"/>
      <c r="Q35" s="219"/>
      <c r="R35" s="219"/>
      <c r="S35" s="219"/>
      <c r="T35" s="219"/>
    </row>
    <row r="36" spans="1:20" ht="15" customHeight="1">
      <c r="B36" s="266" t="s">
        <v>120</v>
      </c>
      <c r="C36" s="217" t="s">
        <v>85</v>
      </c>
      <c r="D36" s="267" t="s">
        <v>121</v>
      </c>
      <c r="E36" s="697"/>
      <c r="F36" s="604"/>
      <c r="G36" s="606"/>
      <c r="H36" s="538" t="s">
        <v>2012</v>
      </c>
      <c r="I36" s="583" t="s">
        <v>2176</v>
      </c>
      <c r="J36" s="583" t="s">
        <v>2161</v>
      </c>
      <c r="K36" s="553" t="s">
        <v>2177</v>
      </c>
      <c r="L36" s="61"/>
      <c r="M36" s="61"/>
      <c r="N36" s="240"/>
      <c r="O36" s="219"/>
      <c r="P36" s="219"/>
      <c r="Q36" s="219"/>
      <c r="R36" s="219"/>
      <c r="S36" s="219"/>
      <c r="T36" s="219"/>
    </row>
    <row r="37" spans="1:20">
      <c r="B37" s="266" t="s">
        <v>121</v>
      </c>
      <c r="C37" s="217" t="s">
        <v>85</v>
      </c>
      <c r="D37" s="267" t="s">
        <v>122</v>
      </c>
      <c r="E37" s="697"/>
      <c r="F37" s="604"/>
      <c r="G37" s="698"/>
      <c r="H37" s="538" t="s">
        <v>2178</v>
      </c>
      <c r="I37" s="583" t="s">
        <v>2176</v>
      </c>
      <c r="J37" s="583" t="s">
        <v>2161</v>
      </c>
      <c r="K37" s="553" t="s">
        <v>2177</v>
      </c>
      <c r="L37" s="61"/>
      <c r="M37" s="61"/>
      <c r="N37" s="62"/>
      <c r="O37" s="61"/>
      <c r="P37" s="199"/>
      <c r="Q37" s="199"/>
      <c r="R37" s="63"/>
      <c r="S37" s="63"/>
      <c r="T37" s="63"/>
    </row>
    <row r="38" spans="1:20">
      <c r="B38" s="266" t="s">
        <v>122</v>
      </c>
      <c r="C38" s="217" t="s">
        <v>85</v>
      </c>
      <c r="D38" s="267" t="s">
        <v>123</v>
      </c>
      <c r="E38" s="699"/>
      <c r="F38" s="553"/>
      <c r="G38" s="698"/>
      <c r="H38" s="559" t="s">
        <v>2012</v>
      </c>
      <c r="I38" s="583" t="s">
        <v>2176</v>
      </c>
      <c r="J38" s="583" t="s">
        <v>2161</v>
      </c>
      <c r="K38" s="553" t="s">
        <v>2177</v>
      </c>
      <c r="L38" s="61"/>
      <c r="M38" s="61"/>
      <c r="N38" s="62"/>
      <c r="O38" s="61"/>
      <c r="P38" s="199"/>
      <c r="Q38" s="199"/>
      <c r="R38" s="63"/>
      <c r="S38" s="63"/>
      <c r="T38" s="63"/>
    </row>
    <row r="39" spans="1:20">
      <c r="B39" s="266" t="s">
        <v>123</v>
      </c>
      <c r="C39" s="217" t="s">
        <v>85</v>
      </c>
      <c r="D39" s="267" t="s">
        <v>124</v>
      </c>
      <c r="E39" s="699"/>
      <c r="F39" s="553"/>
      <c r="G39" s="698"/>
      <c r="H39" s="559" t="s">
        <v>2012</v>
      </c>
      <c r="I39" s="583" t="s">
        <v>2176</v>
      </c>
      <c r="J39" s="583" t="s">
        <v>2161</v>
      </c>
      <c r="K39" s="553" t="s">
        <v>2177</v>
      </c>
      <c r="L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699"/>
      <c r="F40" s="553"/>
      <c r="G40" s="553"/>
      <c r="H40" s="559" t="s">
        <v>2012</v>
      </c>
      <c r="I40" s="583" t="s">
        <v>2176</v>
      </c>
      <c r="J40" s="278"/>
      <c r="K40" s="553" t="s">
        <v>2177</v>
      </c>
      <c r="L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699"/>
      <c r="F41" s="553"/>
      <c r="G41" s="553"/>
      <c r="H41" s="553"/>
      <c r="I41" s="583" t="s">
        <v>2179</v>
      </c>
      <c r="J41" s="583" t="s">
        <v>2161</v>
      </c>
      <c r="K41" s="553" t="s">
        <v>2177</v>
      </c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699"/>
      <c r="F42" s="553"/>
      <c r="G42" s="553"/>
      <c r="H42" s="553"/>
      <c r="I42" s="583" t="s">
        <v>2176</v>
      </c>
      <c r="J42" s="583" t="s">
        <v>2161</v>
      </c>
      <c r="K42" s="553" t="s">
        <v>2177</v>
      </c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699"/>
      <c r="F43" s="553"/>
      <c r="G43" s="276"/>
      <c r="H43" s="553"/>
      <c r="I43" s="583" t="s">
        <v>2180</v>
      </c>
      <c r="J43" s="583" t="s">
        <v>2161</v>
      </c>
      <c r="K43" s="553" t="s">
        <v>2177</v>
      </c>
      <c r="P43" s="63"/>
      <c r="Q43" s="63"/>
      <c r="R43" s="63"/>
      <c r="S43" s="63"/>
      <c r="T43" s="63"/>
    </row>
    <row r="44" spans="1:20">
      <c r="B44" s="268" t="s">
        <v>128</v>
      </c>
      <c r="C44" s="269" t="s">
        <v>85</v>
      </c>
      <c r="D44" s="270" t="s">
        <v>129</v>
      </c>
      <c r="E44" s="700"/>
      <c r="F44" s="701"/>
      <c r="G44" s="701"/>
      <c r="H44" s="701"/>
      <c r="I44" s="702" t="s">
        <v>2181</v>
      </c>
      <c r="J44" s="702" t="s">
        <v>2181</v>
      </c>
      <c r="K44" s="701"/>
      <c r="M44" s="61"/>
      <c r="N44" s="62"/>
      <c r="O44" s="61"/>
    </row>
    <row r="45" spans="1:20">
      <c r="B45" s="218"/>
      <c r="C45" s="217"/>
      <c r="D45" s="255"/>
      <c r="G45" s="533"/>
      <c r="I45" s="199"/>
      <c r="M45" s="61"/>
      <c r="N45" s="62"/>
      <c r="O45" s="61"/>
    </row>
    <row r="46" spans="1:20">
      <c r="A46" t="s">
        <v>2038</v>
      </c>
      <c r="B46" s="662"/>
      <c r="C46" s="217" t="s">
        <v>2039</v>
      </c>
      <c r="D46" t="s">
        <v>1939</v>
      </c>
      <c r="I46" s="199"/>
      <c r="M46" s="61"/>
      <c r="N46" s="62"/>
      <c r="O46" s="61"/>
    </row>
    <row r="47" spans="1:20">
      <c r="A47" t="s">
        <v>2040</v>
      </c>
      <c r="B47" s="659"/>
      <c r="C47" s="217" t="s">
        <v>2039</v>
      </c>
      <c r="D47" s="255" t="s">
        <v>2041</v>
      </c>
      <c r="F47" s="569"/>
      <c r="M47" s="61"/>
      <c r="N47" s="62"/>
      <c r="O47" s="61"/>
    </row>
    <row r="48" spans="1:20">
      <c r="A48" t="s">
        <v>2103</v>
      </c>
      <c r="B48" s="678"/>
      <c r="C48" s="217"/>
      <c r="D48" s="255" t="s">
        <v>2104</v>
      </c>
      <c r="M48" s="61"/>
      <c r="N48" s="62"/>
      <c r="O48" s="61"/>
    </row>
    <row r="49" spans="1:15">
      <c r="A49" t="s">
        <v>2042</v>
      </c>
      <c r="B49" s="661"/>
      <c r="C49" s="660" t="s">
        <v>2039</v>
      </c>
      <c r="D49" s="61" t="s">
        <v>2043</v>
      </c>
      <c r="M49" s="61"/>
      <c r="N49" s="62"/>
      <c r="O49" s="61"/>
    </row>
    <row r="50" spans="1:15">
      <c r="A50" t="s">
        <v>2044</v>
      </c>
      <c r="B50" s="663"/>
      <c r="C50" s="660" t="s">
        <v>2039</v>
      </c>
      <c r="D50" s="255" t="s">
        <v>2045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131</v>
      </c>
    </row>
    <row r="54" spans="1:15">
      <c r="B54" s="180"/>
      <c r="D54" t="s">
        <v>132</v>
      </c>
    </row>
    <row r="55" spans="1:15">
      <c r="B55" s="90"/>
      <c r="D55" t="s">
        <v>2046</v>
      </c>
    </row>
    <row r="57" spans="1:15">
      <c r="B57" s="127" t="s">
        <v>134</v>
      </c>
    </row>
    <row r="58" spans="1:15">
      <c r="B58" s="387" t="s">
        <v>136</v>
      </c>
      <c r="D58" t="s">
        <v>68</v>
      </c>
    </row>
    <row r="60" spans="1:15" ht="14.45" customHeight="1">
      <c r="B60" s="749" t="s">
        <v>2182</v>
      </c>
      <c r="C60" s="749"/>
      <c r="D60" s="749"/>
      <c r="E60" s="749"/>
    </row>
    <row r="61" spans="1:15">
      <c r="B61" s="749" t="s">
        <v>2183</v>
      </c>
      <c r="C61" s="749"/>
      <c r="D61" s="727"/>
      <c r="E61" s="727"/>
      <c r="F61" s="727"/>
    </row>
    <row r="62" spans="1:15">
      <c r="B62" s="749" t="s">
        <v>2184</v>
      </c>
      <c r="C62" s="749"/>
      <c r="D62" s="749"/>
      <c r="E62" s="749"/>
      <c r="F62" s="749"/>
    </row>
    <row r="63" spans="1:15">
      <c r="B63" s="749" t="s">
        <v>2185</v>
      </c>
      <c r="C63" s="749"/>
      <c r="D63" s="749"/>
      <c r="E63" s="749"/>
      <c r="F63" s="749"/>
    </row>
    <row r="64" spans="1:15">
      <c r="B64" s="749" t="s">
        <v>2186</v>
      </c>
      <c r="C64" s="749"/>
      <c r="D64" s="749"/>
      <c r="E64" s="749"/>
      <c r="F64" s="749"/>
    </row>
  </sheetData>
  <sheetProtection algorithmName="SHA-512" hashValue="TZYWZEOUnwosOZGxP0kWqMiIVmmyVuee7gKjaXGmLRqW3mhSddmd4Tx76YwQMjj4dTAQqXiXv6Tc9eZsLevjRw==" saltValue="/UOpDRxIG4M9XzEVzzVXGg==" spinCount="100000" sheet="1" objects="1" scenarios="1"/>
  <mergeCells count="12">
    <mergeCell ref="B62:C62"/>
    <mergeCell ref="B63:C63"/>
    <mergeCell ref="B64:C64"/>
    <mergeCell ref="D61:F61"/>
    <mergeCell ref="D62:F62"/>
    <mergeCell ref="D63:F63"/>
    <mergeCell ref="D64:F64"/>
    <mergeCell ref="B1:K1"/>
    <mergeCell ref="B2:K2"/>
    <mergeCell ref="B3:K3"/>
    <mergeCell ref="B60:E60"/>
    <mergeCell ref="B61:C61"/>
  </mergeCells>
  <conditionalFormatting sqref="M6:M29">
    <cfRule type="expression" dxfId="54" priority="1">
      <formula>MAX(FREQUENCY(IF(ISNUMBER(SEARCH(M6, $K$7:$K$44)), ROW($K$7:$K$44)), IF(ISNUMBER(SEARCH(M6, $K$7:$K$44))=FALSE, ROW($K$7:$K$44)))) &gt; 12</formula>
    </cfRule>
    <cfRule type="expression" dxfId="53" priority="2">
      <formula>MAX(FREQUENCY(IF(ISNUMBER(SEARCH(M6, $E$7:$E$44)), ROW($E$7:$E$44)), IF(ISNUMBER(SEARCH(M6, $E$7:$E$44))=FALSE, ROW($E$7:$E$44)))) &gt; 12</formula>
    </cfRule>
    <cfRule type="expression" dxfId="52" priority="3">
      <formula>MAX(FREQUENCY(IF(ISNUMBER(SEARCH(M6, $F$7:$F$44)), ROW($F$7:$F$44)), IF(ISNUMBER(SEARCH(M6, $F$7:$F$44))=FALSE, ROW($F$7:$F$44)))) &gt; 12</formula>
    </cfRule>
    <cfRule type="expression" dxfId="51" priority="4">
      <formula>MAX(FREQUENCY(IF(ISNUMBER(SEARCH(M6, $G$7:$G$44)), ROW($G$7:$G$44)), IF(ISNUMBER(SEARCH(M6, $G$7:$G$44))=FALSE, ROW($G$7:$G$44)))) &gt; 12</formula>
    </cfRule>
    <cfRule type="expression" dxfId="50" priority="5">
      <formula>MAX(FREQUENCY(IF(ISNUMBER(SEARCH(M6, $H$7:$H$44)), ROW($H$7:$H$44)), IF(ISNUMBER(SEARCH(M6, $H$7:$H$44))=FALSE, ROW($H$7:$H$44)))) &gt; 12</formula>
    </cfRule>
    <cfRule type="expression" dxfId="49" priority="6">
      <formula>MAX(FREQUENCY(IF(ISNUMBER(SEARCH(M6, $I$7:$I$44)), ROW($I$7:$I$44)), IF(ISNUMBER(SEARCH(M6, $I$7:$I$44))=FALSE, ROW($I$7:$I$44)))) &gt; 12</formula>
    </cfRule>
    <cfRule type="expression" dxfId="48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47" priority="8">
      <formula>AND(ISNUMBER(N6), N6&gt;=5, NOT(ISBLANK(O6)))</formula>
    </cfRule>
    <cfRule type="expression" dxfId="46" priority="9">
      <formula>AND(ISNUMBER(N6), N6&gt;=5)</formula>
    </cfRule>
    <cfRule type="expression" dxfId="45" priority="10">
      <formula>AND(ISNUMBER(N6), N6&lt;5, NOT(ISBLANK(O6)))</formula>
    </cfRule>
    <cfRule type="expression" dxfId="44" priority="11">
      <formula>AND(ISNUMBER(N6), N6&lt;5, ISBLANK(O6))</formula>
    </cfRule>
  </conditionalFormatting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042C43-C160-487F-979A-A98693E12745}">
  <sheetPr>
    <tabColor rgb="FFB6DEBE"/>
  </sheetPr>
  <dimension ref="A1:T58"/>
  <sheetViews>
    <sheetView topLeftCell="H16" zoomScale="96" zoomScaleNormal="115" workbookViewId="0">
      <selection activeCell="G17" sqref="G1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59" customWidth="1"/>
    <col min="9" max="9" width="61.28515625" customWidth="1"/>
    <col min="10" max="11" width="25.7109375" customWidth="1"/>
    <col min="12" max="12" width="3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2187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45481</v>
      </c>
      <c r="F5" s="577">
        <v>45482</v>
      </c>
      <c r="G5" s="577">
        <v>45483</v>
      </c>
      <c r="H5" s="577">
        <v>45484</v>
      </c>
      <c r="I5" s="577">
        <v>45485</v>
      </c>
      <c r="J5" s="577">
        <v>45486</v>
      </c>
      <c r="K5" s="577">
        <v>45487</v>
      </c>
      <c r="L5" s="592" t="s">
        <v>1937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2188</v>
      </c>
      <c r="F6" s="605" t="s">
        <v>2188</v>
      </c>
      <c r="G6" s="605" t="s">
        <v>2188</v>
      </c>
      <c r="H6" s="605" t="s">
        <v>2188</v>
      </c>
      <c r="I6" s="605" t="s">
        <v>2188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2131</v>
      </c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60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60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5</v>
      </c>
      <c r="O8" s="326" t="s">
        <v>451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60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 t="s">
        <v>2131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60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587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703"/>
      <c r="F11" s="692" t="s">
        <v>2189</v>
      </c>
      <c r="G11" s="692" t="s">
        <v>2189</v>
      </c>
      <c r="H11" s="692" t="s">
        <v>2189</v>
      </c>
      <c r="I11" s="692" t="s">
        <v>2189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259</v>
      </c>
      <c r="N11" s="417">
        <f>SUM(COUNTIFS(E7:K44,"*Vanness*"))/2</f>
        <v>6</v>
      </c>
      <c r="O11" s="686" t="s">
        <v>2190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703"/>
      <c r="F12" s="692" t="s">
        <v>2189</v>
      </c>
      <c r="G12" s="692" t="s">
        <v>2189</v>
      </c>
      <c r="H12" s="692" t="s">
        <v>2189</v>
      </c>
      <c r="I12" s="692" t="s">
        <v>2189</v>
      </c>
      <c r="J12" s="583" t="s">
        <v>56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9</v>
      </c>
      <c r="O12" s="326"/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703"/>
      <c r="F13" s="692" t="s">
        <v>2189</v>
      </c>
      <c r="G13" s="692" t="s">
        <v>2189</v>
      </c>
      <c r="H13" s="692" t="s">
        <v>2189</v>
      </c>
      <c r="I13" s="692" t="s">
        <v>2189</v>
      </c>
      <c r="J13" s="583" t="s">
        <v>2191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2131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60"/>
      <c r="F14" s="515" t="s">
        <v>480</v>
      </c>
      <c r="G14" s="515" t="s">
        <v>2166</v>
      </c>
      <c r="H14" s="704" t="s">
        <v>2192</v>
      </c>
      <c r="I14" s="452" t="s">
        <v>2164</v>
      </c>
      <c r="J14" s="583" t="s">
        <v>2191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1999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60"/>
      <c r="F15" s="515" t="s">
        <v>480</v>
      </c>
      <c r="G15" s="515" t="s">
        <v>2166</v>
      </c>
      <c r="H15" s="704" t="s">
        <v>2192</v>
      </c>
      <c r="I15" s="452" t="s">
        <v>2193</v>
      </c>
      <c r="J15" s="583" t="s">
        <v>2191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7.5</v>
      </c>
      <c r="O15" s="326"/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60"/>
      <c r="F16" s="515" t="s">
        <v>480</v>
      </c>
      <c r="G16" s="515" t="s">
        <v>2166</v>
      </c>
      <c r="H16" s="704" t="s">
        <v>2192</v>
      </c>
      <c r="I16" s="452" t="s">
        <v>2193</v>
      </c>
      <c r="J16" s="583" t="s">
        <v>2194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2195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60"/>
      <c r="F17" s="515" t="s">
        <v>2196</v>
      </c>
      <c r="G17" s="515" t="s">
        <v>2197</v>
      </c>
      <c r="H17" s="704" t="s">
        <v>2192</v>
      </c>
      <c r="I17" s="452" t="s">
        <v>2055</v>
      </c>
      <c r="J17" s="583" t="s">
        <v>2194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6</v>
      </c>
      <c r="O17" s="326" t="s">
        <v>1993</v>
      </c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60"/>
      <c r="F18" s="515" t="s">
        <v>2153</v>
      </c>
      <c r="G18" s="515" t="s">
        <v>2154</v>
      </c>
      <c r="H18" s="705" t="s">
        <v>2074</v>
      </c>
      <c r="I18" s="452" t="s">
        <v>2055</v>
      </c>
      <c r="J18" s="583" t="s">
        <v>2194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2145</v>
      </c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60"/>
      <c r="F19" s="515" t="s">
        <v>2153</v>
      </c>
      <c r="G19" s="515" t="s">
        <v>2198</v>
      </c>
      <c r="H19" s="705" t="s">
        <v>2074</v>
      </c>
      <c r="I19" s="452" t="s">
        <v>2074</v>
      </c>
      <c r="J19" s="583" t="s">
        <v>2194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60"/>
      <c r="F20" s="515" t="s">
        <v>2153</v>
      </c>
      <c r="G20" s="515" t="s">
        <v>2163</v>
      </c>
      <c r="H20" s="705" t="s">
        <v>2074</v>
      </c>
      <c r="I20" s="452" t="s">
        <v>2074</v>
      </c>
      <c r="J20" s="583" t="s">
        <v>2194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29.5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60"/>
      <c r="F21" s="515" t="s">
        <v>2153</v>
      </c>
      <c r="G21" s="515" t="s">
        <v>2163</v>
      </c>
      <c r="H21" s="705" t="s">
        <v>2074</v>
      </c>
      <c r="I21" s="452" t="s">
        <v>2074</v>
      </c>
      <c r="J21" s="583" t="s">
        <v>2194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5</v>
      </c>
      <c r="O21" s="654"/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60"/>
      <c r="F22" s="515" t="s">
        <v>2153</v>
      </c>
      <c r="G22" s="452" t="s">
        <v>2163</v>
      </c>
      <c r="H22" s="705" t="s">
        <v>2074</v>
      </c>
      <c r="I22" s="452" t="s">
        <v>2074</v>
      </c>
      <c r="J22" s="583" t="s">
        <v>2194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5</v>
      </c>
      <c r="O22" s="326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60"/>
      <c r="F23" s="515" t="s">
        <v>2153</v>
      </c>
      <c r="G23" s="452" t="s">
        <v>2199</v>
      </c>
      <c r="H23" s="705" t="s">
        <v>2074</v>
      </c>
      <c r="I23" s="452" t="s">
        <v>2200</v>
      </c>
      <c r="J23" s="583" t="s">
        <v>2194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300</v>
      </c>
      <c r="N23" s="349">
        <f>COUNTIF(E7:K44, "*Foo*")/2</f>
        <v>0</v>
      </c>
      <c r="O23" s="326" t="s">
        <v>2145</v>
      </c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60"/>
      <c r="F24" s="515" t="s">
        <v>2141</v>
      </c>
      <c r="G24" s="452" t="s">
        <v>2004</v>
      </c>
      <c r="H24" s="452" t="s">
        <v>2193</v>
      </c>
      <c r="I24" s="452" t="s">
        <v>2201</v>
      </c>
      <c r="J24" s="583" t="s">
        <v>2194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2012</v>
      </c>
      <c r="N24" s="349">
        <f>COUNTIF(E7:K44, "*Ivan*")/2</f>
        <v>28.5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60"/>
      <c r="F25" s="515" t="s">
        <v>2202</v>
      </c>
      <c r="G25" s="452" t="s">
        <v>2004</v>
      </c>
      <c r="H25" s="452" t="s">
        <v>396</v>
      </c>
      <c r="I25" s="452" t="s">
        <v>2201</v>
      </c>
      <c r="J25" s="583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2025</v>
      </c>
      <c r="N25" s="349">
        <f>COUNTIF(E7:K44, "*Rahhulann*")/2</f>
        <v>18.5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60"/>
      <c r="F26" s="515" t="s">
        <v>2203</v>
      </c>
      <c r="G26" s="452" t="s">
        <v>2204</v>
      </c>
      <c r="H26" s="452" t="s">
        <v>396</v>
      </c>
      <c r="I26" s="452" t="s">
        <v>2201</v>
      </c>
      <c r="J26" s="583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2028</v>
      </c>
      <c r="N26" s="637">
        <f>COUNTIF(E7:K44, "*Lucas*")/2</f>
        <v>15.5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60"/>
      <c r="F27" s="452" t="s">
        <v>2205</v>
      </c>
      <c r="G27" s="452" t="s">
        <v>2204</v>
      </c>
      <c r="H27" s="452" t="s">
        <v>396</v>
      </c>
      <c r="I27" s="452" t="s">
        <v>2201</v>
      </c>
      <c r="J27" s="583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2030</v>
      </c>
      <c r="N27" s="462">
        <f>COUNTIF(E7:K44, "*Zi Ming*")/2</f>
        <v>15.5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60"/>
      <c r="F28" s="452" t="s">
        <v>2205</v>
      </c>
      <c r="G28" s="452" t="s">
        <v>2204</v>
      </c>
      <c r="H28" s="452" t="s">
        <v>2206</v>
      </c>
      <c r="I28" s="452" t="s">
        <v>2201</v>
      </c>
      <c r="J28" s="583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2032</v>
      </c>
      <c r="N28" s="654">
        <f>COUNTIF(E7:K44, "*Heng*")/2</f>
        <v>20.5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60"/>
      <c r="F29" s="452" t="s">
        <v>2205</v>
      </c>
      <c r="G29" s="452" t="s">
        <v>396</v>
      </c>
      <c r="H29" s="452" t="s">
        <v>2207</v>
      </c>
      <c r="I29" s="452" t="s">
        <v>2208</v>
      </c>
      <c r="J29" s="583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2090</v>
      </c>
      <c r="N29" s="654">
        <f>COUNTIF(E7:K44, "*Phay*")/2</f>
        <v>16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60"/>
      <c r="F30" s="452" t="s">
        <v>2205</v>
      </c>
      <c r="G30" s="452" t="s">
        <v>396</v>
      </c>
      <c r="H30" s="452" t="s">
        <v>2209</v>
      </c>
      <c r="I30" s="452" t="s">
        <v>2208</v>
      </c>
      <c r="J30" s="583"/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2210</v>
      </c>
      <c r="N30" s="462">
        <f>COUNTIF(E7:K44, "*Jonathan*")/2</f>
        <v>0</v>
      </c>
      <c r="O30" s="654" t="s">
        <v>2118</v>
      </c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60"/>
      <c r="F31" s="452" t="s">
        <v>2211</v>
      </c>
      <c r="G31" s="452" t="s">
        <v>396</v>
      </c>
      <c r="H31" s="452" t="s">
        <v>2212</v>
      </c>
      <c r="I31" s="452" t="s">
        <v>2213</v>
      </c>
      <c r="J31" s="583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2214</v>
      </c>
      <c r="N31" s="418">
        <f>COUNTIF(E7:K44, "*Suki*")/2</f>
        <v>0</v>
      </c>
      <c r="O31" s="334" t="s">
        <v>2118</v>
      </c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60"/>
      <c r="F32" s="452" t="s">
        <v>2211</v>
      </c>
      <c r="G32" s="452" t="s">
        <v>396</v>
      </c>
      <c r="H32" s="452" t="s">
        <v>2212</v>
      </c>
      <c r="I32" s="452" t="s">
        <v>2215</v>
      </c>
      <c r="J32" s="583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560"/>
      <c r="F33" s="452" t="s">
        <v>2216</v>
      </c>
      <c r="G33" s="452" t="s">
        <v>396</v>
      </c>
      <c r="H33" s="452" t="s">
        <v>2217</v>
      </c>
      <c r="I33" s="452" t="s">
        <v>2215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560"/>
      <c r="F34" s="538"/>
      <c r="G34" s="538"/>
      <c r="H34" s="538" t="s">
        <v>2218</v>
      </c>
      <c r="I34" s="607" t="s">
        <v>2219</v>
      </c>
      <c r="J34" s="583"/>
      <c r="K34" s="300"/>
      <c r="L34" s="61"/>
      <c r="M34" s="199"/>
      <c r="N34" s="199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560"/>
      <c r="F35" s="604"/>
      <c r="G35" s="606"/>
      <c r="H35" s="538" t="s">
        <v>2220</v>
      </c>
      <c r="I35" s="607" t="s">
        <v>2221</v>
      </c>
      <c r="J35" s="583"/>
      <c r="K35" s="300"/>
      <c r="L35" s="61"/>
      <c r="M35" s="199"/>
      <c r="N35" s="199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560"/>
      <c r="F36" s="604"/>
      <c r="G36" s="606"/>
      <c r="H36" s="538" t="s">
        <v>2222</v>
      </c>
      <c r="I36" s="607" t="s">
        <v>2223</v>
      </c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121</v>
      </c>
      <c r="C37" s="217" t="s">
        <v>85</v>
      </c>
      <c r="D37" s="267" t="s">
        <v>122</v>
      </c>
      <c r="E37" s="560"/>
      <c r="F37" s="604"/>
      <c r="G37" s="698"/>
      <c r="H37" s="538" t="s">
        <v>2220</v>
      </c>
      <c r="I37" s="607" t="s">
        <v>2224</v>
      </c>
      <c r="J37" s="583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>
      <c r="B38" s="266" t="s">
        <v>122</v>
      </c>
      <c r="C38" s="217" t="s">
        <v>85</v>
      </c>
      <c r="D38" s="267" t="s">
        <v>123</v>
      </c>
      <c r="E38" s="560"/>
      <c r="F38" s="553"/>
      <c r="G38" s="698"/>
      <c r="H38" s="538" t="s">
        <v>2220</v>
      </c>
      <c r="I38" s="607" t="s">
        <v>2225</v>
      </c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123</v>
      </c>
      <c r="C39" s="217" t="s">
        <v>85</v>
      </c>
      <c r="D39" s="267" t="s">
        <v>124</v>
      </c>
      <c r="E39" s="560"/>
      <c r="F39" s="553"/>
      <c r="G39" s="698"/>
      <c r="H39" s="538" t="s">
        <v>2220</v>
      </c>
      <c r="I39" s="607" t="s">
        <v>2225</v>
      </c>
      <c r="J39" s="583"/>
      <c r="K39" s="300"/>
      <c r="L39" s="61"/>
      <c r="M39" s="61"/>
      <c r="N39" s="199"/>
      <c r="O39" s="219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560"/>
      <c r="F40" s="553"/>
      <c r="G40" s="553"/>
      <c r="H40" s="538" t="s">
        <v>2220</v>
      </c>
      <c r="I40" s="607" t="s">
        <v>2225</v>
      </c>
      <c r="J40" s="583"/>
      <c r="K40" s="278"/>
      <c r="L40" s="61"/>
      <c r="M40" s="61"/>
      <c r="N40" s="240"/>
      <c r="O40" s="219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560"/>
      <c r="F41" s="553"/>
      <c r="G41" s="553"/>
      <c r="H41" s="538" t="s">
        <v>2220</v>
      </c>
      <c r="I41" s="607" t="s">
        <v>2225</v>
      </c>
      <c r="J41" s="583"/>
      <c r="K41" s="278"/>
      <c r="L41" s="61"/>
      <c r="M41" s="61"/>
      <c r="N41" s="62"/>
      <c r="O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560"/>
      <c r="F42" s="553"/>
      <c r="G42" s="553"/>
      <c r="H42" s="553"/>
      <c r="I42" s="607" t="s">
        <v>2225</v>
      </c>
      <c r="J42" s="583"/>
      <c r="K42" s="278"/>
      <c r="L42" s="61"/>
      <c r="M42" s="61"/>
      <c r="N42" s="62"/>
      <c r="O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560"/>
      <c r="F43" s="553"/>
      <c r="G43" s="276"/>
      <c r="H43" s="553"/>
      <c r="I43" s="607" t="s">
        <v>2226</v>
      </c>
      <c r="J43" s="583"/>
      <c r="K43" s="278"/>
      <c r="L43" s="61"/>
      <c r="P43" s="63"/>
      <c r="Q43" s="63"/>
      <c r="R43" s="63"/>
      <c r="S43" s="63"/>
      <c r="T43" s="63"/>
    </row>
    <row r="44" spans="1:20">
      <c r="B44" s="268" t="s">
        <v>128</v>
      </c>
      <c r="C44" s="269" t="s">
        <v>85</v>
      </c>
      <c r="D44" s="270" t="s">
        <v>129</v>
      </c>
      <c r="E44" s="560"/>
      <c r="F44" s="276"/>
      <c r="G44" s="276"/>
      <c r="H44" s="276"/>
      <c r="I44" s="607"/>
      <c r="J44" s="395"/>
      <c r="K44" s="276"/>
    </row>
    <row r="45" spans="1:20">
      <c r="B45" s="218"/>
      <c r="C45" s="217"/>
      <c r="D45" s="255"/>
      <c r="E45" s="255"/>
      <c r="G45" s="533"/>
      <c r="I45" s="199"/>
    </row>
    <row r="46" spans="1:20">
      <c r="A46" t="s">
        <v>2038</v>
      </c>
      <c r="B46" s="662"/>
      <c r="C46" s="217" t="s">
        <v>2039</v>
      </c>
      <c r="D46" t="s">
        <v>1939</v>
      </c>
      <c r="I46" s="199"/>
    </row>
    <row r="47" spans="1:20">
      <c r="A47" t="s">
        <v>2040</v>
      </c>
      <c r="B47" s="659"/>
      <c r="C47" s="217" t="s">
        <v>2039</v>
      </c>
      <c r="D47" s="255" t="s">
        <v>2041</v>
      </c>
      <c r="F47" s="569"/>
    </row>
    <row r="48" spans="1:20">
      <c r="A48" t="s">
        <v>2103</v>
      </c>
      <c r="B48" s="678"/>
      <c r="C48" s="217"/>
      <c r="D48" s="255" t="s">
        <v>2104</v>
      </c>
      <c r="M48" s="61"/>
      <c r="N48" s="62"/>
      <c r="O48" s="61"/>
    </row>
    <row r="49" spans="1:15">
      <c r="A49" t="s">
        <v>2042</v>
      </c>
      <c r="B49" s="661"/>
      <c r="C49" s="660" t="s">
        <v>2039</v>
      </c>
      <c r="D49" s="61" t="s">
        <v>2043</v>
      </c>
      <c r="M49" s="61"/>
      <c r="N49" s="62"/>
      <c r="O49" s="61"/>
    </row>
    <row r="50" spans="1:15">
      <c r="A50" t="s">
        <v>2044</v>
      </c>
      <c r="B50" s="663"/>
      <c r="C50" s="660" t="s">
        <v>2039</v>
      </c>
      <c r="D50" s="255" t="s">
        <v>2045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131</v>
      </c>
      <c r="M53" s="61"/>
      <c r="N53" s="62"/>
      <c r="O53" s="61"/>
    </row>
    <row r="54" spans="1:15">
      <c r="B54" s="180"/>
      <c r="D54" t="s">
        <v>132</v>
      </c>
      <c r="M54" s="61"/>
      <c r="N54" s="62"/>
      <c r="O54" s="61"/>
    </row>
    <row r="55" spans="1:15">
      <c r="B55" s="90"/>
      <c r="D55" t="s">
        <v>2046</v>
      </c>
      <c r="M55" s="61"/>
      <c r="N55" s="62"/>
      <c r="O55" s="61"/>
    </row>
    <row r="56" spans="1:15">
      <c r="M56" s="61"/>
      <c r="N56" s="62"/>
      <c r="O56" s="61"/>
    </row>
    <row r="57" spans="1:15">
      <c r="B57" s="127" t="s">
        <v>134</v>
      </c>
    </row>
    <row r="58" spans="1:15">
      <c r="B58" s="387" t="s">
        <v>136</v>
      </c>
      <c r="D58" t="s">
        <v>68</v>
      </c>
    </row>
  </sheetData>
  <sheetProtection algorithmName="SHA-512" hashValue="9aFuKITy2v6cC4gyC6vvMcmT7NKVP5lbpidgQCat4TL3cYgCROzZQSx8WgDVgB4qwYnpLxbTwwSseSDIyrwH2Q==" saltValue="FAlP8YMyAJ/FGr/4JII3Gw==" spinCount="100000" sheet="1" objects="1" scenarios="1"/>
  <mergeCells count="3">
    <mergeCell ref="B1:K1"/>
    <mergeCell ref="B2:K2"/>
    <mergeCell ref="B3:K3"/>
  </mergeCells>
  <conditionalFormatting sqref="M6:M31">
    <cfRule type="expression" dxfId="43" priority="1">
      <formula>MAX(FREQUENCY(IF(ISNUMBER(SEARCH(M6, $K$7:$K$44)), ROW($K$7:$K$44)), IF(ISNUMBER(SEARCH(M6, $K$7:$K$44))=FALSE, ROW($K$7:$K$44)))) &gt; 12</formula>
    </cfRule>
    <cfRule type="expression" dxfId="42" priority="2">
      <formula>MAX(FREQUENCY(IF(ISNUMBER(SEARCH(M6, $E$7:$E$44)), ROW($E$7:$E$44)), IF(ISNUMBER(SEARCH(M6, $E$7:$E$44))=FALSE, ROW($E$7:$E$44)))) &gt; 12</formula>
    </cfRule>
    <cfRule type="expression" dxfId="41" priority="3">
      <formula>MAX(FREQUENCY(IF(ISNUMBER(SEARCH(M6, $F$7:$F$44)), ROW($F$7:$F$44)), IF(ISNUMBER(SEARCH(M6, $F$7:$F$44))=FALSE, ROW($F$7:$F$44)))) &gt; 12</formula>
    </cfRule>
    <cfRule type="expression" dxfId="40" priority="4">
      <formula>MAX(FREQUENCY(IF(ISNUMBER(SEARCH(M6, $G$7:$G$44)), ROW($G$7:$G$44)), IF(ISNUMBER(SEARCH(M6, $G$7:$G$44))=FALSE, ROW($G$7:$G$44)))) &gt; 12</formula>
    </cfRule>
    <cfRule type="expression" dxfId="39" priority="5">
      <formula>MAX(FREQUENCY(IF(ISNUMBER(SEARCH(M6, $H$7:$H$44)), ROW($H$7:$H$44)), IF(ISNUMBER(SEARCH(M6, $H$7:$H$44))=FALSE, ROW($H$7:$H$44)))) &gt; 12</formula>
    </cfRule>
    <cfRule type="expression" dxfId="38" priority="6">
      <formula>MAX(FREQUENCY(IF(ISNUMBER(SEARCH(M6, $I$7:$I$44)), ROW($I$7:$I$44)), IF(ISNUMBER(SEARCH(M6, $I$7:$I$44))=FALSE, ROW($I$7:$I$44)))) &gt; 12</formula>
    </cfRule>
    <cfRule type="expression" dxfId="37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36" priority="8">
      <formula>AND(ISNUMBER(N6), N6&gt;=5, NOT(ISBLANK(O6)))</formula>
    </cfRule>
    <cfRule type="expression" dxfId="35" priority="9">
      <formula>AND(ISNUMBER(N6), N6&gt;=5)</formula>
    </cfRule>
    <cfRule type="expression" dxfId="34" priority="10">
      <formula>AND(ISNUMBER(N6), N6&lt;5, NOT(ISBLANK(O6)))</formula>
    </cfRule>
    <cfRule type="expression" dxfId="33" priority="11">
      <formula>AND(ISNUMBER(N6), N6&lt;5, ISBLANK(O6))</formula>
    </cfRule>
  </conditionalFormatting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14575D-4EFA-40B5-88D6-8F773353B3DA}">
  <sheetPr>
    <tabColor rgb="FFB6DEBE"/>
  </sheetPr>
  <dimension ref="A1:T58"/>
  <sheetViews>
    <sheetView topLeftCell="H7" zoomScale="115" zoomScaleNormal="115" workbookViewId="0">
      <selection activeCell="K34" sqref="K34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39.5703125" customWidth="1"/>
    <col min="10" max="10" width="25.7109375" customWidth="1"/>
    <col min="11" max="11" width="70.28515625" customWidth="1"/>
    <col min="12" max="12" width="32.710937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2227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45488</v>
      </c>
      <c r="F5" s="577">
        <v>45489</v>
      </c>
      <c r="G5" s="577">
        <v>45490</v>
      </c>
      <c r="H5" s="577">
        <v>45491</v>
      </c>
      <c r="I5" s="577">
        <v>45492</v>
      </c>
      <c r="J5" s="577">
        <v>45493</v>
      </c>
      <c r="K5" s="577">
        <v>45494</v>
      </c>
      <c r="L5" s="592" t="s">
        <v>1937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2228</v>
      </c>
      <c r="F6" s="605" t="s">
        <v>2228</v>
      </c>
      <c r="G6" s="605" t="s">
        <v>2228</v>
      </c>
      <c r="H6" s="605" t="s">
        <v>2228</v>
      </c>
      <c r="I6" s="605" t="s">
        <v>2228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587</v>
      </c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5</v>
      </c>
      <c r="O7" s="326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11</v>
      </c>
      <c r="O8" s="326" t="s">
        <v>2229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587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 t="s">
        <v>2230</v>
      </c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587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708" t="s">
        <v>2231</v>
      </c>
      <c r="F11" s="708" t="s">
        <v>2231</v>
      </c>
      <c r="G11" s="708" t="s">
        <v>2231</v>
      </c>
      <c r="H11" s="708" t="s">
        <v>2231</v>
      </c>
      <c r="I11" s="708" t="s">
        <v>2231</v>
      </c>
      <c r="J11" s="458"/>
      <c r="K11" s="459" t="s">
        <v>2230</v>
      </c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259</v>
      </c>
      <c r="N11" s="417">
        <f>SUM(COUNTIFS(E7:K44,"*Vanness*"))/2</f>
        <v>11</v>
      </c>
      <c r="O11" s="686" t="s">
        <v>2190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708" t="s">
        <v>2231</v>
      </c>
      <c r="F12" s="708" t="s">
        <v>2231</v>
      </c>
      <c r="G12" s="708" t="s">
        <v>2231</v>
      </c>
      <c r="H12" s="708" t="s">
        <v>2231</v>
      </c>
      <c r="I12" s="708" t="s">
        <v>2231</v>
      </c>
      <c r="J12" s="458"/>
      <c r="K12" s="459" t="s">
        <v>2230</v>
      </c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23.5</v>
      </c>
      <c r="O12" s="326"/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708" t="s">
        <v>2231</v>
      </c>
      <c r="F13" s="708" t="s">
        <v>2231</v>
      </c>
      <c r="G13" s="708" t="s">
        <v>2231</v>
      </c>
      <c r="H13" s="708" t="s">
        <v>2231</v>
      </c>
      <c r="I13" s="708" t="s">
        <v>2231</v>
      </c>
      <c r="J13" s="458"/>
      <c r="K13" s="459" t="s">
        <v>2230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587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 t="s">
        <v>2232</v>
      </c>
      <c r="F14" s="515" t="s">
        <v>2233</v>
      </c>
      <c r="G14" s="515" t="s">
        <v>2233</v>
      </c>
      <c r="H14" s="261" t="s">
        <v>2233</v>
      </c>
      <c r="I14" s="709" t="s">
        <v>2134</v>
      </c>
      <c r="J14" s="458"/>
      <c r="K14" s="459" t="s">
        <v>2230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1999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 t="s">
        <v>2232</v>
      </c>
      <c r="F15" s="515" t="s">
        <v>2233</v>
      </c>
      <c r="G15" s="515" t="s">
        <v>2233</v>
      </c>
      <c r="H15" s="261" t="s">
        <v>2233</v>
      </c>
      <c r="I15" s="709" t="s">
        <v>2234</v>
      </c>
      <c r="J15" s="458"/>
      <c r="K15" s="459" t="s">
        <v>2230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16</v>
      </c>
      <c r="O15" s="326"/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 t="s">
        <v>2232</v>
      </c>
      <c r="F16" s="515" t="s">
        <v>2233</v>
      </c>
      <c r="G16" s="515" t="s">
        <v>2233</v>
      </c>
      <c r="H16" s="261" t="s">
        <v>2235</v>
      </c>
      <c r="I16" s="709" t="s">
        <v>2234</v>
      </c>
      <c r="J16" s="458"/>
      <c r="K16" s="459" t="s">
        <v>2230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11</v>
      </c>
      <c r="O16" s="551" t="s">
        <v>2195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 t="s">
        <v>2012</v>
      </c>
      <c r="F17" s="515" t="s">
        <v>2236</v>
      </c>
      <c r="G17" s="515" t="s">
        <v>2237</v>
      </c>
      <c r="H17" s="261" t="s">
        <v>2074</v>
      </c>
      <c r="I17" s="709" t="s">
        <v>2238</v>
      </c>
      <c r="J17" s="458"/>
      <c r="K17" s="459" t="s">
        <v>2230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74</v>
      </c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 t="s">
        <v>2239</v>
      </c>
      <c r="F18" s="515" t="s">
        <v>2240</v>
      </c>
      <c r="G18" s="515" t="s">
        <v>2237</v>
      </c>
      <c r="H18" s="706" t="s">
        <v>2241</v>
      </c>
      <c r="I18" s="709" t="s">
        <v>2238</v>
      </c>
      <c r="J18" s="458"/>
      <c r="K18" s="459" t="s">
        <v>2230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2145</v>
      </c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 t="s">
        <v>2239</v>
      </c>
      <c r="F19" s="515" t="s">
        <v>2240</v>
      </c>
      <c r="G19" s="515" t="s">
        <v>2237</v>
      </c>
      <c r="H19" s="706" t="s">
        <v>2241</v>
      </c>
      <c r="I19" s="709" t="s">
        <v>2238</v>
      </c>
      <c r="J19" s="458"/>
      <c r="K19" s="459" t="s">
        <v>2230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707" t="s">
        <v>2242</v>
      </c>
      <c r="F20" s="515" t="s">
        <v>2240</v>
      </c>
      <c r="G20" s="515" t="s">
        <v>2237</v>
      </c>
      <c r="H20" s="706" t="s">
        <v>2241</v>
      </c>
      <c r="I20" s="709" t="s">
        <v>2238</v>
      </c>
      <c r="J20" s="458"/>
      <c r="K20" s="459" t="s">
        <v>2230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35.5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707" t="s">
        <v>2243</v>
      </c>
      <c r="F21" s="515" t="s">
        <v>2240</v>
      </c>
      <c r="G21" s="515" t="s">
        <v>2237</v>
      </c>
      <c r="H21" s="706" t="s">
        <v>2241</v>
      </c>
      <c r="I21" s="709" t="s">
        <v>2244</v>
      </c>
      <c r="J21" s="458"/>
      <c r="K21" s="459" t="s">
        <v>2230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9</v>
      </c>
      <c r="O21" s="654"/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707" t="s">
        <v>2243</v>
      </c>
      <c r="F22" s="515" t="s">
        <v>2245</v>
      </c>
      <c r="G22" s="452" t="s">
        <v>2246</v>
      </c>
      <c r="H22" s="706" t="s">
        <v>262</v>
      </c>
      <c r="I22" s="709" t="s">
        <v>2244</v>
      </c>
      <c r="J22" s="458" t="s">
        <v>2012</v>
      </c>
      <c r="K22" s="4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1973</v>
      </c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707" t="s">
        <v>2141</v>
      </c>
      <c r="F23" s="515" t="s">
        <v>2247</v>
      </c>
      <c r="G23" s="452" t="s">
        <v>2196</v>
      </c>
      <c r="H23" s="706" t="s">
        <v>262</v>
      </c>
      <c r="I23" s="709" t="s">
        <v>2248</v>
      </c>
      <c r="J23" s="458" t="s">
        <v>2012</v>
      </c>
      <c r="K23" s="459" t="s">
        <v>2230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300</v>
      </c>
      <c r="N23" s="349">
        <f>COUNTIF(E7:K44, "*Foo*")/2</f>
        <v>0</v>
      </c>
      <c r="O23" s="326" t="s">
        <v>2145</v>
      </c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707" t="s">
        <v>2141</v>
      </c>
      <c r="F24" s="515" t="s">
        <v>2249</v>
      </c>
      <c r="G24" s="452" t="s">
        <v>2250</v>
      </c>
      <c r="H24" s="706" t="s">
        <v>262</v>
      </c>
      <c r="I24" s="709" t="s">
        <v>2248</v>
      </c>
      <c r="J24" s="458" t="s">
        <v>2012</v>
      </c>
      <c r="K24" s="459" t="s">
        <v>2230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2012</v>
      </c>
      <c r="N24" s="349">
        <f>COUNTIF(E7:K44, "*Ivan*")/2</f>
        <v>31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707" t="s">
        <v>2141</v>
      </c>
      <c r="F25" s="515" t="s">
        <v>2249</v>
      </c>
      <c r="G25" s="452" t="s">
        <v>2250</v>
      </c>
      <c r="H25" s="706" t="s">
        <v>262</v>
      </c>
      <c r="I25" s="709" t="s">
        <v>2192</v>
      </c>
      <c r="J25" s="458" t="s">
        <v>2012</v>
      </c>
      <c r="K25" s="459" t="s">
        <v>2230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2025</v>
      </c>
      <c r="N25" s="349">
        <f>COUNTIF(E7:K44, "*Rahhulann*")/2</f>
        <v>35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707" t="s">
        <v>2141</v>
      </c>
      <c r="F26" s="515" t="s">
        <v>2196</v>
      </c>
      <c r="G26" s="452" t="s">
        <v>2250</v>
      </c>
      <c r="H26" s="706" t="s">
        <v>262</v>
      </c>
      <c r="I26" s="709" t="s">
        <v>70</v>
      </c>
      <c r="J26" s="458"/>
      <c r="K26" s="459" t="s">
        <v>2230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2028</v>
      </c>
      <c r="N26" s="637">
        <f>COUNTIF(E7:K44, "*Lucas*")/2</f>
        <v>13.5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 t="s">
        <v>2153</v>
      </c>
      <c r="F27" s="515" t="s">
        <v>2196</v>
      </c>
      <c r="G27" s="452" t="s">
        <v>2250</v>
      </c>
      <c r="H27" s="706" t="s">
        <v>262</v>
      </c>
      <c r="I27" s="709" t="s">
        <v>2192</v>
      </c>
      <c r="J27" s="458"/>
      <c r="K27" s="459" t="s">
        <v>2230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2030</v>
      </c>
      <c r="N27" s="462">
        <f>COUNTIF(E7:K44, "*Zi Ming*")/2</f>
        <v>19.5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 t="s">
        <v>2168</v>
      </c>
      <c r="F28" s="452" t="s">
        <v>2251</v>
      </c>
      <c r="G28" s="452" t="s">
        <v>2154</v>
      </c>
      <c r="H28" s="706" t="s">
        <v>2189</v>
      </c>
      <c r="I28" s="709" t="s">
        <v>2192</v>
      </c>
      <c r="J28" s="458"/>
      <c r="K28" s="459" t="s">
        <v>2230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2032</v>
      </c>
      <c r="N28" s="654">
        <f>COUNTIF(E7:K44, "*Heng*")/2</f>
        <v>6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 t="s">
        <v>2007</v>
      </c>
      <c r="F29" s="452" t="s">
        <v>2251</v>
      </c>
      <c r="G29" s="452" t="s">
        <v>2154</v>
      </c>
      <c r="H29" s="706" t="s">
        <v>2189</v>
      </c>
      <c r="I29" s="709" t="s">
        <v>2025</v>
      </c>
      <c r="J29" s="458"/>
      <c r="K29" s="459" t="s">
        <v>2230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2090</v>
      </c>
      <c r="N29" s="654">
        <f>COUNTIF(E7:K44, "*Phay*")/2</f>
        <v>12.5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 t="s">
        <v>2252</v>
      </c>
      <c r="F30" s="452" t="s">
        <v>2253</v>
      </c>
      <c r="G30" s="452" t="s">
        <v>2154</v>
      </c>
      <c r="H30" s="706" t="s">
        <v>2189</v>
      </c>
      <c r="I30" s="709" t="s">
        <v>2192</v>
      </c>
      <c r="J30" s="458"/>
      <c r="K30" s="459" t="s">
        <v>2230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2210</v>
      </c>
      <c r="N30" s="462">
        <f>COUNTIF(E7:K44, "*Jonathan*")/2</f>
        <v>6</v>
      </c>
      <c r="O30" s="654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 t="s">
        <v>2252</v>
      </c>
      <c r="F31" s="452" t="s">
        <v>2251</v>
      </c>
      <c r="G31" s="452" t="s">
        <v>2154</v>
      </c>
      <c r="H31" s="706" t="s">
        <v>2189</v>
      </c>
      <c r="I31" s="709" t="s">
        <v>2192</v>
      </c>
      <c r="J31" s="458"/>
      <c r="K31" s="459" t="s">
        <v>2230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2214</v>
      </c>
      <c r="N31" s="418">
        <f>COUNTIF(E7:K44, "*Suki*")/2</f>
        <v>0</v>
      </c>
      <c r="O31" s="334" t="s">
        <v>1973</v>
      </c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 t="s">
        <v>2252</v>
      </c>
      <c r="F32" s="452" t="s">
        <v>2251</v>
      </c>
      <c r="G32" s="452" t="s">
        <v>2154</v>
      </c>
      <c r="H32" s="261" t="s">
        <v>2139</v>
      </c>
      <c r="I32" s="709" t="s">
        <v>2192</v>
      </c>
      <c r="J32" s="458"/>
      <c r="K32" s="459" t="s">
        <v>2230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515" t="s">
        <v>2252</v>
      </c>
      <c r="F33" s="452" t="s">
        <v>427</v>
      </c>
      <c r="G33" s="452" t="s">
        <v>2139</v>
      </c>
      <c r="H33" s="261" t="s">
        <v>2139</v>
      </c>
      <c r="I33" s="709" t="s">
        <v>2192</v>
      </c>
      <c r="J33" s="458"/>
      <c r="K33" s="459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544" t="s">
        <v>2254</v>
      </c>
      <c r="F34" s="538" t="s">
        <v>70</v>
      </c>
      <c r="G34" s="538" t="s">
        <v>70</v>
      </c>
      <c r="H34" s="538"/>
      <c r="I34" s="537" t="s">
        <v>2255</v>
      </c>
      <c r="J34" s="458"/>
      <c r="K34" s="459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544" t="s">
        <v>2254</v>
      </c>
      <c r="F35" s="353"/>
      <c r="G35" s="350"/>
      <c r="H35" s="538"/>
      <c r="I35" s="537" t="s">
        <v>2255</v>
      </c>
      <c r="J35" s="458"/>
      <c r="K35" s="459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544" t="s">
        <v>2254</v>
      </c>
      <c r="F36" s="353"/>
      <c r="G36" s="350"/>
      <c r="H36" s="538"/>
      <c r="I36" s="537" t="s">
        <v>2255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121</v>
      </c>
      <c r="C37" s="217" t="s">
        <v>85</v>
      </c>
      <c r="D37" s="267" t="s">
        <v>122</v>
      </c>
      <c r="E37" s="544" t="s">
        <v>2254</v>
      </c>
      <c r="F37" s="353"/>
      <c r="G37" s="337"/>
      <c r="H37" s="538"/>
      <c r="I37" s="537" t="s">
        <v>2255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122</v>
      </c>
      <c r="C38" s="217" t="s">
        <v>85</v>
      </c>
      <c r="D38" s="267" t="s">
        <v>123</v>
      </c>
      <c r="E38" s="544" t="s">
        <v>2254</v>
      </c>
      <c r="F38" s="274"/>
      <c r="G38" s="337"/>
      <c r="H38" s="559"/>
      <c r="I38" s="537" t="s">
        <v>2255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123</v>
      </c>
      <c r="C39" s="217" t="s">
        <v>85</v>
      </c>
      <c r="D39" s="267" t="s">
        <v>124</v>
      </c>
      <c r="E39" s="544" t="s">
        <v>2254</v>
      </c>
      <c r="F39" s="274"/>
      <c r="G39" s="337"/>
      <c r="H39" s="559"/>
      <c r="I39" s="537" t="s">
        <v>2256</v>
      </c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544" t="s">
        <v>61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544" t="s">
        <v>2254</v>
      </c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544" t="s">
        <v>2254</v>
      </c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1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1:20">
      <c r="B45" s="218"/>
      <c r="C45" s="217"/>
      <c r="D45" s="255"/>
      <c r="G45" s="533"/>
      <c r="I45" s="199"/>
    </row>
    <row r="46" spans="1:20" ht="15" customHeight="1">
      <c r="A46" t="s">
        <v>2038</v>
      </c>
      <c r="B46" s="662"/>
      <c r="C46" s="217" t="s">
        <v>2039</v>
      </c>
      <c r="D46" t="s">
        <v>1939</v>
      </c>
      <c r="I46" s="199"/>
      <c r="M46" s="61"/>
      <c r="N46" s="62"/>
      <c r="O46" s="61"/>
    </row>
    <row r="47" spans="1:20" ht="15" customHeight="1">
      <c r="A47" t="s">
        <v>2040</v>
      </c>
      <c r="B47" s="659"/>
      <c r="C47" s="217" t="s">
        <v>2039</v>
      </c>
      <c r="D47" s="255" t="s">
        <v>2041</v>
      </c>
      <c r="F47" s="569"/>
      <c r="M47" s="61"/>
      <c r="N47" s="62"/>
      <c r="O47" s="61"/>
    </row>
    <row r="48" spans="1:20" ht="15" customHeight="1">
      <c r="A48" t="s">
        <v>2103</v>
      </c>
      <c r="B48" s="678"/>
      <c r="C48" s="217"/>
      <c r="D48" s="255" t="s">
        <v>2104</v>
      </c>
      <c r="M48" s="61"/>
      <c r="N48" s="62"/>
      <c r="O48" s="61"/>
    </row>
    <row r="49" spans="1:15" ht="15" customHeight="1">
      <c r="A49" t="s">
        <v>2042</v>
      </c>
      <c r="B49" s="661"/>
      <c r="C49" s="660" t="s">
        <v>2039</v>
      </c>
      <c r="D49" s="61" t="s">
        <v>2043</v>
      </c>
      <c r="M49" s="61"/>
      <c r="N49" s="62"/>
      <c r="O49" s="61"/>
    </row>
    <row r="50" spans="1:15" ht="15" customHeight="1">
      <c r="A50" t="s">
        <v>2044</v>
      </c>
      <c r="B50" s="663"/>
      <c r="C50" s="660" t="s">
        <v>2039</v>
      </c>
      <c r="D50" s="255" t="s">
        <v>2045</v>
      </c>
      <c r="M50" s="61"/>
      <c r="N50" s="62"/>
      <c r="O50" s="61"/>
    </row>
    <row r="51" spans="1:15" ht="15" customHeight="1">
      <c r="M51" s="61"/>
      <c r="N51" s="62"/>
      <c r="O51" s="61"/>
    </row>
    <row r="52" spans="1:15" ht="15" customHeight="1">
      <c r="M52" s="61"/>
      <c r="N52" s="62"/>
      <c r="O52" s="61"/>
    </row>
    <row r="53" spans="1:15" ht="15" customHeight="1">
      <c r="B53" s="150"/>
      <c r="D53" t="s">
        <v>131</v>
      </c>
      <c r="M53" s="61"/>
      <c r="N53" s="62"/>
      <c r="O53" s="61"/>
    </row>
    <row r="54" spans="1:15" ht="15" customHeight="1">
      <c r="B54" s="180"/>
      <c r="D54" t="s">
        <v>132</v>
      </c>
      <c r="M54" s="61"/>
      <c r="N54" s="62"/>
      <c r="O54" s="61"/>
    </row>
    <row r="55" spans="1:15">
      <c r="B55" s="90"/>
      <c r="D55" t="s">
        <v>2046</v>
      </c>
    </row>
    <row r="57" spans="1:15">
      <c r="B57" s="127" t="s">
        <v>134</v>
      </c>
    </row>
    <row r="58" spans="1:15">
      <c r="B58" s="387" t="s">
        <v>136</v>
      </c>
      <c r="D58" t="s">
        <v>68</v>
      </c>
    </row>
  </sheetData>
  <sheetProtection algorithmName="SHA-512" hashValue="5x+20Zpc9xZvXzKkBu40ZTVadu5tJIJh7utkmIqBLEo0mNjqTEKJoOmdSIoGOqhWxSBjkZcHyzzoXi63IV9b/w==" saltValue="hJCY61w3WkItHZOtED6l3Q==" spinCount="100000" sheet="1" objects="1" scenarios="1"/>
  <mergeCells count="3">
    <mergeCell ref="B1:K1"/>
    <mergeCell ref="B2:K2"/>
    <mergeCell ref="B3:K3"/>
  </mergeCells>
  <conditionalFormatting sqref="M6:M31">
    <cfRule type="expression" dxfId="32" priority="1">
      <formula>MAX(FREQUENCY(IF(ISNUMBER(SEARCH(M6, $K$7:$K$44)), ROW($K$7:$K$44)), IF(ISNUMBER(SEARCH(M6, $K$7:$K$44))=FALSE, ROW($K$7:$K$44)))) &gt; 12</formula>
    </cfRule>
    <cfRule type="expression" dxfId="31" priority="2">
      <formula>MAX(FREQUENCY(IF(ISNUMBER(SEARCH(M6, $E$7:$E$44)), ROW($E$7:$E$44)), IF(ISNUMBER(SEARCH(M6, $E$7:$E$44))=FALSE, ROW($E$7:$E$44)))) &gt; 12</formula>
    </cfRule>
    <cfRule type="expression" dxfId="30" priority="3">
      <formula>MAX(FREQUENCY(IF(ISNUMBER(SEARCH(M6, $F$7:$F$44)), ROW($F$7:$F$44)), IF(ISNUMBER(SEARCH(M6, $F$7:$F$44))=FALSE, ROW($F$7:$F$44)))) &gt; 12</formula>
    </cfRule>
    <cfRule type="expression" dxfId="29" priority="4">
      <formula>MAX(FREQUENCY(IF(ISNUMBER(SEARCH(M6, $G$7:$G$44)), ROW($G$7:$G$44)), IF(ISNUMBER(SEARCH(M6, $G$7:$G$44))=FALSE, ROW($G$7:$G$44)))) &gt; 12</formula>
    </cfRule>
    <cfRule type="expression" dxfId="28" priority="5">
      <formula>MAX(FREQUENCY(IF(ISNUMBER(SEARCH(M6, $H$7:$H$44)), ROW($H$7:$H$44)), IF(ISNUMBER(SEARCH(M6, $H$7:$H$44))=FALSE, ROW($H$7:$H$44)))) &gt; 12</formula>
    </cfRule>
    <cfRule type="expression" dxfId="27" priority="6">
      <formula>MAX(FREQUENCY(IF(ISNUMBER(SEARCH(M6, $I$7:$I$44)), ROW($I$7:$I$44)), IF(ISNUMBER(SEARCH(M6, $I$7:$I$44))=FALSE, ROW($I$7:$I$44)))) &gt; 12</formula>
    </cfRule>
    <cfRule type="expression" dxfId="26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25" priority="8">
      <formula>AND(ISNUMBER(N6), N6&gt;=5, NOT(ISBLANK(O6)))</formula>
    </cfRule>
    <cfRule type="expression" dxfId="24" priority="9">
      <formula>AND(ISNUMBER(N6), N6&gt;=5)</formula>
    </cfRule>
    <cfRule type="expression" dxfId="23" priority="10">
      <formula>AND(ISNUMBER(N6), N6&lt;5, NOT(ISBLANK(O6)))</formula>
    </cfRule>
    <cfRule type="expression" dxfId="22" priority="11">
      <formula>AND(ISNUMBER(N6), N6&lt;5, ISBLANK(O6))</formula>
    </cfRule>
  </conditionalFormatting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312B32-9F35-4DC3-BF5C-67E59D3A3D48}">
  <sheetPr>
    <tabColor rgb="FFB6DEBE"/>
  </sheetPr>
  <dimension ref="A1:T58"/>
  <sheetViews>
    <sheetView topLeftCell="A26" zoomScale="115" zoomScaleNormal="115" workbookViewId="0">
      <selection activeCell="A46" sqref="A46:E59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1.42578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2257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45495</v>
      </c>
      <c r="F5" s="577">
        <v>45496</v>
      </c>
      <c r="G5" s="577">
        <v>45497</v>
      </c>
      <c r="H5" s="577">
        <v>45498</v>
      </c>
      <c r="I5" s="577">
        <v>45499</v>
      </c>
      <c r="J5" s="577">
        <v>45500</v>
      </c>
      <c r="K5" s="577">
        <v>45501</v>
      </c>
      <c r="L5" s="592" t="s">
        <v>1937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2258</v>
      </c>
      <c r="F6" s="605" t="s">
        <v>2258</v>
      </c>
      <c r="G6" s="605" t="s">
        <v>2258</v>
      </c>
      <c r="H6" s="605" t="s">
        <v>2258</v>
      </c>
      <c r="I6" s="605" t="s">
        <v>2258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2131</v>
      </c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1</v>
      </c>
      <c r="O7" s="326" t="s">
        <v>2131</v>
      </c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11</v>
      </c>
      <c r="O8" s="326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 t="s">
        <v>2131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2131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708" t="s">
        <v>2259</v>
      </c>
      <c r="F11" s="708" t="s">
        <v>2259</v>
      </c>
      <c r="G11" s="708" t="s">
        <v>2259</v>
      </c>
      <c r="H11" s="708" t="s">
        <v>2259</v>
      </c>
      <c r="I11" s="708" t="s">
        <v>2259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259</v>
      </c>
      <c r="N11" s="417">
        <f>SUM(COUNTIFS(E7:K44,"*Vanness*"))/2</f>
        <v>0</v>
      </c>
      <c r="O11" s="686" t="s">
        <v>2190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708" t="s">
        <v>2259</v>
      </c>
      <c r="F12" s="708" t="s">
        <v>2259</v>
      </c>
      <c r="G12" s="708" t="s">
        <v>2259</v>
      </c>
      <c r="H12" s="708" t="s">
        <v>2259</v>
      </c>
      <c r="I12" s="708" t="s">
        <v>2259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3.5</v>
      </c>
      <c r="O12" s="326"/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708" t="s">
        <v>2259</v>
      </c>
      <c r="F13" s="708" t="s">
        <v>2259</v>
      </c>
      <c r="G13" s="708" t="s">
        <v>2259</v>
      </c>
      <c r="H13" s="708" t="s">
        <v>2259</v>
      </c>
      <c r="I13" s="708" t="s">
        <v>2259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2131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 t="s">
        <v>2260</v>
      </c>
      <c r="F14" s="707" t="s">
        <v>2261</v>
      </c>
      <c r="G14" s="515" t="s">
        <v>2262</v>
      </c>
      <c r="H14" s="452" t="s">
        <v>2201</v>
      </c>
      <c r="I14" s="452" t="s">
        <v>2201</v>
      </c>
      <c r="J14" s="458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1999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 t="s">
        <v>2260</v>
      </c>
      <c r="F15" s="707" t="s">
        <v>2261</v>
      </c>
      <c r="G15" s="515" t="s">
        <v>2262</v>
      </c>
      <c r="H15" s="452" t="s">
        <v>2201</v>
      </c>
      <c r="I15" s="452" t="s">
        <v>2263</v>
      </c>
      <c r="J15" s="458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2145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 t="s">
        <v>2260</v>
      </c>
      <c r="F16" s="707" t="s">
        <v>2261</v>
      </c>
      <c r="G16" s="515" t="s">
        <v>2262</v>
      </c>
      <c r="H16" s="452" t="s">
        <v>2201</v>
      </c>
      <c r="I16" s="452" t="s">
        <v>2263</v>
      </c>
      <c r="J16" s="458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2145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 t="s">
        <v>2260</v>
      </c>
      <c r="F17" s="707" t="s">
        <v>2261</v>
      </c>
      <c r="G17" s="515" t="s">
        <v>2262</v>
      </c>
      <c r="H17" s="561" t="s">
        <v>2264</v>
      </c>
      <c r="I17" s="452" t="s">
        <v>2201</v>
      </c>
      <c r="J17" s="458"/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5</v>
      </c>
      <c r="O17" s="326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 t="s">
        <v>2265</v>
      </c>
      <c r="F18" s="707" t="s">
        <v>2261</v>
      </c>
      <c r="G18" s="452" t="s">
        <v>2079</v>
      </c>
      <c r="H18" s="261" t="s">
        <v>2074</v>
      </c>
      <c r="I18" s="452" t="s">
        <v>2201</v>
      </c>
      <c r="J18" s="458"/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2145</v>
      </c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 t="s">
        <v>2265</v>
      </c>
      <c r="F19" s="707" t="s">
        <v>2261</v>
      </c>
      <c r="G19" s="452" t="s">
        <v>2266</v>
      </c>
      <c r="H19" s="261" t="s">
        <v>2074</v>
      </c>
      <c r="I19" s="452" t="s">
        <v>2201</v>
      </c>
      <c r="J19" s="458"/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 t="s">
        <v>2265</v>
      </c>
      <c r="F20" s="707" t="s">
        <v>2267</v>
      </c>
      <c r="G20" s="452" t="s">
        <v>2246</v>
      </c>
      <c r="H20" s="261" t="s">
        <v>2074</v>
      </c>
      <c r="I20" s="452" t="s">
        <v>2268</v>
      </c>
      <c r="J20" s="458"/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 t="s">
        <v>2265</v>
      </c>
      <c r="F21" s="707" t="s">
        <v>2267</v>
      </c>
      <c r="G21" s="452" t="s">
        <v>2246</v>
      </c>
      <c r="H21" s="561" t="s">
        <v>2264</v>
      </c>
      <c r="I21" s="452" t="s">
        <v>2201</v>
      </c>
      <c r="J21" s="458"/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0</v>
      </c>
      <c r="O21" s="654" t="s">
        <v>74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707" t="s">
        <v>2269</v>
      </c>
      <c r="F22" s="707" t="s">
        <v>2270</v>
      </c>
      <c r="G22" s="452" t="s">
        <v>2027</v>
      </c>
      <c r="H22" s="561" t="s">
        <v>2264</v>
      </c>
      <c r="I22" s="452" t="s">
        <v>2201</v>
      </c>
      <c r="J22" s="458"/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15</v>
      </c>
      <c r="O22" s="326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707" t="s">
        <v>2269</v>
      </c>
      <c r="F23" s="707" t="s">
        <v>2271</v>
      </c>
      <c r="G23" s="452" t="s">
        <v>2272</v>
      </c>
      <c r="H23" s="561" t="s">
        <v>2264</v>
      </c>
      <c r="I23" s="452" t="s">
        <v>2273</v>
      </c>
      <c r="J23" s="458"/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300</v>
      </c>
      <c r="N23" s="349">
        <f>COUNTIF(E7:K44, "*Foo*")/2</f>
        <v>0</v>
      </c>
      <c r="O23" s="326" t="s">
        <v>2145</v>
      </c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707" t="s">
        <v>2269</v>
      </c>
      <c r="F24" s="707" t="s">
        <v>2274</v>
      </c>
      <c r="G24" s="452" t="s">
        <v>648</v>
      </c>
      <c r="H24" s="561" t="s">
        <v>2264</v>
      </c>
      <c r="I24" s="306" t="s">
        <v>2192</v>
      </c>
      <c r="J24" s="458"/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2012</v>
      </c>
      <c r="N24" s="349">
        <f>COUNTIF(E7:K44, "*Ivan*")/2</f>
        <v>6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 t="s">
        <v>2193</v>
      </c>
      <c r="F25" s="707" t="s">
        <v>2274</v>
      </c>
      <c r="G25" s="452" t="s">
        <v>648</v>
      </c>
      <c r="H25" s="561" t="s">
        <v>2264</v>
      </c>
      <c r="I25" s="306" t="s">
        <v>2192</v>
      </c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2025</v>
      </c>
      <c r="N25" s="349">
        <f>COUNTIF(E7:K44, "*Rahhulann*")/2</f>
        <v>31.5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 t="s">
        <v>2193</v>
      </c>
      <c r="F26" s="707" t="s">
        <v>2275</v>
      </c>
      <c r="G26" s="452" t="s">
        <v>648</v>
      </c>
      <c r="H26" s="561" t="s">
        <v>2264</v>
      </c>
      <c r="I26" s="306" t="s">
        <v>2192</v>
      </c>
      <c r="J26" s="458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2028</v>
      </c>
      <c r="N26" s="637">
        <f>COUNTIF(E7:K44, "*Lucas*")/2</f>
        <v>5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 t="s">
        <v>2205</v>
      </c>
      <c r="F27" s="694" t="s">
        <v>2276</v>
      </c>
      <c r="G27" s="452" t="s">
        <v>648</v>
      </c>
      <c r="H27" s="561" t="s">
        <v>2192</v>
      </c>
      <c r="I27" s="306" t="s">
        <v>2192</v>
      </c>
      <c r="J27" s="458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2030</v>
      </c>
      <c r="N27" s="462">
        <f>COUNTIF(E7:K44, "*Zi Ming*")/2</f>
        <v>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 t="s">
        <v>2205</v>
      </c>
      <c r="F28" s="694" t="s">
        <v>2277</v>
      </c>
      <c r="G28" s="452" t="s">
        <v>2278</v>
      </c>
      <c r="H28" s="561" t="s">
        <v>2192</v>
      </c>
      <c r="I28" s="306" t="s">
        <v>2192</v>
      </c>
      <c r="J28" s="458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2032</v>
      </c>
      <c r="N28" s="654">
        <f>COUNTIF(E7:K44, "*Heng*")/2</f>
        <v>5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 t="s">
        <v>2205</v>
      </c>
      <c r="F29" s="694" t="s">
        <v>2277</v>
      </c>
      <c r="G29" s="452" t="s">
        <v>2278</v>
      </c>
      <c r="H29" s="561" t="s">
        <v>2192</v>
      </c>
      <c r="I29" s="306" t="s">
        <v>2192</v>
      </c>
      <c r="J29" s="458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2090</v>
      </c>
      <c r="N29" s="654">
        <f>COUNTIF(E7:K44, "*Phay*")/2</f>
        <v>9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 t="s">
        <v>2279</v>
      </c>
      <c r="F30" s="694" t="s">
        <v>2277</v>
      </c>
      <c r="G30" s="452" t="s">
        <v>2278</v>
      </c>
      <c r="H30" s="561" t="s">
        <v>2192</v>
      </c>
      <c r="I30" s="306" t="s">
        <v>2192</v>
      </c>
      <c r="J30" s="458"/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2210</v>
      </c>
      <c r="N30" s="462">
        <f>COUNTIF(E7:K44, "*Jonathan*")/2</f>
        <v>0</v>
      </c>
      <c r="O30" s="654" t="s">
        <v>74</v>
      </c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 t="s">
        <v>2280</v>
      </c>
      <c r="F31" s="694" t="s">
        <v>2277</v>
      </c>
      <c r="G31" s="452" t="s">
        <v>2278</v>
      </c>
      <c r="H31" s="561" t="s">
        <v>2192</v>
      </c>
      <c r="I31" s="306" t="s">
        <v>2192</v>
      </c>
      <c r="J31" s="458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2214</v>
      </c>
      <c r="N31" s="418">
        <f>COUNTIF(E7:K44, "*Suki*")/2</f>
        <v>0</v>
      </c>
      <c r="O31" s="654" t="s">
        <v>74</v>
      </c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 t="s">
        <v>2280</v>
      </c>
      <c r="F32" s="694" t="s">
        <v>2277</v>
      </c>
      <c r="G32" s="452" t="s">
        <v>322</v>
      </c>
      <c r="H32" s="561" t="s">
        <v>2192</v>
      </c>
      <c r="I32" s="306" t="s">
        <v>2192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515" t="s">
        <v>2281</v>
      </c>
      <c r="F33" s="694" t="s">
        <v>2277</v>
      </c>
      <c r="G33" s="452" t="s">
        <v>322</v>
      </c>
      <c r="H33" s="561" t="s">
        <v>2037</v>
      </c>
      <c r="I33" s="306" t="s">
        <v>70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1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1:20">
      <c r="B45" s="218"/>
      <c r="C45" s="217"/>
      <c r="D45" s="255"/>
      <c r="G45" s="533"/>
      <c r="I45" s="199"/>
    </row>
    <row r="46" spans="1:20">
      <c r="A46" t="s">
        <v>2038</v>
      </c>
      <c r="B46" s="662"/>
      <c r="C46" s="217" t="s">
        <v>2039</v>
      </c>
      <c r="D46" t="s">
        <v>1939</v>
      </c>
      <c r="I46" s="199"/>
      <c r="M46" s="61"/>
      <c r="N46" s="62"/>
      <c r="O46" s="61"/>
    </row>
    <row r="47" spans="1:20">
      <c r="A47" t="s">
        <v>2040</v>
      </c>
      <c r="B47" s="659"/>
      <c r="C47" s="217" t="s">
        <v>2039</v>
      </c>
      <c r="D47" s="255" t="s">
        <v>2041</v>
      </c>
      <c r="F47" s="569"/>
      <c r="M47" s="61"/>
      <c r="N47" s="62"/>
      <c r="O47" s="61"/>
    </row>
    <row r="48" spans="1:20">
      <c r="A48" t="s">
        <v>2103</v>
      </c>
      <c r="B48" s="678"/>
      <c r="C48" s="217"/>
      <c r="D48" s="255" t="s">
        <v>2104</v>
      </c>
      <c r="M48" s="61"/>
      <c r="N48" s="62"/>
      <c r="O48" s="61"/>
    </row>
    <row r="49" spans="1:15">
      <c r="A49" t="s">
        <v>2042</v>
      </c>
      <c r="B49" s="661"/>
      <c r="C49" s="660" t="s">
        <v>2039</v>
      </c>
      <c r="D49" s="61" t="s">
        <v>2043</v>
      </c>
      <c r="M49" s="61"/>
      <c r="N49" s="62"/>
      <c r="O49" s="61"/>
    </row>
    <row r="50" spans="1:15">
      <c r="A50" t="s">
        <v>2044</v>
      </c>
      <c r="B50" s="663"/>
      <c r="C50" s="660" t="s">
        <v>2039</v>
      </c>
      <c r="D50" s="255" t="s">
        <v>2045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131</v>
      </c>
      <c r="M53" s="61"/>
      <c r="N53" s="62"/>
      <c r="O53" s="61"/>
    </row>
    <row r="54" spans="1:15">
      <c r="B54" s="180"/>
      <c r="D54" t="s">
        <v>132</v>
      </c>
      <c r="M54" s="61"/>
      <c r="N54" s="62"/>
      <c r="O54" s="61"/>
    </row>
    <row r="55" spans="1:15">
      <c r="B55" s="90"/>
      <c r="D55" t="s">
        <v>2046</v>
      </c>
    </row>
    <row r="57" spans="1:15">
      <c r="B57" s="127" t="s">
        <v>134</v>
      </c>
    </row>
    <row r="58" spans="1:15">
      <c r="B58" s="387" t="s">
        <v>136</v>
      </c>
      <c r="D58" t="s">
        <v>2282</v>
      </c>
    </row>
  </sheetData>
  <sheetProtection algorithmName="SHA-512" hashValue="ExlmTK3Wfp0UMh3Ub4yAZ/EYhre+6+sjA3P88hJNtGduYLaSFLXXJ4XFvSsR/DRALaoGn5EkI1qrL4mKPRrgZQ==" saltValue="RahiVrlVH372um1MA4cCzA==" spinCount="100000" sheet="1" objects="1" scenarios="1"/>
  <mergeCells count="3">
    <mergeCell ref="B1:K1"/>
    <mergeCell ref="B2:K2"/>
    <mergeCell ref="B3:K3"/>
  </mergeCells>
  <conditionalFormatting sqref="M6:M31">
    <cfRule type="expression" dxfId="21" priority="1">
      <formula>MAX(FREQUENCY(IF(ISNUMBER(SEARCH(M6, $K$7:$K$44)), ROW($K$7:$K$44)), IF(ISNUMBER(SEARCH(M6, $K$7:$K$44))=FALSE, ROW($K$7:$K$44)))) &gt; 12</formula>
    </cfRule>
    <cfRule type="expression" dxfId="20" priority="2">
      <formula>MAX(FREQUENCY(IF(ISNUMBER(SEARCH(M6, $E$7:$E$44)), ROW($E$7:$E$44)), IF(ISNUMBER(SEARCH(M6, $E$7:$E$44))=FALSE, ROW($E$7:$E$44)))) &gt; 12</formula>
    </cfRule>
    <cfRule type="expression" dxfId="19" priority="3">
      <formula>MAX(FREQUENCY(IF(ISNUMBER(SEARCH(M6, $F$7:$F$44)), ROW($F$7:$F$44)), IF(ISNUMBER(SEARCH(M6, $F$7:$F$44))=FALSE, ROW($F$7:$F$44)))) &gt; 12</formula>
    </cfRule>
    <cfRule type="expression" dxfId="18" priority="4">
      <formula>MAX(FREQUENCY(IF(ISNUMBER(SEARCH(M6, $G$7:$G$44)), ROW($G$7:$G$44)), IF(ISNUMBER(SEARCH(M6, $G$7:$G$44))=FALSE, ROW($G$7:$G$44)))) &gt; 12</formula>
    </cfRule>
    <cfRule type="expression" dxfId="17" priority="5">
      <formula>MAX(FREQUENCY(IF(ISNUMBER(SEARCH(M6, $H$7:$H$44)), ROW($H$7:$H$44)), IF(ISNUMBER(SEARCH(M6, $H$7:$H$44))=FALSE, ROW($H$7:$H$44)))) &gt; 12</formula>
    </cfRule>
    <cfRule type="expression" dxfId="16" priority="6">
      <formula>MAX(FREQUENCY(IF(ISNUMBER(SEARCH(M6, $I$7:$I$44)), ROW($I$7:$I$44)), IF(ISNUMBER(SEARCH(M6, $I$7:$I$44))=FALSE, ROW($I$7:$I$44)))) &gt; 12</formula>
    </cfRule>
    <cfRule type="expression" dxfId="15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14" priority="8">
      <formula>AND(ISNUMBER(N6), N6&gt;=5, NOT(ISBLANK(O6)))</formula>
    </cfRule>
    <cfRule type="expression" dxfId="13" priority="9">
      <formula>AND(ISNUMBER(N6), N6&gt;=5)</formula>
    </cfRule>
    <cfRule type="expression" dxfId="12" priority="10">
      <formula>AND(ISNUMBER(N6), N6&lt;5, NOT(ISBLANK(O6)))</formula>
    </cfRule>
    <cfRule type="expression" dxfId="11" priority="11">
      <formula>AND(ISNUMBER(N6), N6&lt;5, ISBLANK(O6))</formula>
    </cfRule>
  </conditionalFormatting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708C8E-47D7-429F-B7EE-3F67FD167BD3}">
  <sheetPr>
    <tabColor rgb="FFB6DEBE"/>
  </sheetPr>
  <dimension ref="A1:T58"/>
  <sheetViews>
    <sheetView tabSelected="1" topLeftCell="A33" zoomScale="115" zoomScaleNormal="115" workbookViewId="0">
      <selection activeCell="D62" sqref="D62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1.28515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226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45502</v>
      </c>
      <c r="F5" s="577">
        <v>45503</v>
      </c>
      <c r="G5" s="577">
        <v>45504</v>
      </c>
      <c r="H5" s="223"/>
      <c r="I5" s="223"/>
      <c r="J5" s="223"/>
      <c r="K5" s="223"/>
      <c r="L5" s="592" t="s">
        <v>1937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227</v>
      </c>
      <c r="F6" s="282" t="s">
        <v>227</v>
      </c>
      <c r="G6" s="282" t="s">
        <v>227</v>
      </c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0</v>
      </c>
      <c r="O8" s="326"/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/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259</v>
      </c>
      <c r="N11" s="417">
        <f>SUM(COUNTIFS(E7:K44,"*Vanness*"))/2</f>
        <v>0</v>
      </c>
      <c r="O11" s="686" t="s">
        <v>2190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0</v>
      </c>
      <c r="O12" s="326"/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1999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2145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2145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2145</v>
      </c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0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0</v>
      </c>
      <c r="O21" s="654"/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300</v>
      </c>
      <c r="N23" s="349">
        <f>COUNTIF(E7:K44, "*Foo*")/2</f>
        <v>0</v>
      </c>
      <c r="O23" s="326" t="s">
        <v>2145</v>
      </c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2012</v>
      </c>
      <c r="N24" s="349">
        <f>COUNTIF(E7:K44, "*Ivan*")/2</f>
        <v>0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2025</v>
      </c>
      <c r="N25" s="349">
        <f>COUNTIF(E7:K44, "*Rahhulann*")/2</f>
        <v>0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2028</v>
      </c>
      <c r="N26" s="637">
        <f>COUNTIF(E7:K44, "*Lucas*")/2</f>
        <v>0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2030</v>
      </c>
      <c r="N27" s="462">
        <f>COUNTIF(E7:K44, "*Zi Ming*")/2</f>
        <v>0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2032</v>
      </c>
      <c r="N28" s="654">
        <f>COUNTIF(E7:K44, "*Heng*")/2</f>
        <v>0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2090</v>
      </c>
      <c r="N29" s="654">
        <f>COUNTIF(E7:K44, "*Phay*")/2</f>
        <v>0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2210</v>
      </c>
      <c r="N30" s="462">
        <f>COUNTIF(E7:K44, "*Jonathan*")/2</f>
        <v>0</v>
      </c>
      <c r="O30" s="654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2214</v>
      </c>
      <c r="N31" s="418">
        <f>COUNTIF(E7:K44, "*Suki*")/2</f>
        <v>0</v>
      </c>
      <c r="O31" s="654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1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1:20" ht="15.75">
      <c r="B45" s="218"/>
      <c r="C45" s="217"/>
      <c r="D45" s="255"/>
      <c r="G45" s="533"/>
      <c r="I45" s="199"/>
    </row>
    <row r="46" spans="1:20" ht="15" customHeight="1">
      <c r="A46" t="s">
        <v>2038</v>
      </c>
      <c r="B46" s="662"/>
      <c r="C46" s="217" t="s">
        <v>2039</v>
      </c>
      <c r="D46" t="s">
        <v>1939</v>
      </c>
      <c r="I46" s="199"/>
      <c r="M46" s="61"/>
      <c r="N46" s="62"/>
      <c r="O46" s="61"/>
    </row>
    <row r="47" spans="1:20" ht="15" customHeight="1">
      <c r="A47" t="s">
        <v>2040</v>
      </c>
      <c r="B47" s="659"/>
      <c r="C47" s="217" t="s">
        <v>2039</v>
      </c>
      <c r="D47" s="255" t="s">
        <v>2041</v>
      </c>
      <c r="F47" s="569"/>
      <c r="M47" s="61"/>
      <c r="N47" s="62"/>
      <c r="O47" s="61"/>
    </row>
    <row r="48" spans="1:20" ht="15" customHeight="1">
      <c r="A48" t="s">
        <v>2103</v>
      </c>
      <c r="B48" s="678"/>
      <c r="C48" s="217"/>
      <c r="D48" s="255" t="s">
        <v>2104</v>
      </c>
      <c r="M48" s="61"/>
      <c r="N48" s="62"/>
      <c r="O48" s="61"/>
    </row>
    <row r="49" spans="1:15" ht="15" customHeight="1">
      <c r="A49" t="s">
        <v>2042</v>
      </c>
      <c r="B49" s="661"/>
      <c r="C49" s="660" t="s">
        <v>2039</v>
      </c>
      <c r="D49" s="61" t="s">
        <v>2043</v>
      </c>
      <c r="M49" s="61"/>
      <c r="N49" s="62"/>
      <c r="O49" s="61"/>
    </row>
    <row r="50" spans="1:15" ht="15" customHeight="1">
      <c r="A50" t="s">
        <v>2044</v>
      </c>
      <c r="B50" s="663"/>
      <c r="C50" s="660" t="s">
        <v>2039</v>
      </c>
      <c r="D50" s="255" t="s">
        <v>2045</v>
      </c>
      <c r="M50" s="61"/>
      <c r="N50" s="62"/>
      <c r="O50" s="61"/>
    </row>
    <row r="51" spans="1:15" ht="15" customHeight="1">
      <c r="M51" s="61"/>
      <c r="N51" s="62"/>
      <c r="O51" s="61"/>
    </row>
    <row r="52" spans="1:15" ht="15" customHeight="1">
      <c r="M52" s="61"/>
      <c r="N52" s="62"/>
      <c r="O52" s="61"/>
    </row>
    <row r="53" spans="1:15" ht="15" customHeight="1">
      <c r="B53" s="150"/>
      <c r="D53" t="s">
        <v>131</v>
      </c>
      <c r="M53" s="61"/>
      <c r="N53" s="62"/>
      <c r="O53" s="61"/>
    </row>
    <row r="54" spans="1:15" ht="15" customHeight="1">
      <c r="B54" s="180"/>
      <c r="D54" t="s">
        <v>132</v>
      </c>
      <c r="M54" s="61"/>
      <c r="N54" s="62"/>
      <c r="O54" s="61"/>
    </row>
    <row r="55" spans="1:15">
      <c r="B55" s="90"/>
      <c r="D55" t="s">
        <v>2046</v>
      </c>
    </row>
    <row r="57" spans="1:15">
      <c r="B57" s="127" t="s">
        <v>134</v>
      </c>
    </row>
    <row r="58" spans="1:15">
      <c r="B58" s="387" t="s">
        <v>136</v>
      </c>
      <c r="D58" t="s">
        <v>2282</v>
      </c>
    </row>
  </sheetData>
  <mergeCells count="3">
    <mergeCell ref="B1:K1"/>
    <mergeCell ref="B2:K2"/>
    <mergeCell ref="B3:K3"/>
  </mergeCells>
  <conditionalFormatting sqref="M6:M31">
    <cfRule type="expression" dxfId="10" priority="1">
      <formula>MAX(FREQUENCY(IF(ISNUMBER(SEARCH(M6, $K$7:$K$44)), ROW($K$7:$K$44)), IF(ISNUMBER(SEARCH(M6, $K$7:$K$44))=FALSE, ROW($K$7:$K$44)))) &gt; 12</formula>
    </cfRule>
    <cfRule type="expression" dxfId="9" priority="2">
      <formula>MAX(FREQUENCY(IF(ISNUMBER(SEARCH(M6, $E$7:$E$44)), ROW($E$7:$E$44)), IF(ISNUMBER(SEARCH(M6, $E$7:$E$44))=FALSE, ROW($E$7:$E$44)))) &gt; 12</formula>
    </cfRule>
    <cfRule type="expression" dxfId="8" priority="3">
      <formula>MAX(FREQUENCY(IF(ISNUMBER(SEARCH(M6, $F$7:$F$44)), ROW($F$7:$F$44)), IF(ISNUMBER(SEARCH(M6, $F$7:$F$44))=FALSE, ROW($F$7:$F$44)))) &gt; 12</formula>
    </cfRule>
    <cfRule type="expression" dxfId="7" priority="4">
      <formula>MAX(FREQUENCY(IF(ISNUMBER(SEARCH(M6, $G$7:$G$44)), ROW($G$7:$G$44)), IF(ISNUMBER(SEARCH(M6, $G$7:$G$44))=FALSE, ROW($G$7:$G$44)))) &gt; 12</formula>
    </cfRule>
    <cfRule type="expression" dxfId="6" priority="5">
      <formula>MAX(FREQUENCY(IF(ISNUMBER(SEARCH(M6, $H$7:$H$44)), ROW($H$7:$H$44)), IF(ISNUMBER(SEARCH(M6, $H$7:$H$44))=FALSE, ROW($H$7:$H$44)))) &gt; 12</formula>
    </cfRule>
    <cfRule type="expression" dxfId="5" priority="6">
      <formula>MAX(FREQUENCY(IF(ISNUMBER(SEARCH(M6, $I$7:$I$44)), ROW($I$7:$I$44)), IF(ISNUMBER(SEARCH(M6, $I$7:$I$44))=FALSE, ROW($I$7:$I$44)))) &gt; 12</formula>
    </cfRule>
    <cfRule type="expression" dxfId="4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3" priority="8">
      <formula>AND(ISNUMBER(N6), N6&gt;=5, NOT(ISBLANK(O6)))</formula>
    </cfRule>
    <cfRule type="expression" dxfId="2" priority="9">
      <formula>AND(ISNUMBER(N6), N6&gt;=5)</formula>
    </cfRule>
    <cfRule type="expression" dxfId="1" priority="10">
      <formula>AND(ISNUMBER(N6), N6&lt;5, NOT(ISBLANK(O6)))</formula>
    </cfRule>
    <cfRule type="expression" dxfId="0" priority="11">
      <formula>AND(ISNUMBER(N6), N6&lt;5, ISBLANK(O6))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ALEX YEW JIAN FENG</cp:lastModifiedBy>
  <cp:revision/>
  <dcterms:created xsi:type="dcterms:W3CDTF">2015-06-05T18:17:20Z</dcterms:created>
  <dcterms:modified xsi:type="dcterms:W3CDTF">2024-07-26T04:54:35Z</dcterms:modified>
  <cp:category/>
  <cp:contentStatus/>
</cp:coreProperties>
</file>