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Song\Desktop\Sidewalk 62\"/>
    </mc:Choice>
  </mc:AlternateContent>
  <xr:revisionPtr revIDLastSave="0" documentId="13_ncr:1_{B89980BE-D478-467C-86F0-F1DAFC868646}" xr6:coauthVersionLast="47" xr6:coauthVersionMax="47" xr10:uidLastSave="{00000000-0000-0000-0000-000000000000}"/>
  <bookViews>
    <workbookView xWindow="28680" yWindow="-120" windowWidth="29040" windowHeight="15720" activeTab="3" xr2:uid="{89FF4F44-698D-4A67-B592-A7941BA24AF9}"/>
  </bookViews>
  <sheets>
    <sheet name="QTY Change Log" sheetId="1" r:id="rId1"/>
    <sheet name="Line Items" sheetId="3" r:id="rId2"/>
    <sheet name="Cost Code Breakdown" sheetId="5" r:id="rId3"/>
    <sheet name="Labor Budget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I17" i="7" l="1"/>
  <c r="I16" i="7"/>
  <c r="I15" i="7"/>
  <c r="I14" i="7"/>
  <c r="I13" i="7"/>
  <c r="I12" i="7"/>
  <c r="I11" i="7"/>
  <c r="I10" i="7"/>
  <c r="I9" i="7"/>
  <c r="I8" i="7"/>
  <c r="D41" i="7"/>
  <c r="D40" i="7"/>
  <c r="C33" i="7"/>
  <c r="B33" i="7"/>
  <c r="G32" i="7"/>
  <c r="F32" i="7"/>
  <c r="E32" i="7"/>
  <c r="G31" i="7"/>
  <c r="G33" i="7" s="1"/>
  <c r="F31" i="7"/>
  <c r="F33" i="7" s="1"/>
  <c r="E31" i="7"/>
  <c r="E33" i="7" s="1"/>
  <c r="D25" i="7"/>
  <c r="G25" i="7" s="1"/>
  <c r="B25" i="7"/>
  <c r="H24" i="7"/>
  <c r="D24" i="7"/>
  <c r="G24" i="7" s="1"/>
  <c r="B24" i="7"/>
  <c r="D23" i="7"/>
  <c r="F23" i="7" s="1"/>
  <c r="B23" i="7"/>
  <c r="D22" i="7"/>
  <c r="H22" i="7" s="1"/>
  <c r="B22" i="7"/>
  <c r="G39" i="7" s="1"/>
  <c r="G40" i="7" s="1"/>
  <c r="G41" i="7" s="1"/>
  <c r="D16" i="7"/>
  <c r="G8" i="7"/>
  <c r="B3" i="7"/>
  <c r="G22" i="7" l="1"/>
  <c r="F22" i="7"/>
  <c r="H25" i="7"/>
  <c r="I18" i="7"/>
  <c r="G23" i="7"/>
  <c r="G26" i="7" s="1"/>
  <c r="H23" i="7"/>
  <c r="H26" i="7" s="1"/>
  <c r="F24" i="7"/>
  <c r="F25" i="7"/>
  <c r="K10" i="3" l="1"/>
  <c r="F91" i="5"/>
  <c r="H91" i="5" s="1"/>
  <c r="I91" i="5" s="1"/>
  <c r="K91" i="5" s="1"/>
  <c r="F90" i="5"/>
  <c r="H90" i="5" s="1"/>
  <c r="I90" i="5" s="1"/>
  <c r="K90" i="5" s="1"/>
  <c r="F89" i="5"/>
  <c r="H89" i="5" s="1"/>
  <c r="I89" i="5" s="1"/>
  <c r="K89" i="5" s="1"/>
  <c r="F76" i="5"/>
  <c r="H76" i="5" s="1"/>
  <c r="I76" i="5" s="1"/>
  <c r="K76" i="5" s="1"/>
  <c r="F75" i="5"/>
  <c r="H75" i="5" s="1"/>
  <c r="I75" i="5" s="1"/>
  <c r="K75" i="5" s="1"/>
  <c r="F74" i="5"/>
  <c r="H74" i="5" s="1"/>
  <c r="I74" i="5" s="1"/>
  <c r="K74" i="5" s="1"/>
  <c r="J64" i="5"/>
  <c r="F61" i="5"/>
  <c r="H61" i="5" s="1"/>
  <c r="I61" i="5" s="1"/>
  <c r="K61" i="5" s="1"/>
  <c r="J51" i="5"/>
  <c r="F48" i="5"/>
  <c r="H48" i="5" s="1"/>
  <c r="I48" i="5" s="1"/>
  <c r="K48" i="5" s="1"/>
  <c r="F47" i="5"/>
  <c r="H47" i="5" s="1"/>
  <c r="I47" i="5" s="1"/>
  <c r="K47" i="5" s="1"/>
  <c r="F46" i="5"/>
  <c r="H46" i="5" s="1"/>
  <c r="I46" i="5" s="1"/>
  <c r="K46" i="5" s="1"/>
  <c r="F45" i="5"/>
  <c r="H45" i="5" s="1"/>
  <c r="I45" i="5" s="1"/>
  <c r="K45" i="5" s="1"/>
  <c r="F44" i="5"/>
  <c r="H44" i="5" s="1"/>
  <c r="I44" i="5" s="1"/>
  <c r="K44" i="5" s="1"/>
  <c r="F43" i="5"/>
  <c r="H43" i="5" s="1"/>
  <c r="I43" i="5" s="1"/>
  <c r="K43" i="5" s="1"/>
  <c r="F42" i="5"/>
  <c r="H42" i="5" s="1"/>
  <c r="I42" i="5" s="1"/>
  <c r="K42" i="5" s="1"/>
  <c r="F41" i="5"/>
  <c r="H41" i="5" s="1"/>
  <c r="I41" i="5" s="1"/>
  <c r="K41" i="5" s="1"/>
  <c r="J36" i="5"/>
  <c r="F33" i="5"/>
  <c r="H33" i="5" s="1"/>
  <c r="I33" i="5" s="1"/>
  <c r="K33" i="5" s="1"/>
  <c r="F32" i="5"/>
  <c r="H32" i="5" s="1"/>
  <c r="I32" i="5" s="1"/>
  <c r="K32" i="5" s="1"/>
  <c r="F31" i="5"/>
  <c r="H31" i="5" s="1"/>
  <c r="I31" i="5" s="1"/>
  <c r="K31" i="5" s="1"/>
  <c r="F30" i="5"/>
  <c r="H30" i="5" s="1"/>
  <c r="I30" i="5" s="1"/>
  <c r="K30" i="5" s="1"/>
  <c r="F29" i="5"/>
  <c r="H29" i="5" s="1"/>
  <c r="I29" i="5" s="1"/>
  <c r="K29" i="5" s="1"/>
  <c r="F28" i="5"/>
  <c r="H28" i="5" s="1"/>
  <c r="I28" i="5" s="1"/>
  <c r="K28" i="5" s="1"/>
  <c r="F27" i="5"/>
  <c r="H27" i="5" s="1"/>
  <c r="I27" i="5" s="1"/>
  <c r="K27" i="5" s="1"/>
  <c r="F26" i="5"/>
  <c r="H26" i="5" s="1"/>
  <c r="I26" i="5" s="1"/>
  <c r="K26" i="5" s="1"/>
  <c r="F25" i="5"/>
  <c r="H25" i="5" s="1"/>
  <c r="I25" i="5" s="1"/>
  <c r="K25" i="5" s="1"/>
  <c r="J20" i="5"/>
  <c r="F17" i="5"/>
  <c r="H17" i="5" s="1"/>
  <c r="I17" i="5" s="1"/>
  <c r="K17" i="5" s="1"/>
  <c r="F16" i="5"/>
  <c r="H16" i="5" s="1"/>
  <c r="I16" i="5" s="1"/>
  <c r="K16" i="5" s="1"/>
  <c r="F15" i="5"/>
  <c r="H15" i="5" s="1"/>
  <c r="I15" i="5" s="1"/>
  <c r="K15" i="5" s="1"/>
  <c r="F14" i="5"/>
  <c r="H14" i="5" s="1"/>
  <c r="F13" i="5"/>
  <c r="H13" i="5" s="1"/>
  <c r="I13" i="5" s="1"/>
  <c r="K13" i="5" s="1"/>
  <c r="F12" i="5"/>
  <c r="H12" i="5" s="1"/>
  <c r="I12" i="5" s="1"/>
  <c r="K12" i="5" s="1"/>
  <c r="F11" i="5"/>
  <c r="H11" i="5" s="1"/>
  <c r="I11" i="5" s="1"/>
  <c r="K11" i="5" s="1"/>
  <c r="F10" i="5"/>
  <c r="H10" i="5" s="1"/>
  <c r="I10" i="5" s="1"/>
  <c r="K10" i="5" s="1"/>
  <c r="F9" i="5"/>
  <c r="H9" i="5" s="1"/>
  <c r="I9" i="5" s="1"/>
  <c r="K9" i="5" s="1"/>
  <c r="F8" i="5"/>
  <c r="H8" i="5" s="1"/>
  <c r="I8" i="5" s="1"/>
  <c r="K8" i="5" s="1"/>
  <c r="F7" i="5"/>
  <c r="H7" i="5" s="1"/>
  <c r="I7" i="5" s="1"/>
  <c r="K7" i="5" s="1"/>
  <c r="F6" i="5"/>
  <c r="H6" i="5" s="1"/>
  <c r="I6" i="5" s="1"/>
  <c r="K6" i="5" s="1"/>
  <c r="F5" i="5"/>
  <c r="H5" i="5" s="1"/>
  <c r="I5" i="5" s="1"/>
  <c r="K5" i="5" s="1"/>
  <c r="F4" i="5"/>
  <c r="H4" i="5" s="1"/>
  <c r="I4" i="5" s="1"/>
  <c r="K4" i="5" s="1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M46" i="3"/>
  <c r="G46" i="3"/>
  <c r="K46" i="3"/>
  <c r="M45" i="3"/>
  <c r="G45" i="3"/>
  <c r="K45" i="3"/>
  <c r="M44" i="3"/>
  <c r="G44" i="3"/>
  <c r="K44" i="3"/>
  <c r="M43" i="3"/>
  <c r="G43" i="3"/>
  <c r="K43" i="3"/>
  <c r="M41" i="3"/>
  <c r="G41" i="3"/>
  <c r="K41" i="3"/>
  <c r="M40" i="3"/>
  <c r="G40" i="3"/>
  <c r="K40" i="3"/>
  <c r="M39" i="3"/>
  <c r="G39" i="3"/>
  <c r="K39" i="3"/>
  <c r="M37" i="3"/>
  <c r="G37" i="3"/>
  <c r="K37" i="3"/>
  <c r="M35" i="3"/>
  <c r="G35" i="3"/>
  <c r="K35" i="3"/>
  <c r="M34" i="3"/>
  <c r="G34" i="3"/>
  <c r="K34" i="3"/>
  <c r="M33" i="3"/>
  <c r="G33" i="3"/>
  <c r="K33" i="3"/>
  <c r="M32" i="3"/>
  <c r="G32" i="3"/>
  <c r="K32" i="3"/>
  <c r="M31" i="3"/>
  <c r="G31" i="3"/>
  <c r="K31" i="3"/>
  <c r="M30" i="3"/>
  <c r="G30" i="3"/>
  <c r="K30" i="3"/>
  <c r="M29" i="3"/>
  <c r="G29" i="3"/>
  <c r="K29" i="3"/>
  <c r="G28" i="3"/>
  <c r="K28" i="3"/>
  <c r="M28" i="3" s="1"/>
  <c r="M26" i="3"/>
  <c r="G26" i="3"/>
  <c r="K26" i="3"/>
  <c r="M25" i="3"/>
  <c r="G25" i="3"/>
  <c r="K25" i="3"/>
  <c r="M24" i="3"/>
  <c r="G24" i="3"/>
  <c r="K24" i="3"/>
  <c r="M23" i="3"/>
  <c r="G23" i="3"/>
  <c r="K23" i="3"/>
  <c r="M22" i="3"/>
  <c r="G22" i="3"/>
  <c r="K22" i="3"/>
  <c r="M21" i="3"/>
  <c r="G21" i="3"/>
  <c r="K21" i="3"/>
  <c r="M20" i="3"/>
  <c r="G20" i="3"/>
  <c r="K20" i="3"/>
  <c r="M19" i="3"/>
  <c r="G19" i="3"/>
  <c r="K19" i="3"/>
  <c r="M18" i="3"/>
  <c r="G18" i="3"/>
  <c r="K18" i="3"/>
  <c r="M16" i="3"/>
  <c r="G16" i="3"/>
  <c r="K16" i="3"/>
  <c r="M15" i="3"/>
  <c r="G15" i="3"/>
  <c r="K15" i="3"/>
  <c r="M14" i="3"/>
  <c r="G14" i="3"/>
  <c r="K14" i="3"/>
  <c r="M13" i="3"/>
  <c r="G13" i="3"/>
  <c r="K13" i="3"/>
  <c r="M12" i="3"/>
  <c r="G12" i="3"/>
  <c r="K12" i="3"/>
  <c r="M11" i="3"/>
  <c r="G11" i="3"/>
  <c r="K11" i="3"/>
  <c r="M10" i="3"/>
  <c r="G10" i="3"/>
  <c r="M9" i="3"/>
  <c r="G9" i="3"/>
  <c r="K9" i="3"/>
  <c r="M8" i="3"/>
  <c r="G8" i="3"/>
  <c r="K8" i="3"/>
  <c r="M7" i="3"/>
  <c r="G7" i="3"/>
  <c r="K7" i="3"/>
  <c r="M6" i="3"/>
  <c r="G6" i="3"/>
  <c r="K6" i="3"/>
  <c r="M5" i="3"/>
  <c r="G5" i="3"/>
  <c r="K5" i="3"/>
  <c r="G4" i="3"/>
  <c r="K4" i="3"/>
  <c r="M4" i="3" s="1"/>
  <c r="M3" i="3"/>
  <c r="G3" i="3"/>
  <c r="K3" i="3"/>
  <c r="H8" i="1"/>
  <c r="H5" i="1"/>
  <c r="D4" i="1"/>
  <c r="L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  <c r="F36" i="5" l="1"/>
  <c r="I14" i="5"/>
  <c r="K14" i="5" s="1"/>
  <c r="H20" i="5"/>
  <c r="I20" i="5" s="1"/>
  <c r="K20" i="5" s="1"/>
  <c r="H64" i="5"/>
  <c r="I64" i="5" s="1"/>
  <c r="K64" i="5" s="1"/>
  <c r="F20" i="5"/>
  <c r="H51" i="5"/>
  <c r="I51" i="5" s="1"/>
  <c r="K51" i="5" s="1"/>
  <c r="F51" i="5"/>
  <c r="F64" i="5"/>
  <c r="H36" i="5"/>
  <c r="I36" i="5" s="1"/>
  <c r="K36" i="5" s="1"/>
</calcChain>
</file>

<file path=xl/sharedStrings.xml><?xml version="1.0" encoding="utf-8"?>
<sst xmlns="http://schemas.openxmlformats.org/spreadsheetml/2006/main" count="591" uniqueCount="126">
  <si>
    <t>Line Item</t>
  </si>
  <si>
    <t>Unit</t>
  </si>
  <si>
    <t>QTY</t>
  </si>
  <si>
    <t>Descoped</t>
  </si>
  <si>
    <t>Delayed</t>
  </si>
  <si>
    <t>Additional</t>
  </si>
  <si>
    <t>PROJECTED TOTAL</t>
  </si>
  <si>
    <t>Complete</t>
  </si>
  <si>
    <t>Remaining</t>
  </si>
  <si>
    <t>Notes</t>
  </si>
  <si>
    <t>DEMO/EXCAVATION</t>
  </si>
  <si>
    <t>Sawcut</t>
  </si>
  <si>
    <t>LF</t>
  </si>
  <si>
    <t xml:space="preserve">Remove Concrete Curb &amp; Gutter </t>
  </si>
  <si>
    <t>Remove Concrete Sidewalk</t>
  </si>
  <si>
    <t>SF</t>
  </si>
  <si>
    <t>Remove Concrete Pavement</t>
  </si>
  <si>
    <t>Remove Asphalt Concrete Pavement</t>
  </si>
  <si>
    <t>Remove Concrete Driveway</t>
  </si>
  <si>
    <t>Remove Curb Ramp</t>
  </si>
  <si>
    <t>BASE/GRADING</t>
  </si>
  <si>
    <t>Base/Grading Curb and Gutter</t>
  </si>
  <si>
    <t>Base/Grading Concrete Curb</t>
  </si>
  <si>
    <t>Base/Grading Concrete Gutter</t>
  </si>
  <si>
    <t>Base/Grading Gutter and Pavement</t>
  </si>
  <si>
    <t>Base/Grading Concrete Pavement</t>
  </si>
  <si>
    <t>Base/Grading Concrete Sidewalk (4 in)</t>
  </si>
  <si>
    <t>Base/Grading Concrete Driveway (6 in)</t>
  </si>
  <si>
    <t>Base/Grading Curb Ramp</t>
  </si>
  <si>
    <t>Base/Grading AC Pavement</t>
  </si>
  <si>
    <t>CONCRETE</t>
  </si>
  <si>
    <t>Concrete Intergral Curb and Gutter</t>
  </si>
  <si>
    <t>Concrete Curb</t>
  </si>
  <si>
    <t>Concrete Gutter</t>
  </si>
  <si>
    <t>Gutter and Pavement</t>
  </si>
  <si>
    <t>Concrete Pavement</t>
  </si>
  <si>
    <t>Concrete Sidewalk (4 in)</t>
  </si>
  <si>
    <t>Concrete Driveway (6 in)</t>
  </si>
  <si>
    <t>Curb Ramp</t>
  </si>
  <si>
    <t xml:space="preserve">ASPHALT  </t>
  </si>
  <si>
    <t xml:space="preserve">Asphalt Concrete Pavement </t>
  </si>
  <si>
    <t>Utility Adjustments</t>
  </si>
  <si>
    <t xml:space="preserve">Pull Box Replacement </t>
  </si>
  <si>
    <t>EA</t>
  </si>
  <si>
    <t>LADWP Vault Lids</t>
  </si>
  <si>
    <t>Landscaping</t>
  </si>
  <si>
    <t>Tree Stump Grind</t>
  </si>
  <si>
    <t>Bamboo Stump Grind</t>
  </si>
  <si>
    <t>Tree Trim and Root Prune</t>
  </si>
  <si>
    <t>Remove and Replace Street Sign</t>
  </si>
  <si>
    <t>Pull Box Relocate and/or Adjust</t>
  </si>
  <si>
    <t>CY</t>
  </si>
  <si>
    <t>Excavation</t>
  </si>
  <si>
    <t>SW62 - Centinela</t>
  </si>
  <si>
    <t>total SF</t>
  </si>
  <si>
    <t>Actuals</t>
  </si>
  <si>
    <t>Unit Cost</t>
  </si>
  <si>
    <t>Unit Total</t>
  </si>
  <si>
    <t>Cost Code</t>
  </si>
  <si>
    <t>UM</t>
  </si>
  <si>
    <t>PX</t>
  </si>
  <si>
    <t>HRS</t>
  </si>
  <si>
    <t>LBR COST</t>
  </si>
  <si>
    <t>EQUIP</t>
  </si>
  <si>
    <t>TRUCKING</t>
  </si>
  <si>
    <t>DUMP FEES</t>
  </si>
  <si>
    <t>MATERIAL</t>
  </si>
  <si>
    <t>SUB</t>
  </si>
  <si>
    <t>BUDGET</t>
  </si>
  <si>
    <t>BILLINGS</t>
  </si>
  <si>
    <t>DEMO/EX</t>
  </si>
  <si>
    <t>AC</t>
  </si>
  <si>
    <t>TON</t>
  </si>
  <si>
    <t>UTILITY ADJ</t>
  </si>
  <si>
    <t>LANDSCAPING</t>
  </si>
  <si>
    <t>ACTUAL HRS</t>
  </si>
  <si>
    <t>MD</t>
  </si>
  <si>
    <t>CREW SIZE</t>
  </si>
  <si>
    <t>CREW DAYS</t>
  </si>
  <si>
    <t>TOTALS</t>
  </si>
  <si>
    <t>UOM</t>
  </si>
  <si>
    <t>Est HRS</t>
  </si>
  <si>
    <t>Crew Size</t>
  </si>
  <si>
    <t>Crew Days</t>
  </si>
  <si>
    <t>COST CODE</t>
  </si>
  <si>
    <t>PROJECT:</t>
  </si>
  <si>
    <t>SW62</t>
  </si>
  <si>
    <t>LOCATION:</t>
  </si>
  <si>
    <t>1st St</t>
  </si>
  <si>
    <t>INITIAL REPORT:</t>
  </si>
  <si>
    <t>COST CODE SUMMARY</t>
  </si>
  <si>
    <t>Material</t>
  </si>
  <si>
    <t>Hauling</t>
  </si>
  <si>
    <t>MOB/DEMOB</t>
  </si>
  <si>
    <t>??</t>
  </si>
  <si>
    <t>GENERAL LABOR</t>
  </si>
  <si>
    <t>TRAFFIC CONTROL</t>
  </si>
  <si>
    <t>TC/GL Labor Usage</t>
  </si>
  <si>
    <t>TC HRS</t>
  </si>
  <si>
    <t>GL HRS</t>
  </si>
  <si>
    <t>Total</t>
  </si>
  <si>
    <t>CONCRETE SUMMARY</t>
  </si>
  <si>
    <t xml:space="preserve">ALL CURB AND GUTTER </t>
  </si>
  <si>
    <t>OTHER</t>
  </si>
  <si>
    <t>Totals</t>
  </si>
  <si>
    <t>MISC</t>
  </si>
  <si>
    <t>HAULING</t>
  </si>
  <si>
    <t>CY DEMO/EX</t>
  </si>
  <si>
    <t>LOADS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</si>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</sst>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Aptos Narrow"/>
      <family val="2"/>
    </font>
    <font>
      <sz val="20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b/>
      <sz val="16"/>
      <color theme="1"/>
      <name val="Aptos Narrow"/>
      <family val="2"/>
      <scheme val="minor"/>
    </font>
    <font>
      <sz val="11"/>
      <color rgb="FF181818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DB0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5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2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/>
    <xf numFmtId="0" fontId="2" fillId="3" borderId="1" xfId="0" applyFont="1" applyFill="1" applyBorder="1" applyAlignment="1">
      <alignment horizontal="left" vertical="center" indent="3"/>
    </xf>
    <xf numFmtId="0" fontId="2" fillId="3" borderId="1" xfId="0" applyFont="1" applyFill="1" applyBorder="1" applyAlignment="1" applyProtection="1">
      <alignment horizontal="left" vertical="center" wrapText="1" indent="2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left" vertical="center" wrapText="1" indent="2"/>
      <protection locked="0"/>
    </xf>
    <xf numFmtId="0" fontId="1" fillId="0" borderId="0" xfId="0" applyFont="1" applyAlignment="1">
      <alignment horizontal="left" vertical="center" wrapText="1" indent="1"/>
    </xf>
    <xf numFmtId="2" fontId="0" fillId="0" borderId="0" xfId="0" applyNumberFormat="1"/>
    <xf numFmtId="0" fontId="5" fillId="4" borderId="0" xfId="0" applyFont="1" applyFill="1"/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5" borderId="4" xfId="0" applyFill="1" applyBorder="1"/>
    <xf numFmtId="0" fontId="0" fillId="0" borderId="4" xfId="0" applyBorder="1"/>
    <xf numFmtId="0" fontId="6" fillId="0" borderId="0" xfId="0" applyFont="1" applyAlignment="1">
      <alignment horizontal="center" vertical="center"/>
    </xf>
    <xf numFmtId="2" fontId="0" fillId="6" borderId="0" xfId="0" applyNumberFormat="1" applyFill="1"/>
    <xf numFmtId="2" fontId="5" fillId="4" borderId="0" xfId="0" applyNumberFormat="1" applyFont="1" applyFill="1"/>
    <xf numFmtId="164" fontId="1" fillId="0" borderId="0" xfId="0" applyNumberFormat="1" applyFont="1" applyAlignment="1">
      <alignment horizontal="left" vertical="center" wrapText="1" indent="1"/>
    </xf>
    <xf numFmtId="164" fontId="0" fillId="0" borderId="0" xfId="0" applyNumberFormat="1"/>
    <xf numFmtId="164" fontId="5" fillId="4" borderId="0" xfId="0" applyNumberFormat="1" applyFont="1" applyFill="1"/>
    <xf numFmtId="2" fontId="5" fillId="0" borderId="4" xfId="0" applyNumberFormat="1" applyFont="1" applyBorder="1" applyAlignment="1">
      <alignment horizontal="center" vertical="center"/>
    </xf>
    <xf numFmtId="2" fontId="0" fillId="5" borderId="4" xfId="0" applyNumberFormat="1" applyFill="1" applyBorder="1"/>
    <xf numFmtId="2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11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8" borderId="9" xfId="0" applyNumberFormat="1" applyFont="1" applyFill="1" applyBorder="1" applyAlignment="1">
      <alignment horizontal="center" vertical="center"/>
    </xf>
    <xf numFmtId="0" fontId="0" fillId="0" borderId="8" xfId="0" applyBorder="1"/>
    <xf numFmtId="2" fontId="0" fillId="7" borderId="1" xfId="0" applyNumberFormat="1" applyFill="1" applyBorder="1"/>
    <xf numFmtId="2" fontId="0" fillId="7" borderId="1" xfId="0" applyNumberFormat="1" applyFill="1" applyBorder="1" applyAlignment="1">
      <alignment horizontal="center"/>
    </xf>
    <xf numFmtId="2" fontId="0" fillId="8" borderId="4" xfId="0" applyNumberFormat="1" applyFill="1" applyBorder="1"/>
    <xf numFmtId="2" fontId="0" fillId="8" borderId="1" xfId="0" applyNumberFormat="1" applyFill="1" applyBorder="1"/>
    <xf numFmtId="2" fontId="0" fillId="8" borderId="9" xfId="0" applyNumberFormat="1" applyFill="1" applyBorder="1"/>
    <xf numFmtId="2" fontId="0" fillId="0" borderId="9" xfId="0" applyNumberFormat="1" applyBorder="1"/>
    <xf numFmtId="0" fontId="0" fillId="9" borderId="8" xfId="0" applyFill="1" applyBorder="1"/>
    <xf numFmtId="2" fontId="0" fillId="9" borderId="1" xfId="0" applyNumberFormat="1" applyFill="1" applyBorder="1"/>
    <xf numFmtId="2" fontId="0" fillId="9" borderId="9" xfId="0" applyNumberFormat="1" applyFill="1" applyBorder="1"/>
    <xf numFmtId="0" fontId="0" fillId="10" borderId="8" xfId="0" applyFill="1" applyBorder="1"/>
    <xf numFmtId="2" fontId="0" fillId="10" borderId="1" xfId="0" applyNumberFormat="1" applyFill="1" applyBorder="1"/>
    <xf numFmtId="2" fontId="0" fillId="10" borderId="9" xfId="0" applyNumberFormat="1" applyFill="1" applyBorder="1"/>
    <xf numFmtId="0" fontId="0" fillId="11" borderId="8" xfId="0" applyFill="1" applyBorder="1"/>
    <xf numFmtId="2" fontId="0" fillId="11" borderId="1" xfId="0" applyNumberFormat="1" applyFill="1" applyBorder="1"/>
    <xf numFmtId="2" fontId="0" fillId="11" borderId="9" xfId="0" applyNumberFormat="1" applyFill="1" applyBorder="1"/>
    <xf numFmtId="0" fontId="0" fillId="12" borderId="10" xfId="0" applyFill="1" applyBorder="1"/>
    <xf numFmtId="2" fontId="0" fillId="12" borderId="11" xfId="0" applyNumberFormat="1" applyFill="1" applyBorder="1"/>
    <xf numFmtId="2" fontId="0" fillId="12" borderId="12" xfId="0" applyNumberFormat="1" applyFill="1" applyBorder="1"/>
    <xf numFmtId="0" fontId="11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/>
    </xf>
    <xf numFmtId="2" fontId="5" fillId="7" borderId="17" xfId="0" applyNumberFormat="1" applyFont="1" applyFill="1" applyBorder="1" applyAlignment="1">
      <alignment horizontal="center" vertical="center"/>
    </xf>
    <xf numFmtId="2" fontId="5" fillId="8" borderId="17" xfId="0" applyNumberFormat="1" applyFont="1" applyFill="1" applyBorder="1" applyAlignment="1">
      <alignment horizontal="center" vertical="center"/>
    </xf>
    <xf numFmtId="2" fontId="5" fillId="10" borderId="18" xfId="0" applyNumberFormat="1" applyFont="1" applyFill="1" applyBorder="1" applyAlignment="1">
      <alignment horizontal="center" vertical="center"/>
    </xf>
    <xf numFmtId="2" fontId="5" fillId="9" borderId="19" xfId="0" applyNumberFormat="1" applyFont="1" applyFill="1" applyBorder="1" applyAlignment="1">
      <alignment horizontal="center" vertical="center"/>
    </xf>
    <xf numFmtId="0" fontId="0" fillId="0" borderId="20" xfId="0" applyBorder="1"/>
    <xf numFmtId="2" fontId="0" fillId="7" borderId="4" xfId="0" applyNumberFormat="1" applyFill="1" applyBorder="1" applyAlignment="1">
      <alignment horizontal="right"/>
    </xf>
    <xf numFmtId="2" fontId="0" fillId="7" borderId="4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right"/>
    </xf>
    <xf numFmtId="2" fontId="0" fillId="10" borderId="1" xfId="0" applyNumberFormat="1" applyFill="1" applyBorder="1" applyAlignment="1">
      <alignment horizontal="right" vertical="center"/>
    </xf>
    <xf numFmtId="2" fontId="0" fillId="9" borderId="9" xfId="0" applyNumberFormat="1" applyFill="1" applyBorder="1" applyAlignment="1">
      <alignment horizontal="right" vertical="center"/>
    </xf>
    <xf numFmtId="2" fontId="0" fillId="8" borderId="21" xfId="0" applyNumberFormat="1" applyFill="1" applyBorder="1"/>
    <xf numFmtId="2" fontId="0" fillId="10" borderId="3" xfId="0" applyNumberFormat="1" applyFill="1" applyBorder="1" applyAlignment="1">
      <alignment horizontal="right" vertical="center"/>
    </xf>
    <xf numFmtId="2" fontId="0" fillId="9" borderId="22" xfId="0" applyNumberFormat="1" applyFill="1" applyBorder="1" applyAlignment="1">
      <alignment horizontal="right" vertical="center"/>
    </xf>
    <xf numFmtId="0" fontId="0" fillId="0" borderId="23" xfId="0" applyBorder="1"/>
    <xf numFmtId="2" fontId="0" fillId="0" borderId="24" xfId="0" applyNumberFormat="1" applyBorder="1"/>
    <xf numFmtId="2" fontId="5" fillId="0" borderId="25" xfId="0" applyNumberFormat="1" applyFont="1" applyBorder="1" applyAlignment="1">
      <alignment horizontal="right"/>
    </xf>
    <xf numFmtId="2" fontId="0" fillId="0" borderId="25" xfId="0" applyNumberFormat="1" applyBorder="1"/>
    <xf numFmtId="2" fontId="0" fillId="0" borderId="26" xfId="0" applyNumberFormat="1" applyBorder="1"/>
    <xf numFmtId="2" fontId="0" fillId="7" borderId="4" xfId="0" applyNumberFormat="1" applyFill="1" applyBorder="1"/>
    <xf numFmtId="0" fontId="0" fillId="0" borderId="27" xfId="0" applyBorder="1"/>
    <xf numFmtId="2" fontId="0" fillId="7" borderId="28" xfId="0" applyNumberFormat="1" applyFill="1" applyBorder="1"/>
    <xf numFmtId="2" fontId="0" fillId="8" borderId="28" xfId="0" applyNumberFormat="1" applyFill="1" applyBorder="1"/>
    <xf numFmtId="0" fontId="0" fillId="3" borderId="10" xfId="0" applyFill="1" applyBorder="1"/>
    <xf numFmtId="2" fontId="0" fillId="3" borderId="11" xfId="0" applyNumberFormat="1" applyFill="1" applyBorder="1"/>
    <xf numFmtId="2" fontId="0" fillId="3" borderId="12" xfId="0" applyNumberFormat="1" applyFill="1" applyBorder="1"/>
    <xf numFmtId="2" fontId="5" fillId="0" borderId="0" xfId="0" applyNumberFormat="1" applyFont="1" applyAlignment="1">
      <alignment horizontal="right"/>
    </xf>
    <xf numFmtId="0" fontId="5" fillId="12" borderId="29" xfId="0" applyFont="1" applyFill="1" applyBorder="1" applyAlignment="1">
      <alignment horizontal="center" vertical="center"/>
    </xf>
    <xf numFmtId="2" fontId="5" fillId="12" borderId="18" xfId="0" applyNumberFormat="1" applyFont="1" applyFill="1" applyBorder="1" applyAlignment="1">
      <alignment horizontal="center" vertical="center"/>
    </xf>
    <xf numFmtId="2" fontId="5" fillId="12" borderId="9" xfId="0" applyNumberFormat="1" applyFont="1" applyFill="1" applyBorder="1" applyAlignment="1">
      <alignment horizontal="center"/>
    </xf>
    <xf numFmtId="0" fontId="0" fillId="14" borderId="8" xfId="0" applyFill="1" applyBorder="1" applyAlignment="1">
      <alignment horizontal="left" vertical="top"/>
    </xf>
    <xf numFmtId="2" fontId="0" fillId="14" borderId="9" xfId="1" applyNumberFormat="1" applyFont="1" applyFill="1" applyBorder="1" applyAlignment="1">
      <alignment horizontal="center" vertical="center"/>
    </xf>
    <xf numFmtId="0" fontId="0" fillId="15" borderId="8" xfId="0" applyFill="1" applyBorder="1" applyAlignment="1">
      <alignment wrapText="1"/>
    </xf>
    <xf numFmtId="0" fontId="0" fillId="15" borderId="1" xfId="0" applyFill="1" applyBorder="1" applyAlignment="1">
      <alignment horizontal="center" vertical="center" wrapText="1"/>
    </xf>
    <xf numFmtId="2" fontId="0" fillId="15" borderId="18" xfId="0" applyNumberFormat="1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 wrapText="1"/>
    </xf>
    <xf numFmtId="0" fontId="0" fillId="14" borderId="30" xfId="0" applyFill="1" applyBorder="1" applyAlignment="1">
      <alignment horizontal="left" vertical="top"/>
    </xf>
    <xf numFmtId="2" fontId="0" fillId="14" borderId="26" xfId="0" applyNumberFormat="1" applyFill="1" applyBorder="1" applyAlignment="1">
      <alignment horizontal="center" vertical="center"/>
    </xf>
    <xf numFmtId="0" fontId="13" fillId="16" borderId="8" xfId="0" applyFont="1" applyFill="1" applyBorder="1" applyAlignment="1">
      <alignment horizontal="left" vertical="top" wrapText="1" indent="1"/>
    </xf>
    <xf numFmtId="2" fontId="0" fillId="16" borderId="1" xfId="0" applyNumberForma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13" fillId="16" borderId="30" xfId="0" applyFont="1" applyFill="1" applyBorder="1" applyAlignment="1">
      <alignment horizontal="left" vertical="top" wrapText="1" indent="1"/>
    </xf>
    <xf numFmtId="2" fontId="0" fillId="16" borderId="25" xfId="0" applyNumberForma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0" borderId="34" xfId="0" applyBorder="1"/>
    <xf numFmtId="14" fontId="0" fillId="0" borderId="35" xfId="0" applyNumberFormat="1" applyBorder="1"/>
    <xf numFmtId="0" fontId="0" fillId="0" borderId="35" xfId="0" applyBorder="1"/>
    <xf numFmtId="0" fontId="0" fillId="0" borderId="36" xfId="0" applyBorder="1"/>
    <xf numFmtId="1" fontId="15" fillId="0" borderId="37" xfId="0" applyNumberFormat="1" applyFont="1" applyBorder="1" applyAlignment="1">
      <alignment horizontal="right" wrapText="1"/>
    </xf>
    <xf numFmtId="1" fontId="15" fillId="0" borderId="1" xfId="0" applyNumberFormat="1" applyFont="1" applyBorder="1" applyAlignment="1">
      <alignment horizontal="right" wrapText="1"/>
    </xf>
    <xf numFmtId="0" fontId="0" fillId="0" borderId="38" xfId="0" applyBorder="1"/>
    <xf numFmtId="1" fontId="15" fillId="0" borderId="37" xfId="0" applyNumberFormat="1" applyFont="1" applyBorder="1" applyAlignment="1">
      <alignment wrapText="1"/>
    </xf>
    <xf numFmtId="1" fontId="15" fillId="0" borderId="1" xfId="0" applyNumberFormat="1" applyFont="1" applyBorder="1" applyAlignment="1">
      <alignment wrapText="1"/>
    </xf>
    <xf numFmtId="1" fontId="0" fillId="0" borderId="37" xfId="0" applyNumberFormat="1" applyBorder="1"/>
    <xf numFmtId="1" fontId="0" fillId="0" borderId="1" xfId="0" applyNumberFormat="1" applyBorder="1"/>
    <xf numFmtId="0" fontId="0" fillId="0" borderId="39" xfId="0" applyBorder="1"/>
    <xf numFmtId="1" fontId="0" fillId="0" borderId="39" xfId="0" applyNumberFormat="1" applyBorder="1"/>
    <xf numFmtId="0" fontId="0" fillId="5" borderId="4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1" borderId="33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13" borderId="5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1924050</xdr:colOff>
          <xdr:row>54</xdr:row>
          <xdr:rowOff>57150</xdr:rowOff>
        </xdr:from>
        <xdr:to>
          <xdr:col>3</xdr:col>
          <xdr:colOff>314325</xdr:colOff>
          <xdr:row>57</xdr:row>
          <xdr:rowOff>123825</xdr:rowOff>
        </xdr:to>
        <xdr:sp macro="" textlink="">
          <xdr:nvSpPr>
            <xdr:cNvPr id="2049" name="btnUpdatePXRates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ptos Narrow"/>
                </a:rPr>
                <a:t>Update PX Rates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57</xdr:row>
          <xdr:rowOff>47625</xdr:rowOff>
        </xdr:from>
        <xdr:to>
          <xdr:col>6</xdr:col>
          <xdr:colOff>381000</xdr:colOff>
          <xdr:row>60</xdr:row>
          <xdr:rowOff>114300</xdr:rowOff>
        </xdr:to>
        <xdr:sp macro="" textlink="">
          <xdr:nvSpPr>
            <xdr:cNvPr id="2050" name="btnFinalReport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0" i="0" u="none" strike="noStrike" baseline="0">
                  <a:solidFill>
                    <a:srgbClr val="000000"/>
                  </a:solidFill>
                  <a:latin typeface="Aptos Narrow"/>
                </a:rPr>
                <a:t>Create Final Reports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phSong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CopyRowsToFinalReport"/>
      <definedName name="UpdateP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2EBC-9364-48CB-92B7-BE5D2397A762}">
  <dimension ref="A2:M47"/>
  <sheetViews>
    <sheetView topLeftCell="A9" workbookViewId="0">
      <selection activeCell="D30" sqref="D30"/>
    </sheetView>
  </sheetViews>
  <sheetFormatPr defaultRowHeight="15" x14ac:dyDescent="0.25"/>
  <cols>
    <col min="2" max="2" width="55.5703125" customWidth="1"/>
    <col min="3" max="3" width="6.7109375" bestFit="1" customWidth="1"/>
    <col min="4" max="4" width="9.85546875" customWidth="1"/>
    <col min="5" max="7" width="13" customWidth="1"/>
    <col min="8" max="8" width="16.140625" customWidth="1"/>
    <col min="9" max="10" width="13.28515625" customWidth="1"/>
    <col min="11" max="11" width="48.42578125" customWidth="1"/>
  </cols>
  <sheetData>
    <row r="2" spans="1:13" ht="31.5" x14ac:dyDescent="0.25">
      <c r="A2" s="1" t="s">
        <v>0</v>
      </c>
      <c r="B2" s="1" t="s">
        <v>53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3" ht="15.75" x14ac:dyDescent="0.25">
      <c r="A3" s="3"/>
      <c r="B3" s="4" t="s">
        <v>10</v>
      </c>
      <c r="C3" s="5"/>
      <c r="D3" s="6"/>
      <c r="E3" s="6"/>
      <c r="F3" s="6"/>
      <c r="G3" s="7"/>
      <c r="H3" s="8"/>
      <c r="I3" s="7"/>
      <c r="J3" s="7"/>
      <c r="K3" s="7"/>
    </row>
    <row r="4" spans="1:13" ht="15.75" x14ac:dyDescent="0.25">
      <c r="A4" s="9">
        <v>1</v>
      </c>
      <c r="B4" s="10" t="s">
        <v>11</v>
      </c>
      <c r="C4" s="11" t="s">
        <v>12</v>
      </c>
      <c r="D4" s="12">
        <f>9.5+10+8+9.5+27+31+13</f>
        <v>108</v>
      </c>
      <c r="E4" s="6"/>
      <c r="F4" s="6"/>
      <c r="G4" s="7"/>
      <c r="H4" s="8">
        <f>D4+G4-E4-F4</f>
        <v>108</v>
      </c>
      <c r="I4" s="7"/>
      <c r="J4" s="7"/>
      <c r="K4" s="7"/>
      <c r="L4">
        <v>1878.33</v>
      </c>
      <c r="M4" t="s">
        <v>54</v>
      </c>
    </row>
    <row r="5" spans="1:13" ht="15.75" x14ac:dyDescent="0.25">
      <c r="A5" s="9">
        <v>2</v>
      </c>
      <c r="B5" s="13" t="s">
        <v>13</v>
      </c>
      <c r="C5" s="11" t="s">
        <v>12</v>
      </c>
      <c r="D5" s="6">
        <v>134</v>
      </c>
      <c r="E5" s="6"/>
      <c r="F5" s="6"/>
      <c r="G5" s="7"/>
      <c r="H5" s="8">
        <f t="shared" ref="H5:H47" si="0">D5+G5-E5-F5</f>
        <v>134</v>
      </c>
      <c r="I5" s="7"/>
      <c r="J5" s="7"/>
      <c r="K5" s="7"/>
      <c r="L5">
        <f>1622.29+122.47</f>
        <v>1744.76</v>
      </c>
    </row>
    <row r="6" spans="1:13" ht="15.75" x14ac:dyDescent="0.25">
      <c r="A6" s="9">
        <v>3</v>
      </c>
      <c r="B6" s="13" t="s">
        <v>14</v>
      </c>
      <c r="C6" s="11" t="s">
        <v>15</v>
      </c>
      <c r="D6" s="6">
        <v>1746.48</v>
      </c>
      <c r="E6" s="6"/>
      <c r="F6" s="6"/>
      <c r="G6" s="7"/>
      <c r="H6" s="8">
        <f t="shared" si="0"/>
        <v>1746.48</v>
      </c>
      <c r="I6" s="7"/>
      <c r="J6" s="7"/>
      <c r="K6" s="7"/>
    </row>
    <row r="7" spans="1:13" ht="15.75" x14ac:dyDescent="0.25">
      <c r="A7" s="9">
        <v>4</v>
      </c>
      <c r="B7" s="13" t="s">
        <v>16</v>
      </c>
      <c r="C7" s="11" t="s">
        <v>15</v>
      </c>
      <c r="D7" s="6"/>
      <c r="E7" s="6"/>
      <c r="F7" s="6"/>
      <c r="G7" s="7"/>
      <c r="H7" s="8">
        <f t="shared" si="0"/>
        <v>0</v>
      </c>
      <c r="I7" s="7"/>
      <c r="J7" s="7"/>
      <c r="K7" s="7"/>
    </row>
    <row r="8" spans="1:13" ht="15.75" x14ac:dyDescent="0.25">
      <c r="A8" s="9">
        <v>5</v>
      </c>
      <c r="B8" s="13" t="s">
        <v>17</v>
      </c>
      <c r="C8" s="11" t="s">
        <v>15</v>
      </c>
      <c r="D8" s="6">
        <v>142.46</v>
      </c>
      <c r="E8" s="6"/>
      <c r="F8" s="6"/>
      <c r="G8" s="7"/>
      <c r="H8" s="8">
        <f t="shared" si="0"/>
        <v>142.46</v>
      </c>
      <c r="I8" s="7"/>
      <c r="J8" s="7"/>
      <c r="K8" s="7"/>
    </row>
    <row r="9" spans="1:13" ht="15.75" x14ac:dyDescent="0.25">
      <c r="A9" s="9">
        <v>6</v>
      </c>
      <c r="B9" s="13" t="s">
        <v>18</v>
      </c>
      <c r="C9" s="11" t="s">
        <v>15</v>
      </c>
      <c r="D9" s="6">
        <v>131.85</v>
      </c>
      <c r="E9" s="6"/>
      <c r="F9" s="6"/>
      <c r="G9" s="7"/>
      <c r="H9" s="8">
        <f t="shared" si="0"/>
        <v>131.85</v>
      </c>
      <c r="I9" s="7"/>
      <c r="J9" s="7"/>
      <c r="K9" s="7"/>
    </row>
    <row r="10" spans="1:13" ht="15.75" x14ac:dyDescent="0.25">
      <c r="A10" s="9">
        <v>7</v>
      </c>
      <c r="B10" s="14" t="s">
        <v>19</v>
      </c>
      <c r="C10" s="11" t="s">
        <v>15</v>
      </c>
      <c r="D10" s="6"/>
      <c r="E10" s="6"/>
      <c r="F10" s="6"/>
      <c r="G10" s="7"/>
      <c r="H10" s="8">
        <f t="shared" si="0"/>
        <v>0</v>
      </c>
      <c r="I10" s="7"/>
      <c r="J10" s="7"/>
      <c r="K10" s="7"/>
    </row>
    <row r="11" spans="1:13" ht="15.75" x14ac:dyDescent="0.25">
      <c r="A11" s="9">
        <v>31</v>
      </c>
      <c r="B11" s="13" t="s">
        <v>52</v>
      </c>
      <c r="C11" s="11" t="s">
        <v>51</v>
      </c>
      <c r="D11" s="6"/>
      <c r="E11" s="6"/>
      <c r="F11" s="6"/>
      <c r="G11" s="7"/>
      <c r="H11" s="8">
        <f t="shared" si="0"/>
        <v>0</v>
      </c>
      <c r="I11" s="7"/>
      <c r="J11" s="7"/>
      <c r="K11" s="7"/>
    </row>
    <row r="12" spans="1:13" ht="15.75" x14ac:dyDescent="0.25">
      <c r="A12" s="21">
        <v>31.1</v>
      </c>
      <c r="B12" s="22" t="s">
        <v>13</v>
      </c>
      <c r="C12" s="23" t="s">
        <v>12</v>
      </c>
      <c r="D12" s="24">
        <v>134</v>
      </c>
      <c r="E12" s="6"/>
      <c r="F12" s="6"/>
      <c r="G12" s="7"/>
      <c r="H12" s="8">
        <f t="shared" si="0"/>
        <v>134</v>
      </c>
      <c r="I12" s="7"/>
      <c r="J12" s="7"/>
      <c r="K12" s="7"/>
    </row>
    <row r="13" spans="1:13" ht="15.75" x14ac:dyDescent="0.25">
      <c r="A13" s="21">
        <v>31.2</v>
      </c>
      <c r="B13" s="22" t="s">
        <v>14</v>
      </c>
      <c r="C13" s="23" t="s">
        <v>15</v>
      </c>
      <c r="D13" s="24">
        <v>1746.48</v>
      </c>
      <c r="E13" s="6"/>
      <c r="F13" s="6"/>
      <c r="G13" s="7"/>
      <c r="H13" s="8">
        <f t="shared" si="0"/>
        <v>1746.48</v>
      </c>
      <c r="I13" s="7"/>
      <c r="J13" s="7"/>
      <c r="K13" s="7"/>
    </row>
    <row r="14" spans="1:13" ht="15.75" x14ac:dyDescent="0.25">
      <c r="A14" s="21">
        <v>31.3</v>
      </c>
      <c r="B14" s="22" t="s">
        <v>16</v>
      </c>
      <c r="C14" s="23" t="s">
        <v>15</v>
      </c>
      <c r="D14" s="24"/>
      <c r="E14" s="6"/>
      <c r="F14" s="6"/>
      <c r="G14" s="7"/>
      <c r="H14" s="8">
        <f t="shared" si="0"/>
        <v>0</v>
      </c>
      <c r="I14" s="7"/>
      <c r="J14" s="7"/>
      <c r="K14" s="7"/>
    </row>
    <row r="15" spans="1:13" ht="15.75" x14ac:dyDescent="0.25">
      <c r="A15" s="21">
        <v>31.4</v>
      </c>
      <c r="B15" s="22" t="s">
        <v>17</v>
      </c>
      <c r="C15" s="23" t="s">
        <v>15</v>
      </c>
      <c r="D15" s="24">
        <v>142.46</v>
      </c>
      <c r="E15" s="6"/>
      <c r="F15" s="6"/>
      <c r="G15" s="7"/>
      <c r="H15" s="8">
        <f t="shared" si="0"/>
        <v>142.46</v>
      </c>
      <c r="I15" s="7"/>
      <c r="J15" s="7"/>
      <c r="K15" s="7"/>
    </row>
    <row r="16" spans="1:13" ht="15.75" x14ac:dyDescent="0.25">
      <c r="A16" s="21">
        <v>31.5</v>
      </c>
      <c r="B16" s="22" t="s">
        <v>18</v>
      </c>
      <c r="C16" s="23" t="s">
        <v>15</v>
      </c>
      <c r="D16" s="24">
        <v>131.85</v>
      </c>
      <c r="E16" s="6"/>
      <c r="F16" s="6"/>
      <c r="G16" s="7"/>
      <c r="H16" s="8">
        <f t="shared" si="0"/>
        <v>131.85</v>
      </c>
      <c r="I16" s="7"/>
      <c r="J16" s="7"/>
      <c r="K16" s="7"/>
    </row>
    <row r="17" spans="1:11" ht="15.75" x14ac:dyDescent="0.25">
      <c r="A17" s="21">
        <v>31.6</v>
      </c>
      <c r="B17" s="25" t="s">
        <v>19</v>
      </c>
      <c r="C17" s="23" t="s">
        <v>15</v>
      </c>
      <c r="D17" s="24"/>
      <c r="E17" s="6"/>
      <c r="F17" s="6"/>
      <c r="G17" s="7"/>
      <c r="H17" s="8">
        <f t="shared" si="0"/>
        <v>0</v>
      </c>
      <c r="I17" s="7"/>
      <c r="J17" s="7"/>
      <c r="K17" s="7"/>
    </row>
    <row r="18" spans="1:11" ht="15.75" x14ac:dyDescent="0.25">
      <c r="A18" s="3"/>
      <c r="B18" s="4" t="s">
        <v>20</v>
      </c>
      <c r="C18" s="5"/>
      <c r="D18" s="6"/>
      <c r="E18" s="6"/>
      <c r="F18" s="6"/>
      <c r="G18" s="7"/>
      <c r="H18" s="8">
        <f t="shared" si="0"/>
        <v>0</v>
      </c>
      <c r="I18" s="7"/>
      <c r="J18" s="7"/>
      <c r="K18" s="7"/>
    </row>
    <row r="19" spans="1:11" ht="15.75" x14ac:dyDescent="0.25">
      <c r="A19" s="9">
        <v>8</v>
      </c>
      <c r="B19" s="13" t="s">
        <v>21</v>
      </c>
      <c r="C19" s="11" t="s">
        <v>12</v>
      </c>
      <c r="D19" s="6">
        <v>134</v>
      </c>
      <c r="E19" s="6"/>
      <c r="F19" s="6"/>
      <c r="G19" s="7"/>
      <c r="H19" s="8">
        <f t="shared" si="0"/>
        <v>134</v>
      </c>
      <c r="I19" s="7"/>
      <c r="J19" s="7"/>
      <c r="K19" s="7"/>
    </row>
    <row r="20" spans="1:11" ht="15.75" x14ac:dyDescent="0.25">
      <c r="A20" s="9">
        <v>9</v>
      </c>
      <c r="B20" s="13" t="s">
        <v>22</v>
      </c>
      <c r="C20" s="11" t="s">
        <v>12</v>
      </c>
      <c r="D20" s="6"/>
      <c r="E20" s="6"/>
      <c r="F20" s="6"/>
      <c r="G20" s="7"/>
      <c r="H20" s="8">
        <f t="shared" si="0"/>
        <v>0</v>
      </c>
      <c r="I20" s="7"/>
      <c r="J20" s="7"/>
      <c r="K20" s="7"/>
    </row>
    <row r="21" spans="1:11" ht="15.75" x14ac:dyDescent="0.25">
      <c r="A21" s="9">
        <v>10</v>
      </c>
      <c r="B21" s="13" t="s">
        <v>23</v>
      </c>
      <c r="C21" s="11" t="s">
        <v>15</v>
      </c>
      <c r="D21" s="6"/>
      <c r="E21" s="6"/>
      <c r="F21" s="6"/>
      <c r="G21" s="7"/>
      <c r="H21" s="8">
        <f t="shared" si="0"/>
        <v>0</v>
      </c>
      <c r="I21" s="7"/>
      <c r="J21" s="7"/>
      <c r="K21" s="7"/>
    </row>
    <row r="22" spans="1:11" ht="15.75" x14ac:dyDescent="0.25">
      <c r="A22" s="9">
        <v>11</v>
      </c>
      <c r="B22" s="13" t="s">
        <v>24</v>
      </c>
      <c r="C22" s="11" t="s">
        <v>15</v>
      </c>
      <c r="D22" s="6"/>
      <c r="E22" s="6"/>
      <c r="F22" s="6"/>
      <c r="G22" s="7"/>
      <c r="H22" s="8">
        <f t="shared" si="0"/>
        <v>0</v>
      </c>
      <c r="I22" s="7"/>
      <c r="J22" s="7"/>
      <c r="K22" s="7"/>
    </row>
    <row r="23" spans="1:11" ht="15.75" x14ac:dyDescent="0.25">
      <c r="A23" s="9">
        <v>12</v>
      </c>
      <c r="B23" s="13" t="s">
        <v>25</v>
      </c>
      <c r="C23" s="11" t="s">
        <v>15</v>
      </c>
      <c r="D23" s="6"/>
      <c r="E23" s="6"/>
      <c r="F23" s="6"/>
      <c r="G23" s="7"/>
      <c r="H23" s="8">
        <f t="shared" si="0"/>
        <v>0</v>
      </c>
      <c r="I23" s="7"/>
      <c r="J23" s="7"/>
      <c r="K23" s="7"/>
    </row>
    <row r="24" spans="1:11" ht="15.75" x14ac:dyDescent="0.25">
      <c r="A24" s="9">
        <v>13</v>
      </c>
      <c r="B24" s="13" t="s">
        <v>26</v>
      </c>
      <c r="C24" s="11" t="s">
        <v>15</v>
      </c>
      <c r="D24" s="6">
        <v>1746.48</v>
      </c>
      <c r="E24" s="6"/>
      <c r="F24" s="6"/>
      <c r="G24" s="7"/>
      <c r="H24" s="8">
        <f t="shared" si="0"/>
        <v>1746.48</v>
      </c>
      <c r="I24" s="7"/>
      <c r="J24" s="7"/>
      <c r="K24" s="7"/>
    </row>
    <row r="25" spans="1:11" ht="15.75" x14ac:dyDescent="0.25">
      <c r="A25" s="9">
        <v>14</v>
      </c>
      <c r="B25" s="13" t="s">
        <v>27</v>
      </c>
      <c r="C25" s="11" t="s">
        <v>15</v>
      </c>
      <c r="D25" s="6">
        <v>131.85</v>
      </c>
      <c r="E25" s="6"/>
      <c r="F25" s="6"/>
      <c r="G25" s="7"/>
      <c r="H25" s="8">
        <f t="shared" si="0"/>
        <v>131.85</v>
      </c>
      <c r="I25" s="7"/>
      <c r="J25" s="7"/>
      <c r="K25" s="7"/>
    </row>
    <row r="26" spans="1:11" ht="15.75" x14ac:dyDescent="0.25">
      <c r="A26" s="9">
        <v>15</v>
      </c>
      <c r="B26" s="13" t="s">
        <v>28</v>
      </c>
      <c r="C26" s="11" t="s">
        <v>15</v>
      </c>
      <c r="D26" s="6"/>
      <c r="E26" s="6"/>
      <c r="F26" s="6"/>
      <c r="G26" s="7"/>
      <c r="H26" s="8">
        <f t="shared" si="0"/>
        <v>0</v>
      </c>
      <c r="I26" s="7"/>
      <c r="J26" s="7"/>
      <c r="K26" s="7"/>
    </row>
    <row r="27" spans="1:11" ht="15.75" x14ac:dyDescent="0.25">
      <c r="A27" s="9">
        <v>16</v>
      </c>
      <c r="B27" s="13" t="s">
        <v>29</v>
      </c>
      <c r="C27" s="11" t="s">
        <v>15</v>
      </c>
      <c r="D27" s="6">
        <v>142.46</v>
      </c>
      <c r="E27" s="6"/>
      <c r="F27" s="6"/>
      <c r="G27" s="7"/>
      <c r="H27" s="8">
        <f t="shared" si="0"/>
        <v>142.46</v>
      </c>
      <c r="I27" s="7"/>
      <c r="J27" s="7"/>
      <c r="K27" s="7"/>
    </row>
    <row r="28" spans="1:11" ht="15.75" x14ac:dyDescent="0.25">
      <c r="A28" s="3"/>
      <c r="B28" s="4" t="s">
        <v>30</v>
      </c>
      <c r="C28" s="5"/>
      <c r="D28" s="6"/>
      <c r="E28" s="6"/>
      <c r="F28" s="6"/>
      <c r="G28" s="7"/>
      <c r="H28" s="8">
        <f t="shared" si="0"/>
        <v>0</v>
      </c>
      <c r="I28" s="7"/>
      <c r="J28" s="7"/>
      <c r="K28" s="7"/>
    </row>
    <row r="29" spans="1:11" ht="15.75" x14ac:dyDescent="0.25">
      <c r="A29" s="15">
        <v>17</v>
      </c>
      <c r="B29" s="13" t="s">
        <v>31</v>
      </c>
      <c r="C29" s="11" t="s">
        <v>12</v>
      </c>
      <c r="D29" s="6">
        <v>134</v>
      </c>
      <c r="E29" s="6"/>
      <c r="F29" s="6"/>
      <c r="G29" s="7"/>
      <c r="H29" s="8">
        <f t="shared" si="0"/>
        <v>134</v>
      </c>
      <c r="I29" s="7"/>
      <c r="J29" s="7"/>
      <c r="K29" s="7"/>
    </row>
    <row r="30" spans="1:11" ht="15.75" x14ac:dyDescent="0.25">
      <c r="A30" s="9">
        <v>18</v>
      </c>
      <c r="B30" s="13" t="s">
        <v>32</v>
      </c>
      <c r="C30" s="11" t="s">
        <v>12</v>
      </c>
      <c r="D30" s="6"/>
      <c r="E30" s="6"/>
      <c r="F30" s="6"/>
      <c r="G30" s="7"/>
      <c r="H30" s="8">
        <f t="shared" si="0"/>
        <v>0</v>
      </c>
      <c r="I30" s="7"/>
      <c r="J30" s="7"/>
      <c r="K30" s="7"/>
    </row>
    <row r="31" spans="1:11" ht="15.75" x14ac:dyDescent="0.25">
      <c r="A31" s="15">
        <v>19</v>
      </c>
      <c r="B31" s="13" t="s">
        <v>33</v>
      </c>
      <c r="C31" s="11" t="s">
        <v>15</v>
      </c>
      <c r="D31" s="6"/>
      <c r="E31" s="6"/>
      <c r="F31" s="6"/>
      <c r="G31" s="7"/>
      <c r="H31" s="8">
        <f t="shared" si="0"/>
        <v>0</v>
      </c>
      <c r="I31" s="7"/>
      <c r="J31" s="7"/>
      <c r="K31" s="7"/>
    </row>
    <row r="32" spans="1:11" ht="15.75" x14ac:dyDescent="0.25">
      <c r="A32" s="9">
        <v>20</v>
      </c>
      <c r="B32" s="13" t="s">
        <v>34</v>
      </c>
      <c r="C32" s="11" t="s">
        <v>15</v>
      </c>
      <c r="D32" s="6"/>
      <c r="E32" s="6"/>
      <c r="F32" s="6"/>
      <c r="G32" s="7"/>
      <c r="H32" s="8">
        <f t="shared" si="0"/>
        <v>0</v>
      </c>
      <c r="I32" s="7"/>
      <c r="J32" s="7"/>
      <c r="K32" s="7"/>
    </row>
    <row r="33" spans="1:11" ht="15.75" x14ac:dyDescent="0.25">
      <c r="A33" s="15">
        <v>21</v>
      </c>
      <c r="B33" s="13" t="s">
        <v>35</v>
      </c>
      <c r="C33" s="11" t="s">
        <v>15</v>
      </c>
      <c r="D33" s="6"/>
      <c r="E33" s="6"/>
      <c r="F33" s="6"/>
      <c r="G33" s="7"/>
      <c r="H33" s="8">
        <f t="shared" si="0"/>
        <v>0</v>
      </c>
      <c r="I33" s="7"/>
      <c r="J33" s="7"/>
      <c r="K33" s="7"/>
    </row>
    <row r="34" spans="1:11" ht="15.75" x14ac:dyDescent="0.25">
      <c r="A34" s="9">
        <v>22</v>
      </c>
      <c r="B34" s="13" t="s">
        <v>36</v>
      </c>
      <c r="C34" s="11" t="s">
        <v>15</v>
      </c>
      <c r="D34" s="6">
        <v>1746.48</v>
      </c>
      <c r="E34" s="6"/>
      <c r="F34" s="6"/>
      <c r="G34" s="7"/>
      <c r="H34" s="8">
        <f t="shared" si="0"/>
        <v>1746.48</v>
      </c>
      <c r="I34" s="7"/>
      <c r="J34" s="7"/>
      <c r="K34" s="7"/>
    </row>
    <row r="35" spans="1:11" ht="15.75" x14ac:dyDescent="0.25">
      <c r="A35" s="15">
        <v>23</v>
      </c>
      <c r="B35" s="13" t="s">
        <v>37</v>
      </c>
      <c r="C35" s="11" t="s">
        <v>15</v>
      </c>
      <c r="D35" s="6">
        <v>131.85</v>
      </c>
      <c r="E35" s="6"/>
      <c r="F35" s="6"/>
      <c r="G35" s="7"/>
      <c r="H35" s="8">
        <f t="shared" si="0"/>
        <v>131.85</v>
      </c>
      <c r="I35" s="7"/>
      <c r="J35" s="7"/>
      <c r="K35" s="7"/>
    </row>
    <row r="36" spans="1:11" ht="15.75" x14ac:dyDescent="0.25">
      <c r="A36" s="9">
        <v>24</v>
      </c>
      <c r="B36" s="14" t="s">
        <v>38</v>
      </c>
      <c r="C36" s="11" t="s">
        <v>15</v>
      </c>
      <c r="D36" s="6"/>
      <c r="E36" s="6"/>
      <c r="F36" s="6"/>
      <c r="G36" s="7"/>
      <c r="H36" s="8">
        <f t="shared" si="0"/>
        <v>0</v>
      </c>
      <c r="I36" s="7"/>
      <c r="J36" s="7"/>
      <c r="K36" s="7"/>
    </row>
    <row r="37" spans="1:11" ht="15.75" x14ac:dyDescent="0.25">
      <c r="A37" s="16"/>
      <c r="B37" s="17" t="s">
        <v>39</v>
      </c>
      <c r="C37" s="18"/>
      <c r="D37" s="6"/>
      <c r="E37" s="6"/>
      <c r="F37" s="6"/>
      <c r="G37" s="7"/>
      <c r="H37" s="8">
        <f t="shared" si="0"/>
        <v>0</v>
      </c>
      <c r="I37" s="7"/>
      <c r="J37" s="7"/>
      <c r="K37" s="7"/>
    </row>
    <row r="38" spans="1:11" ht="15.75" x14ac:dyDescent="0.25">
      <c r="A38" s="9">
        <v>25</v>
      </c>
      <c r="B38" s="13" t="s">
        <v>40</v>
      </c>
      <c r="C38" s="19" t="s">
        <v>15</v>
      </c>
      <c r="D38" s="6">
        <v>142.46</v>
      </c>
      <c r="E38" s="6"/>
      <c r="F38" s="6"/>
      <c r="G38" s="7"/>
      <c r="H38" s="8">
        <f t="shared" si="0"/>
        <v>142.46</v>
      </c>
      <c r="I38" s="7"/>
      <c r="J38" s="7"/>
      <c r="K38" s="7"/>
    </row>
    <row r="39" spans="1:11" ht="15.75" x14ac:dyDescent="0.25">
      <c r="A39" s="3"/>
      <c r="B39" s="4" t="s">
        <v>41</v>
      </c>
      <c r="C39" s="5"/>
      <c r="D39" s="6"/>
      <c r="E39" s="6"/>
      <c r="F39" s="6"/>
      <c r="G39" s="7"/>
      <c r="H39" s="8">
        <f t="shared" si="0"/>
        <v>0</v>
      </c>
      <c r="I39" s="7"/>
      <c r="J39" s="7"/>
      <c r="K39" s="7"/>
    </row>
    <row r="40" spans="1:11" ht="15.75" x14ac:dyDescent="0.25">
      <c r="A40" s="9">
        <v>26</v>
      </c>
      <c r="B40" s="20" t="s">
        <v>42</v>
      </c>
      <c r="C40" s="19" t="s">
        <v>43</v>
      </c>
      <c r="D40" s="6"/>
      <c r="E40" s="6"/>
      <c r="F40" s="6"/>
      <c r="G40" s="7"/>
      <c r="H40" s="8">
        <f t="shared" si="0"/>
        <v>0</v>
      </c>
      <c r="I40" s="7"/>
      <c r="J40" s="7"/>
      <c r="K40" s="7"/>
    </row>
    <row r="41" spans="1:11" ht="15.75" x14ac:dyDescent="0.25">
      <c r="A41" s="9">
        <v>27</v>
      </c>
      <c r="B41" s="20" t="s">
        <v>44</v>
      </c>
      <c r="C41" s="19" t="s">
        <v>43</v>
      </c>
      <c r="D41" s="6">
        <v>1</v>
      </c>
      <c r="E41" s="6"/>
      <c r="F41" s="6"/>
      <c r="G41" s="7"/>
      <c r="H41" s="8">
        <f t="shared" si="0"/>
        <v>1</v>
      </c>
      <c r="I41" s="7"/>
      <c r="J41" s="7"/>
      <c r="K41" s="7"/>
    </row>
    <row r="42" spans="1:11" ht="15.75" x14ac:dyDescent="0.25">
      <c r="A42" s="9">
        <v>32</v>
      </c>
      <c r="B42" s="20" t="s">
        <v>50</v>
      </c>
      <c r="C42" s="19" t="s">
        <v>43</v>
      </c>
      <c r="D42" s="6"/>
      <c r="E42" s="6"/>
      <c r="F42" s="6"/>
      <c r="G42" s="7"/>
      <c r="H42" s="8">
        <f t="shared" si="0"/>
        <v>0</v>
      </c>
      <c r="I42" s="7"/>
      <c r="J42" s="7"/>
      <c r="K42" s="7"/>
    </row>
    <row r="43" spans="1:11" ht="15.75" x14ac:dyDescent="0.25">
      <c r="A43" s="3"/>
      <c r="B43" s="4" t="s">
        <v>45</v>
      </c>
      <c r="C43" s="5"/>
      <c r="D43" s="6"/>
      <c r="E43" s="6"/>
      <c r="F43" s="6"/>
      <c r="G43" s="7"/>
      <c r="H43" s="8">
        <f t="shared" si="0"/>
        <v>0</v>
      </c>
      <c r="I43" s="7"/>
      <c r="J43" s="7"/>
      <c r="K43" s="7"/>
    </row>
    <row r="44" spans="1:11" ht="15.75" x14ac:dyDescent="0.25">
      <c r="A44" s="9">
        <v>28</v>
      </c>
      <c r="B44" s="20" t="s">
        <v>46</v>
      </c>
      <c r="C44" s="19" t="s">
        <v>43</v>
      </c>
      <c r="D44" s="6"/>
      <c r="E44" s="6"/>
      <c r="F44" s="6"/>
      <c r="G44" s="7"/>
      <c r="H44" s="8">
        <f t="shared" si="0"/>
        <v>0</v>
      </c>
      <c r="I44" s="7"/>
      <c r="J44" s="7"/>
      <c r="K44" s="7"/>
    </row>
    <row r="45" spans="1:11" ht="15.75" x14ac:dyDescent="0.25">
      <c r="A45" s="9">
        <v>29</v>
      </c>
      <c r="B45" s="20" t="s">
        <v>47</v>
      </c>
      <c r="C45" s="19" t="s">
        <v>43</v>
      </c>
      <c r="D45" s="6"/>
      <c r="E45" s="6"/>
      <c r="F45" s="6"/>
      <c r="G45" s="7"/>
      <c r="H45" s="8">
        <f t="shared" si="0"/>
        <v>0</v>
      </c>
      <c r="I45" s="7"/>
      <c r="J45" s="7"/>
      <c r="K45" s="7"/>
    </row>
    <row r="46" spans="1:11" ht="15.75" x14ac:dyDescent="0.25">
      <c r="A46" s="9">
        <v>30</v>
      </c>
      <c r="B46" s="20" t="s">
        <v>48</v>
      </c>
      <c r="C46" s="19" t="s">
        <v>43</v>
      </c>
      <c r="D46" s="6"/>
      <c r="E46" s="6"/>
      <c r="F46" s="6"/>
      <c r="G46" s="7"/>
      <c r="H46" s="8">
        <f t="shared" si="0"/>
        <v>0</v>
      </c>
      <c r="I46" s="7"/>
      <c r="J46" s="7"/>
      <c r="K46" s="7"/>
    </row>
    <row r="47" spans="1:11" ht="15.75" x14ac:dyDescent="0.25">
      <c r="A47" s="9">
        <v>31</v>
      </c>
      <c r="B47" s="20" t="s">
        <v>49</v>
      </c>
      <c r="C47" s="19" t="s">
        <v>43</v>
      </c>
      <c r="D47" s="6">
        <v>1</v>
      </c>
      <c r="E47" s="6"/>
      <c r="F47" s="6"/>
      <c r="G47" s="7"/>
      <c r="H47" s="8">
        <f t="shared" si="0"/>
        <v>1</v>
      </c>
      <c r="I47" s="7"/>
      <c r="J47" s="7"/>
      <c r="K4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74F8-5AC3-45A1-A475-64B6D3A6F163}">
  <dimension ref="A1:U54"/>
  <sheetViews>
    <sheetView workbookViewId="0">
      <selection activeCell="D28" sqref="D28"/>
    </sheetView>
  </sheetViews>
  <sheetFormatPr defaultRowHeight="15" x14ac:dyDescent="0.25"/>
  <cols>
    <col min="1" max="1" width="9.42578125" bestFit="1" customWidth="1"/>
    <col min="2" max="2" width="38.28515625" bestFit="1" customWidth="1"/>
    <col min="3" max="3" width="6.42578125" bestFit="1" customWidth="1"/>
    <col min="4" max="4" width="7.5703125" bestFit="1" customWidth="1"/>
    <col min="5" max="5" width="12.28515625" bestFit="1" customWidth="1"/>
    <col min="6" max="6" width="11.140625" style="43" bestFit="1" customWidth="1"/>
    <col min="7" max="7" width="12" style="43" bestFit="1" customWidth="1"/>
    <col min="8" max="8" width="16.140625" customWidth="1"/>
    <col min="9" max="9" width="14.28515625" bestFit="1" customWidth="1"/>
    <col min="10" max="10" width="4.85546875" bestFit="1" customWidth="1"/>
    <col min="11" max="11" width="5.5703125" style="27" bestFit="1" customWidth="1"/>
    <col min="12" max="12" width="5" bestFit="1" customWidth="1"/>
    <col min="13" max="13" width="12" bestFit="1" customWidth="1"/>
    <col min="14" max="14" width="9.85546875" style="43" bestFit="1" customWidth="1"/>
    <col min="15" max="15" width="6.5703125" style="43" bestFit="1" customWidth="1"/>
    <col min="16" max="16" width="10.5703125" style="43" bestFit="1" customWidth="1"/>
    <col min="17" max="17" width="11.28515625" style="43" bestFit="1" customWidth="1"/>
    <col min="18" max="18" width="9.85546875" style="43" bestFit="1" customWidth="1"/>
    <col min="19" max="19" width="4.5703125" style="43" bestFit="1" customWidth="1"/>
    <col min="20" max="20" width="8.42578125" style="43" bestFit="1" customWidth="1"/>
    <col min="21" max="21" width="9.28515625" style="43" bestFit="1" customWidth="1"/>
  </cols>
  <sheetData>
    <row r="1" spans="1:21" ht="31.5" x14ac:dyDescent="0.25">
      <c r="A1" s="1" t="s">
        <v>0</v>
      </c>
      <c r="B1" s="1" t="s">
        <v>53</v>
      </c>
      <c r="C1" s="1" t="s">
        <v>1</v>
      </c>
      <c r="D1" s="1" t="s">
        <v>2</v>
      </c>
      <c r="E1" s="26" t="s">
        <v>55</v>
      </c>
      <c r="F1" s="42" t="s">
        <v>56</v>
      </c>
      <c r="G1" s="42" t="s">
        <v>57</v>
      </c>
      <c r="H1" s="26"/>
      <c r="I1" s="28" t="s">
        <v>58</v>
      </c>
      <c r="J1" s="28" t="s">
        <v>59</v>
      </c>
      <c r="K1" s="41" t="s">
        <v>2</v>
      </c>
      <c r="L1" s="28" t="s">
        <v>60</v>
      </c>
      <c r="M1" s="28" t="s">
        <v>61</v>
      </c>
      <c r="N1" s="44" t="s">
        <v>62</v>
      </c>
      <c r="O1" s="44" t="s">
        <v>63</v>
      </c>
      <c r="P1" s="44" t="s">
        <v>64</v>
      </c>
      <c r="Q1" s="44" t="s">
        <v>65</v>
      </c>
      <c r="R1" s="44" t="s">
        <v>66</v>
      </c>
      <c r="S1" s="44" t="s">
        <v>67</v>
      </c>
      <c r="T1" s="44" t="s">
        <v>68</v>
      </c>
      <c r="U1" s="44" t="s">
        <v>69</v>
      </c>
    </row>
    <row r="2" spans="1:21" ht="15.75" x14ac:dyDescent="0.25">
      <c r="A2" s="3"/>
      <c r="B2" s="4" t="s">
        <v>10</v>
      </c>
      <c r="C2" s="5"/>
      <c r="D2" s="8"/>
      <c r="E2" s="27"/>
      <c r="H2" s="27"/>
      <c r="T2" s="43">
        <f t="shared" ref="T2:T46" si="0">SUM(N2:S2)</f>
        <v>0</v>
      </c>
      <c r="U2" s="43">
        <f t="shared" ref="U2:U46" si="1">D2*F2</f>
        <v>0</v>
      </c>
    </row>
    <row r="3" spans="1:21" ht="15.75" x14ac:dyDescent="0.25">
      <c r="A3" s="9">
        <v>1</v>
      </c>
      <c r="B3" s="10" t="s">
        <v>11</v>
      </c>
      <c r="C3" s="11" t="s">
        <v>12</v>
      </c>
      <c r="D3" s="8">
        <v>108</v>
      </c>
      <c r="E3" s="27"/>
      <c r="G3" s="43">
        <f t="shared" ref="G3:G16" si="2">F3*D3</f>
        <v>0</v>
      </c>
      <c r="H3" s="27"/>
      <c r="I3" t="s">
        <v>70</v>
      </c>
      <c r="J3" t="s">
        <v>51</v>
      </c>
      <c r="K3" s="27">
        <f>D3/400</f>
        <v>0.27</v>
      </c>
      <c r="L3">
        <v>20</v>
      </c>
      <c r="M3">
        <f t="shared" ref="M3:M16" si="3">K3*L3</f>
        <v>5.4</v>
      </c>
      <c r="T3" s="43">
        <f t="shared" si="0"/>
        <v>0</v>
      </c>
      <c r="U3" s="43">
        <f t="shared" si="1"/>
        <v>0</v>
      </c>
    </row>
    <row r="4" spans="1:21" ht="15.75" x14ac:dyDescent="0.25">
      <c r="A4" s="9">
        <v>2</v>
      </c>
      <c r="B4" s="13" t="s">
        <v>13</v>
      </c>
      <c r="C4" s="11" t="s">
        <v>12</v>
      </c>
      <c r="D4" s="8">
        <v>134</v>
      </c>
      <c r="E4" s="27"/>
      <c r="G4" s="43">
        <f t="shared" si="2"/>
        <v>0</v>
      </c>
      <c r="H4" s="27"/>
      <c r="I4" t="s">
        <v>70</v>
      </c>
      <c r="J4" t="s">
        <v>51</v>
      </c>
      <c r="K4" s="27">
        <f>D4/15</f>
        <v>8.9333333333333336</v>
      </c>
      <c r="L4">
        <v>0.75</v>
      </c>
      <c r="M4">
        <f t="shared" si="3"/>
        <v>6.7</v>
      </c>
      <c r="T4" s="43">
        <f t="shared" si="0"/>
        <v>0</v>
      </c>
      <c r="U4" s="43">
        <f t="shared" si="1"/>
        <v>0</v>
      </c>
    </row>
    <row r="5" spans="1:21" ht="15.75" x14ac:dyDescent="0.25">
      <c r="A5" s="9">
        <v>3</v>
      </c>
      <c r="B5" s="13" t="s">
        <v>14</v>
      </c>
      <c r="C5" s="11" t="s">
        <v>15</v>
      </c>
      <c r="D5" s="8">
        <v>1746.48</v>
      </c>
      <c r="E5" s="27"/>
      <c r="G5" s="43">
        <f t="shared" si="2"/>
        <v>0</v>
      </c>
      <c r="H5" s="27"/>
      <c r="I5" t="s">
        <v>70</v>
      </c>
      <c r="J5" t="s">
        <v>51</v>
      </c>
      <c r="K5" s="27">
        <f>D5/81</f>
        <v>21.561481481481483</v>
      </c>
      <c r="L5">
        <v>0.75</v>
      </c>
      <c r="M5">
        <f t="shared" si="3"/>
        <v>16.171111111111113</v>
      </c>
      <c r="T5" s="43">
        <f t="shared" si="0"/>
        <v>0</v>
      </c>
      <c r="U5" s="43">
        <f t="shared" si="1"/>
        <v>0</v>
      </c>
    </row>
    <row r="6" spans="1:21" ht="15.75" x14ac:dyDescent="0.25">
      <c r="A6" s="9">
        <v>4</v>
      </c>
      <c r="B6" s="13" t="s">
        <v>16</v>
      </c>
      <c r="C6" s="11" t="s">
        <v>15</v>
      </c>
      <c r="D6" s="8">
        <v>0</v>
      </c>
      <c r="E6" s="27"/>
      <c r="G6" s="43">
        <f t="shared" si="2"/>
        <v>0</v>
      </c>
      <c r="H6" s="27"/>
      <c r="I6" t="s">
        <v>70</v>
      </c>
      <c r="J6" t="s">
        <v>51</v>
      </c>
      <c r="K6" s="27">
        <f>D6/81</f>
        <v>0</v>
      </c>
      <c r="L6">
        <v>0.75</v>
      </c>
      <c r="M6">
        <f t="shared" si="3"/>
        <v>0</v>
      </c>
      <c r="T6" s="43">
        <f t="shared" si="0"/>
        <v>0</v>
      </c>
      <c r="U6" s="43">
        <f t="shared" si="1"/>
        <v>0</v>
      </c>
    </row>
    <row r="7" spans="1:21" ht="15.75" x14ac:dyDescent="0.25">
      <c r="A7" s="9">
        <v>5</v>
      </c>
      <c r="B7" s="13" t="s">
        <v>17</v>
      </c>
      <c r="C7" s="11" t="s">
        <v>15</v>
      </c>
      <c r="D7" s="8">
        <v>142.46</v>
      </c>
      <c r="E7" s="27"/>
      <c r="G7" s="43">
        <f t="shared" si="2"/>
        <v>0</v>
      </c>
      <c r="H7" s="27"/>
      <c r="I7" t="s">
        <v>70</v>
      </c>
      <c r="J7" t="s">
        <v>51</v>
      </c>
      <c r="K7" s="27">
        <f>D7/54</f>
        <v>2.6381481481481481</v>
      </c>
      <c r="L7">
        <v>0.75</v>
      </c>
      <c r="M7">
        <f t="shared" si="3"/>
        <v>1.9786111111111111</v>
      </c>
      <c r="T7" s="43">
        <f t="shared" si="0"/>
        <v>0</v>
      </c>
      <c r="U7" s="43">
        <f t="shared" si="1"/>
        <v>0</v>
      </c>
    </row>
    <row r="8" spans="1:21" ht="15.75" x14ac:dyDescent="0.25">
      <c r="A8" s="9">
        <v>6</v>
      </c>
      <c r="B8" s="13" t="s">
        <v>18</v>
      </c>
      <c r="C8" s="11" t="s">
        <v>15</v>
      </c>
      <c r="D8" s="8">
        <v>131.85</v>
      </c>
      <c r="E8" s="27"/>
      <c r="G8" s="43">
        <f t="shared" si="2"/>
        <v>0</v>
      </c>
      <c r="H8" s="27"/>
      <c r="I8" t="s">
        <v>70</v>
      </c>
      <c r="J8" t="s">
        <v>51</v>
      </c>
      <c r="K8" s="27">
        <f>D8/54</f>
        <v>2.4416666666666664</v>
      </c>
      <c r="L8">
        <v>0.75</v>
      </c>
      <c r="M8">
        <f t="shared" si="3"/>
        <v>1.8312499999999998</v>
      </c>
      <c r="T8" s="43">
        <f t="shared" si="0"/>
        <v>0</v>
      </c>
      <c r="U8" s="43">
        <f t="shared" si="1"/>
        <v>0</v>
      </c>
    </row>
    <row r="9" spans="1:21" ht="15.75" x14ac:dyDescent="0.25">
      <c r="A9" s="9">
        <v>7</v>
      </c>
      <c r="B9" s="14" t="s">
        <v>19</v>
      </c>
      <c r="C9" s="11" t="s">
        <v>15</v>
      </c>
      <c r="D9" s="8">
        <v>0</v>
      </c>
      <c r="E9" s="27"/>
      <c r="G9" s="43">
        <f t="shared" si="2"/>
        <v>0</v>
      </c>
      <c r="H9" s="27"/>
      <c r="I9" t="s">
        <v>70</v>
      </c>
      <c r="J9" t="s">
        <v>51</v>
      </c>
      <c r="K9" s="27">
        <f>D9/52</f>
        <v>0</v>
      </c>
      <c r="L9">
        <v>0.75</v>
      </c>
      <c r="M9">
        <f t="shared" si="3"/>
        <v>0</v>
      </c>
      <c r="T9" s="43">
        <f t="shared" si="0"/>
        <v>0</v>
      </c>
      <c r="U9" s="43">
        <f t="shared" si="1"/>
        <v>0</v>
      </c>
    </row>
    <row r="10" spans="1:21" ht="15.75" x14ac:dyDescent="0.25">
      <c r="A10" s="9">
        <v>31</v>
      </c>
      <c r="B10" s="13" t="s">
        <v>52</v>
      </c>
      <c r="C10" s="11" t="s">
        <v>51</v>
      </c>
      <c r="D10" s="8">
        <v>30.474629629629629</v>
      </c>
      <c r="E10" s="27"/>
      <c r="G10" s="43">
        <f t="shared" si="2"/>
        <v>0</v>
      </c>
      <c r="H10" s="27"/>
      <c r="I10" t="s">
        <v>70</v>
      </c>
      <c r="J10" t="s">
        <v>51</v>
      </c>
      <c r="K10" s="40">
        <f>SUM(K11:K16)</f>
        <v>35.574629629629626</v>
      </c>
      <c r="L10">
        <v>0.75</v>
      </c>
      <c r="M10">
        <f t="shared" si="3"/>
        <v>26.68097222222222</v>
      </c>
      <c r="T10" s="43">
        <f t="shared" si="0"/>
        <v>0</v>
      </c>
      <c r="U10" s="43">
        <f t="shared" si="1"/>
        <v>0</v>
      </c>
    </row>
    <row r="11" spans="1:21" ht="15.75" x14ac:dyDescent="0.25">
      <c r="A11" s="21">
        <v>31.1</v>
      </c>
      <c r="B11" s="22" t="s">
        <v>13</v>
      </c>
      <c r="C11" s="23" t="s">
        <v>12</v>
      </c>
      <c r="D11" s="8">
        <v>134</v>
      </c>
      <c r="E11" s="27"/>
      <c r="G11" s="43">
        <f t="shared" si="2"/>
        <v>0</v>
      </c>
      <c r="H11" s="27"/>
      <c r="I11" t="s">
        <v>70</v>
      </c>
      <c r="J11" t="s">
        <v>51</v>
      </c>
      <c r="K11" s="27">
        <f>D11/15</f>
        <v>8.9333333333333336</v>
      </c>
      <c r="L11">
        <v>0.75</v>
      </c>
      <c r="M11">
        <f t="shared" si="3"/>
        <v>6.7</v>
      </c>
      <c r="T11" s="43">
        <f t="shared" si="0"/>
        <v>0</v>
      </c>
      <c r="U11" s="43">
        <f t="shared" si="1"/>
        <v>0</v>
      </c>
    </row>
    <row r="12" spans="1:21" ht="15.75" x14ac:dyDescent="0.25">
      <c r="A12" s="21">
        <v>31.2</v>
      </c>
      <c r="B12" s="22" t="s">
        <v>14</v>
      </c>
      <c r="C12" s="23" t="s">
        <v>15</v>
      </c>
      <c r="D12" s="8">
        <v>1746.48</v>
      </c>
      <c r="E12" s="27"/>
      <c r="G12" s="43">
        <f t="shared" si="2"/>
        <v>0</v>
      </c>
      <c r="H12" s="27"/>
      <c r="I12" t="s">
        <v>70</v>
      </c>
      <c r="J12" t="s">
        <v>51</v>
      </c>
      <c r="K12" s="27">
        <f>D12/81</f>
        <v>21.561481481481483</v>
      </c>
      <c r="L12">
        <v>0.75</v>
      </c>
      <c r="M12">
        <f t="shared" si="3"/>
        <v>16.171111111111113</v>
      </c>
      <c r="T12" s="43">
        <f t="shared" si="0"/>
        <v>0</v>
      </c>
      <c r="U12" s="43">
        <f t="shared" si="1"/>
        <v>0</v>
      </c>
    </row>
    <row r="13" spans="1:21" ht="15.75" x14ac:dyDescent="0.25">
      <c r="A13" s="21">
        <v>31.3</v>
      </c>
      <c r="B13" s="22" t="s">
        <v>16</v>
      </c>
      <c r="C13" s="23" t="s">
        <v>15</v>
      </c>
      <c r="D13" s="8">
        <v>0</v>
      </c>
      <c r="E13" s="27"/>
      <c r="G13" s="43">
        <f t="shared" si="2"/>
        <v>0</v>
      </c>
      <c r="H13" s="27"/>
      <c r="I13" t="s">
        <v>70</v>
      </c>
      <c r="J13" t="s">
        <v>51</v>
      </c>
      <c r="K13" s="27">
        <f>D13/81</f>
        <v>0</v>
      </c>
      <c r="L13">
        <v>0.75</v>
      </c>
      <c r="M13">
        <f t="shared" si="3"/>
        <v>0</v>
      </c>
      <c r="T13" s="43">
        <f t="shared" si="0"/>
        <v>0</v>
      </c>
      <c r="U13" s="43">
        <f t="shared" si="1"/>
        <v>0</v>
      </c>
    </row>
    <row r="14" spans="1:21" ht="15.75" x14ac:dyDescent="0.25">
      <c r="A14" s="21">
        <v>31.4</v>
      </c>
      <c r="B14" s="22" t="s">
        <v>17</v>
      </c>
      <c r="C14" s="23" t="s">
        <v>15</v>
      </c>
      <c r="D14" s="8">
        <v>142.46</v>
      </c>
      <c r="E14" s="27"/>
      <c r="G14" s="43">
        <f t="shared" si="2"/>
        <v>0</v>
      </c>
      <c r="H14" s="27"/>
      <c r="I14" t="s">
        <v>70</v>
      </c>
      <c r="J14" t="s">
        <v>51</v>
      </c>
      <c r="K14" s="27">
        <f>D14/54</f>
        <v>2.6381481481481481</v>
      </c>
      <c r="L14">
        <v>0.75</v>
      </c>
      <c r="M14">
        <f t="shared" si="3"/>
        <v>1.9786111111111111</v>
      </c>
      <c r="T14" s="43">
        <f t="shared" si="0"/>
        <v>0</v>
      </c>
      <c r="U14" s="43">
        <f t="shared" si="1"/>
        <v>0</v>
      </c>
    </row>
    <row r="15" spans="1:21" ht="15.75" x14ac:dyDescent="0.25">
      <c r="A15" s="21">
        <v>31.5</v>
      </c>
      <c r="B15" s="22" t="s">
        <v>18</v>
      </c>
      <c r="C15" s="23" t="s">
        <v>15</v>
      </c>
      <c r="D15" s="8">
        <v>131.85</v>
      </c>
      <c r="E15" s="27"/>
      <c r="G15" s="43">
        <f t="shared" si="2"/>
        <v>0</v>
      </c>
      <c r="H15" s="27"/>
      <c r="I15" t="s">
        <v>70</v>
      </c>
      <c r="J15" t="s">
        <v>51</v>
      </c>
      <c r="K15" s="27">
        <f>D15/54</f>
        <v>2.4416666666666664</v>
      </c>
      <c r="L15">
        <v>0.75</v>
      </c>
      <c r="M15">
        <f t="shared" si="3"/>
        <v>1.8312499999999998</v>
      </c>
      <c r="T15" s="43">
        <f t="shared" si="0"/>
        <v>0</v>
      </c>
      <c r="U15" s="43">
        <f t="shared" si="1"/>
        <v>0</v>
      </c>
    </row>
    <row r="16" spans="1:21" ht="15.75" x14ac:dyDescent="0.25">
      <c r="A16" s="21">
        <v>31.6</v>
      </c>
      <c r="B16" s="25" t="s">
        <v>19</v>
      </c>
      <c r="C16" s="23" t="s">
        <v>15</v>
      </c>
      <c r="D16" s="8">
        <v>0</v>
      </c>
      <c r="E16" s="27"/>
      <c r="G16" s="43">
        <f t="shared" si="2"/>
        <v>0</v>
      </c>
      <c r="H16" s="27"/>
      <c r="I16" t="s">
        <v>70</v>
      </c>
      <c r="J16" t="s">
        <v>51</v>
      </c>
      <c r="K16" s="27">
        <f>D16/52</f>
        <v>0</v>
      </c>
      <c r="L16">
        <v>0.75</v>
      </c>
      <c r="M16">
        <f t="shared" si="3"/>
        <v>0</v>
      </c>
      <c r="T16" s="43">
        <f t="shared" si="0"/>
        <v>0</v>
      </c>
      <c r="U16" s="43">
        <f t="shared" si="1"/>
        <v>0</v>
      </c>
    </row>
    <row r="17" spans="1:21" ht="15.75" x14ac:dyDescent="0.25">
      <c r="A17" s="3"/>
      <c r="B17" s="4" t="s">
        <v>20</v>
      </c>
      <c r="C17" s="5"/>
      <c r="D17" s="8">
        <v>0</v>
      </c>
      <c r="E17" s="27"/>
      <c r="H17" s="27"/>
      <c r="T17" s="43">
        <f t="shared" si="0"/>
        <v>0</v>
      </c>
      <c r="U17" s="43">
        <f t="shared" si="1"/>
        <v>0</v>
      </c>
    </row>
    <row r="18" spans="1:21" ht="15.75" x14ac:dyDescent="0.25">
      <c r="A18" s="9">
        <v>8</v>
      </c>
      <c r="B18" s="13" t="s">
        <v>21</v>
      </c>
      <c r="C18" s="11" t="s">
        <v>12</v>
      </c>
      <c r="D18" s="8">
        <v>134</v>
      </c>
      <c r="E18" s="27"/>
      <c r="G18" s="43">
        <f t="shared" ref="G18:G26" si="4">F18*D18</f>
        <v>0</v>
      </c>
      <c r="H18" s="27"/>
      <c r="I18" t="s">
        <v>20</v>
      </c>
      <c r="J18" t="s">
        <v>51</v>
      </c>
      <c r="K18" s="27">
        <f>(D18/15)</f>
        <v>8.9333333333333336</v>
      </c>
      <c r="L18">
        <v>1</v>
      </c>
      <c r="M18">
        <f t="shared" ref="M18:M26" si="5">K18*L18</f>
        <v>8.9333333333333336</v>
      </c>
      <c r="T18" s="43">
        <f t="shared" si="0"/>
        <v>0</v>
      </c>
      <c r="U18" s="43">
        <f t="shared" si="1"/>
        <v>0</v>
      </c>
    </row>
    <row r="19" spans="1:21" ht="15.75" x14ac:dyDescent="0.25">
      <c r="A19" s="9">
        <v>9</v>
      </c>
      <c r="B19" s="13" t="s">
        <v>22</v>
      </c>
      <c r="C19" s="11" t="s">
        <v>12</v>
      </c>
      <c r="D19" s="8">
        <v>0</v>
      </c>
      <c r="E19" s="27"/>
      <c r="G19" s="43">
        <f t="shared" si="4"/>
        <v>0</v>
      </c>
      <c r="H19" s="27"/>
      <c r="I19" t="s">
        <v>20</v>
      </c>
      <c r="J19" t="s">
        <v>51</v>
      </c>
      <c r="K19" s="27">
        <f>D19/54</f>
        <v>0</v>
      </c>
      <c r="L19">
        <v>1</v>
      </c>
      <c r="M19">
        <f t="shared" si="5"/>
        <v>0</v>
      </c>
      <c r="T19" s="43">
        <f t="shared" si="0"/>
        <v>0</v>
      </c>
      <c r="U19" s="43">
        <f t="shared" si="1"/>
        <v>0</v>
      </c>
    </row>
    <row r="20" spans="1:21" ht="15.75" x14ac:dyDescent="0.25">
      <c r="A20" s="9">
        <v>10</v>
      </c>
      <c r="B20" s="13" t="s">
        <v>23</v>
      </c>
      <c r="C20" s="11" t="s">
        <v>15</v>
      </c>
      <c r="D20" s="8">
        <v>0</v>
      </c>
      <c r="E20" s="27"/>
      <c r="G20" s="43">
        <f t="shared" si="4"/>
        <v>0</v>
      </c>
      <c r="H20" s="27"/>
      <c r="I20" t="s">
        <v>20</v>
      </c>
      <c r="J20" t="s">
        <v>51</v>
      </c>
      <c r="K20" s="27">
        <f>D20/54</f>
        <v>0</v>
      </c>
      <c r="L20">
        <v>1</v>
      </c>
      <c r="M20">
        <f t="shared" si="5"/>
        <v>0</v>
      </c>
      <c r="T20" s="43">
        <f t="shared" si="0"/>
        <v>0</v>
      </c>
      <c r="U20" s="43">
        <f t="shared" si="1"/>
        <v>0</v>
      </c>
    </row>
    <row r="21" spans="1:21" ht="15.75" x14ac:dyDescent="0.25">
      <c r="A21" s="9">
        <v>11</v>
      </c>
      <c r="B21" s="13" t="s">
        <v>24</v>
      </c>
      <c r="C21" s="11" t="s">
        <v>15</v>
      </c>
      <c r="D21" s="8">
        <v>0</v>
      </c>
      <c r="E21" s="27"/>
      <c r="G21" s="43">
        <f t="shared" si="4"/>
        <v>0</v>
      </c>
      <c r="H21" s="27"/>
      <c r="I21" t="s">
        <v>20</v>
      </c>
      <c r="J21" t="s">
        <v>51</v>
      </c>
      <c r="K21" s="27">
        <f>D21/54</f>
        <v>0</v>
      </c>
      <c r="L21">
        <v>1</v>
      </c>
      <c r="M21">
        <f t="shared" si="5"/>
        <v>0</v>
      </c>
      <c r="T21" s="43">
        <f t="shared" si="0"/>
        <v>0</v>
      </c>
      <c r="U21" s="43">
        <f t="shared" si="1"/>
        <v>0</v>
      </c>
    </row>
    <row r="22" spans="1:21" ht="15.75" x14ac:dyDescent="0.25">
      <c r="A22" s="9">
        <v>12</v>
      </c>
      <c r="B22" s="13" t="s">
        <v>25</v>
      </c>
      <c r="C22" s="11" t="s">
        <v>15</v>
      </c>
      <c r="D22" s="8">
        <v>0</v>
      </c>
      <c r="E22" s="27"/>
      <c r="G22" s="43">
        <f t="shared" si="4"/>
        <v>0</v>
      </c>
      <c r="H22" s="27"/>
      <c r="I22" t="s">
        <v>20</v>
      </c>
      <c r="J22" t="s">
        <v>51</v>
      </c>
      <c r="K22" s="27">
        <f>D22/81</f>
        <v>0</v>
      </c>
      <c r="L22">
        <v>1</v>
      </c>
      <c r="M22">
        <f t="shared" si="5"/>
        <v>0</v>
      </c>
      <c r="T22" s="43">
        <f t="shared" si="0"/>
        <v>0</v>
      </c>
      <c r="U22" s="43">
        <f t="shared" si="1"/>
        <v>0</v>
      </c>
    </row>
    <row r="23" spans="1:21" ht="15.75" x14ac:dyDescent="0.25">
      <c r="A23" s="9">
        <v>13</v>
      </c>
      <c r="B23" s="13" t="s">
        <v>26</v>
      </c>
      <c r="C23" s="11" t="s">
        <v>15</v>
      </c>
      <c r="D23" s="8">
        <v>1746.48</v>
      </c>
      <c r="E23" s="27"/>
      <c r="G23" s="43">
        <f t="shared" si="4"/>
        <v>0</v>
      </c>
      <c r="H23" s="27"/>
      <c r="I23" t="s">
        <v>20</v>
      </c>
      <c r="J23" t="s">
        <v>51</v>
      </c>
      <c r="K23" s="27">
        <f>D23/81</f>
        <v>21.561481481481483</v>
      </c>
      <c r="L23">
        <v>1</v>
      </c>
      <c r="M23">
        <f t="shared" si="5"/>
        <v>21.561481481481483</v>
      </c>
      <c r="T23" s="43">
        <f t="shared" si="0"/>
        <v>0</v>
      </c>
      <c r="U23" s="43">
        <f t="shared" si="1"/>
        <v>0</v>
      </c>
    </row>
    <row r="24" spans="1:21" ht="15.75" x14ac:dyDescent="0.25">
      <c r="A24" s="9">
        <v>14</v>
      </c>
      <c r="B24" s="13" t="s">
        <v>27</v>
      </c>
      <c r="C24" s="11" t="s">
        <v>15</v>
      </c>
      <c r="D24" s="8">
        <v>131.85</v>
      </c>
      <c r="E24" s="27"/>
      <c r="G24" s="43">
        <f t="shared" si="4"/>
        <v>0</v>
      </c>
      <c r="H24" s="27"/>
      <c r="I24" t="s">
        <v>20</v>
      </c>
      <c r="J24" t="s">
        <v>51</v>
      </c>
      <c r="K24" s="27">
        <f>D24/54</f>
        <v>2.4416666666666664</v>
      </c>
      <c r="L24">
        <v>1</v>
      </c>
      <c r="M24">
        <f t="shared" si="5"/>
        <v>2.4416666666666664</v>
      </c>
      <c r="T24" s="43">
        <f t="shared" si="0"/>
        <v>0</v>
      </c>
      <c r="U24" s="43">
        <f t="shared" si="1"/>
        <v>0</v>
      </c>
    </row>
    <row r="25" spans="1:21" ht="15.75" x14ac:dyDescent="0.25">
      <c r="A25" s="9">
        <v>15</v>
      </c>
      <c r="B25" s="13" t="s">
        <v>28</v>
      </c>
      <c r="C25" s="11" t="s">
        <v>15</v>
      </c>
      <c r="D25" s="8">
        <v>0</v>
      </c>
      <c r="E25" s="27"/>
      <c r="G25" s="43">
        <f t="shared" si="4"/>
        <v>0</v>
      </c>
      <c r="H25" s="27"/>
      <c r="I25" t="s">
        <v>20</v>
      </c>
      <c r="J25" t="s">
        <v>51</v>
      </c>
      <c r="K25" s="27">
        <f>D25/52</f>
        <v>0</v>
      </c>
      <c r="L25">
        <v>1</v>
      </c>
      <c r="M25">
        <f t="shared" si="5"/>
        <v>0</v>
      </c>
      <c r="T25" s="43">
        <f t="shared" si="0"/>
        <v>0</v>
      </c>
      <c r="U25" s="43">
        <f t="shared" si="1"/>
        <v>0</v>
      </c>
    </row>
    <row r="26" spans="1:21" ht="15.75" x14ac:dyDescent="0.25">
      <c r="A26" s="9">
        <v>16</v>
      </c>
      <c r="B26" s="13" t="s">
        <v>29</v>
      </c>
      <c r="C26" s="11" t="s">
        <v>15</v>
      </c>
      <c r="D26" s="8">
        <v>142.46</v>
      </c>
      <c r="E26" s="27"/>
      <c r="G26" s="43">
        <f t="shared" si="4"/>
        <v>0</v>
      </c>
      <c r="H26" s="27"/>
      <c r="I26" t="s">
        <v>20</v>
      </c>
      <c r="J26" t="s">
        <v>51</v>
      </c>
      <c r="K26" s="27">
        <f>D26/54</f>
        <v>2.6381481481481481</v>
      </c>
      <c r="L26">
        <v>1</v>
      </c>
      <c r="M26">
        <f t="shared" si="5"/>
        <v>2.6381481481481481</v>
      </c>
      <c r="T26" s="43">
        <f t="shared" si="0"/>
        <v>0</v>
      </c>
      <c r="U26" s="43">
        <f t="shared" si="1"/>
        <v>0</v>
      </c>
    </row>
    <row r="27" spans="1:21" ht="15.75" x14ac:dyDescent="0.25">
      <c r="A27" s="3"/>
      <c r="B27" s="4" t="s">
        <v>30</v>
      </c>
      <c r="C27" s="5"/>
      <c r="D27" s="8">
        <v>0</v>
      </c>
      <c r="E27" s="27"/>
      <c r="H27" s="27"/>
      <c r="T27" s="43">
        <f t="shared" si="0"/>
        <v>0</v>
      </c>
      <c r="U27" s="43">
        <f t="shared" si="1"/>
        <v>0</v>
      </c>
    </row>
    <row r="28" spans="1:21" ht="15.75" x14ac:dyDescent="0.25">
      <c r="A28" s="15">
        <v>17</v>
      </c>
      <c r="B28" s="13" t="s">
        <v>31</v>
      </c>
      <c r="C28" s="11" t="s">
        <v>12</v>
      </c>
      <c r="D28" s="8">
        <v>134</v>
      </c>
      <c r="E28" s="27"/>
      <c r="G28" s="43">
        <f t="shared" ref="G28:G35" si="6">F28*D28</f>
        <v>0</v>
      </c>
      <c r="H28" s="27"/>
      <c r="I28" t="s">
        <v>30</v>
      </c>
      <c r="J28" t="s">
        <v>51</v>
      </c>
      <c r="K28" s="27">
        <f>D28/15</f>
        <v>8.9333333333333336</v>
      </c>
      <c r="L28">
        <v>6</v>
      </c>
      <c r="M28">
        <f t="shared" ref="M28:M35" si="7">K28*L28</f>
        <v>53.6</v>
      </c>
      <c r="T28" s="43">
        <f t="shared" si="0"/>
        <v>0</v>
      </c>
      <c r="U28" s="43">
        <f t="shared" si="1"/>
        <v>0</v>
      </c>
    </row>
    <row r="29" spans="1:21" ht="15.75" x14ac:dyDescent="0.25">
      <c r="A29" s="9">
        <v>18</v>
      </c>
      <c r="B29" s="13" t="s">
        <v>32</v>
      </c>
      <c r="C29" s="11" t="s">
        <v>12</v>
      </c>
      <c r="D29" s="8">
        <v>0</v>
      </c>
      <c r="E29" s="27"/>
      <c r="G29" s="43">
        <f t="shared" si="6"/>
        <v>0</v>
      </c>
      <c r="H29" s="27"/>
      <c r="I29" t="s">
        <v>30</v>
      </c>
      <c r="J29" t="s">
        <v>51</v>
      </c>
      <c r="K29" s="27">
        <f>D29/54</f>
        <v>0</v>
      </c>
      <c r="L29">
        <v>6</v>
      </c>
      <c r="M29">
        <f t="shared" si="7"/>
        <v>0</v>
      </c>
      <c r="T29" s="43">
        <f t="shared" si="0"/>
        <v>0</v>
      </c>
      <c r="U29" s="43">
        <f t="shared" si="1"/>
        <v>0</v>
      </c>
    </row>
    <row r="30" spans="1:21" ht="15.75" x14ac:dyDescent="0.25">
      <c r="A30" s="15">
        <v>19</v>
      </c>
      <c r="B30" s="13" t="s">
        <v>33</v>
      </c>
      <c r="C30" s="11" t="s">
        <v>15</v>
      </c>
      <c r="D30" s="8">
        <v>0</v>
      </c>
      <c r="E30" s="27"/>
      <c r="G30" s="43">
        <f t="shared" si="6"/>
        <v>0</v>
      </c>
      <c r="H30" s="27"/>
      <c r="I30" t="s">
        <v>30</v>
      </c>
      <c r="J30" t="s">
        <v>51</v>
      </c>
      <c r="K30" s="27">
        <f>D30/54</f>
        <v>0</v>
      </c>
      <c r="L30">
        <v>6</v>
      </c>
      <c r="M30">
        <f t="shared" si="7"/>
        <v>0</v>
      </c>
      <c r="T30" s="43">
        <f t="shared" si="0"/>
        <v>0</v>
      </c>
      <c r="U30" s="43">
        <f t="shared" si="1"/>
        <v>0</v>
      </c>
    </row>
    <row r="31" spans="1:21" ht="15.75" x14ac:dyDescent="0.25">
      <c r="A31" s="9">
        <v>20</v>
      </c>
      <c r="B31" s="13" t="s">
        <v>34</v>
      </c>
      <c r="C31" s="11" t="s">
        <v>15</v>
      </c>
      <c r="D31" s="8">
        <v>0</v>
      </c>
      <c r="E31" s="27"/>
      <c r="G31" s="43">
        <f t="shared" si="6"/>
        <v>0</v>
      </c>
      <c r="H31" s="27"/>
      <c r="I31" t="s">
        <v>30</v>
      </c>
      <c r="J31" t="s">
        <v>51</v>
      </c>
      <c r="K31" s="27">
        <f>D31/81</f>
        <v>0</v>
      </c>
      <c r="L31">
        <v>6</v>
      </c>
      <c r="M31">
        <f t="shared" si="7"/>
        <v>0</v>
      </c>
      <c r="T31" s="43">
        <f t="shared" si="0"/>
        <v>0</v>
      </c>
      <c r="U31" s="43">
        <f t="shared" si="1"/>
        <v>0</v>
      </c>
    </row>
    <row r="32" spans="1:21" ht="15.75" x14ac:dyDescent="0.25">
      <c r="A32" s="15">
        <v>21</v>
      </c>
      <c r="B32" s="13" t="s">
        <v>35</v>
      </c>
      <c r="C32" s="11" t="s">
        <v>15</v>
      </c>
      <c r="D32" s="8">
        <v>0</v>
      </c>
      <c r="E32" s="27"/>
      <c r="G32" s="43">
        <f t="shared" si="6"/>
        <v>0</v>
      </c>
      <c r="H32" s="27"/>
      <c r="I32" t="s">
        <v>30</v>
      </c>
      <c r="J32" t="s">
        <v>51</v>
      </c>
      <c r="K32" s="27">
        <f>D32/54</f>
        <v>0</v>
      </c>
      <c r="L32">
        <v>6</v>
      </c>
      <c r="M32">
        <f t="shared" si="7"/>
        <v>0</v>
      </c>
      <c r="T32" s="43">
        <f t="shared" si="0"/>
        <v>0</v>
      </c>
      <c r="U32" s="43">
        <f t="shared" si="1"/>
        <v>0</v>
      </c>
    </row>
    <row r="33" spans="1:21" ht="15.75" x14ac:dyDescent="0.25">
      <c r="A33" s="9">
        <v>22</v>
      </c>
      <c r="B33" s="13" t="s">
        <v>36</v>
      </c>
      <c r="C33" s="11" t="s">
        <v>15</v>
      </c>
      <c r="D33" s="8">
        <v>1746.48</v>
      </c>
      <c r="E33" s="27"/>
      <c r="G33" s="43">
        <f t="shared" si="6"/>
        <v>0</v>
      </c>
      <c r="H33" s="27"/>
      <c r="I33" t="s">
        <v>30</v>
      </c>
      <c r="J33" t="s">
        <v>51</v>
      </c>
      <c r="K33" s="27">
        <f>D33/81</f>
        <v>21.561481481481483</v>
      </c>
      <c r="L33">
        <v>6</v>
      </c>
      <c r="M33">
        <f t="shared" si="7"/>
        <v>129.3688888888889</v>
      </c>
      <c r="T33" s="43">
        <f t="shared" si="0"/>
        <v>0</v>
      </c>
      <c r="U33" s="43">
        <f t="shared" si="1"/>
        <v>0</v>
      </c>
    </row>
    <row r="34" spans="1:21" ht="15.75" x14ac:dyDescent="0.25">
      <c r="A34" s="15">
        <v>23</v>
      </c>
      <c r="B34" s="13" t="s">
        <v>37</v>
      </c>
      <c r="C34" s="11" t="s">
        <v>15</v>
      </c>
      <c r="D34" s="8">
        <v>131.85</v>
      </c>
      <c r="E34" s="27"/>
      <c r="G34" s="43">
        <f t="shared" si="6"/>
        <v>0</v>
      </c>
      <c r="H34" s="27"/>
      <c r="I34" t="s">
        <v>30</v>
      </c>
      <c r="J34" t="s">
        <v>51</v>
      </c>
      <c r="K34" s="27">
        <f>D34/54</f>
        <v>2.4416666666666664</v>
      </c>
      <c r="L34">
        <v>6</v>
      </c>
      <c r="M34">
        <f t="shared" si="7"/>
        <v>14.649999999999999</v>
      </c>
      <c r="T34" s="43">
        <f t="shared" si="0"/>
        <v>0</v>
      </c>
      <c r="U34" s="43">
        <f t="shared" si="1"/>
        <v>0</v>
      </c>
    </row>
    <row r="35" spans="1:21" ht="15.75" x14ac:dyDescent="0.25">
      <c r="A35" s="9">
        <v>24</v>
      </c>
      <c r="B35" s="14" t="s">
        <v>38</v>
      </c>
      <c r="C35" s="11" t="s">
        <v>15</v>
      </c>
      <c r="D35" s="8">
        <v>0</v>
      </c>
      <c r="E35" s="27"/>
      <c r="G35" s="43">
        <f t="shared" si="6"/>
        <v>0</v>
      </c>
      <c r="H35" s="27"/>
      <c r="I35" t="s">
        <v>30</v>
      </c>
      <c r="J35" t="s">
        <v>51</v>
      </c>
      <c r="K35" s="27">
        <f>D35/52</f>
        <v>0</v>
      </c>
      <c r="L35">
        <v>6</v>
      </c>
      <c r="M35">
        <f t="shared" si="7"/>
        <v>0</v>
      </c>
      <c r="T35" s="43">
        <f t="shared" si="0"/>
        <v>0</v>
      </c>
      <c r="U35" s="43">
        <f t="shared" si="1"/>
        <v>0</v>
      </c>
    </row>
    <row r="36" spans="1:21" ht="15.75" x14ac:dyDescent="0.25">
      <c r="A36" s="16"/>
      <c r="B36" s="17" t="s">
        <v>39</v>
      </c>
      <c r="C36" s="18"/>
      <c r="D36" s="8">
        <v>0</v>
      </c>
      <c r="E36" s="27"/>
      <c r="H36" s="27"/>
      <c r="T36" s="43">
        <f t="shared" si="0"/>
        <v>0</v>
      </c>
      <c r="U36" s="43">
        <f t="shared" si="1"/>
        <v>0</v>
      </c>
    </row>
    <row r="37" spans="1:21" ht="15.75" x14ac:dyDescent="0.25">
      <c r="A37" s="9">
        <v>25</v>
      </c>
      <c r="B37" s="13" t="s">
        <v>40</v>
      </c>
      <c r="C37" s="19" t="s">
        <v>15</v>
      </c>
      <c r="D37" s="8">
        <v>142.46</v>
      </c>
      <c r="E37" s="27"/>
      <c r="G37" s="43">
        <f>F37*D37</f>
        <v>0</v>
      </c>
      <c r="H37" s="27"/>
      <c r="I37" t="s">
        <v>71</v>
      </c>
      <c r="J37" t="s">
        <v>72</v>
      </c>
      <c r="K37" s="27">
        <f>D37/26</f>
        <v>5.4792307692307691</v>
      </c>
      <c r="L37">
        <v>1</v>
      </c>
      <c r="M37">
        <f>K37*L37</f>
        <v>5.4792307692307691</v>
      </c>
      <c r="T37" s="43">
        <f t="shared" si="0"/>
        <v>0</v>
      </c>
      <c r="U37" s="43">
        <f t="shared" si="1"/>
        <v>0</v>
      </c>
    </row>
    <row r="38" spans="1:21" ht="15.75" x14ac:dyDescent="0.25">
      <c r="A38" s="3"/>
      <c r="B38" s="4" t="s">
        <v>41</v>
      </c>
      <c r="C38" s="5"/>
      <c r="D38" s="8">
        <v>0</v>
      </c>
      <c r="E38" s="27"/>
      <c r="H38" s="27"/>
      <c r="T38" s="43">
        <f t="shared" si="0"/>
        <v>0</v>
      </c>
      <c r="U38" s="43">
        <f t="shared" si="1"/>
        <v>0</v>
      </c>
    </row>
    <row r="39" spans="1:21" ht="15.75" x14ac:dyDescent="0.25">
      <c r="A39" s="9">
        <v>26</v>
      </c>
      <c r="B39" s="20" t="s">
        <v>42</v>
      </c>
      <c r="C39" s="19" t="s">
        <v>43</v>
      </c>
      <c r="D39" s="8">
        <v>0</v>
      </c>
      <c r="E39" s="27"/>
      <c r="G39" s="43">
        <f>F39*D39</f>
        <v>0</v>
      </c>
      <c r="H39" s="27"/>
      <c r="I39" t="s">
        <v>73</v>
      </c>
      <c r="J39" t="s">
        <v>43</v>
      </c>
      <c r="K39" s="27">
        <f>D39</f>
        <v>0</v>
      </c>
      <c r="M39">
        <f>K39*L39</f>
        <v>0</v>
      </c>
      <c r="T39" s="43">
        <f t="shared" si="0"/>
        <v>0</v>
      </c>
      <c r="U39" s="43">
        <f t="shared" si="1"/>
        <v>0</v>
      </c>
    </row>
    <row r="40" spans="1:21" ht="15.75" x14ac:dyDescent="0.25">
      <c r="A40" s="9">
        <v>27</v>
      </c>
      <c r="B40" s="20" t="s">
        <v>44</v>
      </c>
      <c r="C40" s="19" t="s">
        <v>43</v>
      </c>
      <c r="D40" s="8">
        <v>1</v>
      </c>
      <c r="E40" s="27"/>
      <c r="G40" s="43">
        <f>F40*D40</f>
        <v>0</v>
      </c>
      <c r="H40" s="27"/>
      <c r="I40" t="s">
        <v>73</v>
      </c>
      <c r="J40" t="s">
        <v>43</v>
      </c>
      <c r="K40" s="27">
        <f>D40</f>
        <v>1</v>
      </c>
      <c r="M40">
        <f>K40*L40</f>
        <v>0</v>
      </c>
      <c r="T40" s="43">
        <f t="shared" si="0"/>
        <v>0</v>
      </c>
      <c r="U40" s="43">
        <f t="shared" si="1"/>
        <v>0</v>
      </c>
    </row>
    <row r="41" spans="1:21" ht="15.75" x14ac:dyDescent="0.25">
      <c r="A41" s="9">
        <v>32</v>
      </c>
      <c r="B41" s="20" t="s">
        <v>50</v>
      </c>
      <c r="C41" s="19" t="s">
        <v>43</v>
      </c>
      <c r="D41" s="8">
        <v>0</v>
      </c>
      <c r="E41" s="27"/>
      <c r="G41" s="43">
        <f>F41*D41</f>
        <v>0</v>
      </c>
      <c r="H41" s="27"/>
      <c r="I41" t="s">
        <v>73</v>
      </c>
      <c r="J41" t="s">
        <v>43</v>
      </c>
      <c r="K41" s="27">
        <f>D41</f>
        <v>0</v>
      </c>
      <c r="M41">
        <f>K41*L41</f>
        <v>0</v>
      </c>
      <c r="T41" s="43">
        <f t="shared" si="0"/>
        <v>0</v>
      </c>
      <c r="U41" s="43">
        <f t="shared" si="1"/>
        <v>0</v>
      </c>
    </row>
    <row r="42" spans="1:21" ht="15.75" x14ac:dyDescent="0.25">
      <c r="A42" s="3"/>
      <c r="B42" s="4" t="s">
        <v>45</v>
      </c>
      <c r="C42" s="5"/>
      <c r="D42" s="8">
        <v>0</v>
      </c>
      <c r="E42" s="27"/>
      <c r="H42" s="27"/>
      <c r="T42" s="43">
        <f t="shared" si="0"/>
        <v>0</v>
      </c>
      <c r="U42" s="43">
        <f t="shared" si="1"/>
        <v>0</v>
      </c>
    </row>
    <row r="43" spans="1:21" ht="15.75" x14ac:dyDescent="0.25">
      <c r="A43" s="9">
        <v>28</v>
      </c>
      <c r="B43" s="20" t="s">
        <v>46</v>
      </c>
      <c r="C43" s="19" t="s">
        <v>43</v>
      </c>
      <c r="D43" s="8">
        <v>0</v>
      </c>
      <c r="E43" s="27"/>
      <c r="G43" s="43">
        <f>F43*D43</f>
        <v>0</v>
      </c>
      <c r="H43" s="27"/>
      <c r="I43" t="s">
        <v>74</v>
      </c>
      <c r="J43" t="s">
        <v>43</v>
      </c>
      <c r="K43" s="27">
        <f>D43</f>
        <v>0</v>
      </c>
      <c r="M43">
        <f>K43*L43</f>
        <v>0</v>
      </c>
      <c r="T43" s="43">
        <f t="shared" si="0"/>
        <v>0</v>
      </c>
      <c r="U43" s="43">
        <f t="shared" si="1"/>
        <v>0</v>
      </c>
    </row>
    <row r="44" spans="1:21" ht="15.75" x14ac:dyDescent="0.25">
      <c r="A44" s="9">
        <v>29</v>
      </c>
      <c r="B44" s="20" t="s">
        <v>47</v>
      </c>
      <c r="C44" s="19" t="s">
        <v>43</v>
      </c>
      <c r="D44" s="8">
        <v>0</v>
      </c>
      <c r="E44" s="27"/>
      <c r="G44" s="43">
        <f>F44*D44</f>
        <v>0</v>
      </c>
      <c r="H44" s="27"/>
      <c r="I44" t="s">
        <v>74</v>
      </c>
      <c r="J44" t="s">
        <v>43</v>
      </c>
      <c r="K44" s="27">
        <f>D44</f>
        <v>0</v>
      </c>
      <c r="M44">
        <f>K44*L44</f>
        <v>0</v>
      </c>
      <c r="T44" s="43">
        <f t="shared" si="0"/>
        <v>0</v>
      </c>
      <c r="U44" s="43">
        <f t="shared" si="1"/>
        <v>0</v>
      </c>
    </row>
    <row r="45" spans="1:21" ht="15.75" x14ac:dyDescent="0.25">
      <c r="A45" s="9">
        <v>30</v>
      </c>
      <c r="B45" s="20" t="s">
        <v>48</v>
      </c>
      <c r="C45" s="19" t="s">
        <v>43</v>
      </c>
      <c r="D45" s="8">
        <v>0</v>
      </c>
      <c r="E45" s="27"/>
      <c r="G45" s="43">
        <f>F45*D45</f>
        <v>0</v>
      </c>
      <c r="H45" s="27"/>
      <c r="I45" t="s">
        <v>74</v>
      </c>
      <c r="J45" t="s">
        <v>43</v>
      </c>
      <c r="K45" s="27">
        <f>D45</f>
        <v>0</v>
      </c>
      <c r="M45">
        <f>K45*L45</f>
        <v>0</v>
      </c>
      <c r="T45" s="43">
        <f t="shared" si="0"/>
        <v>0</v>
      </c>
      <c r="U45" s="43">
        <f t="shared" si="1"/>
        <v>0</v>
      </c>
    </row>
    <row r="46" spans="1:21" ht="15.75" x14ac:dyDescent="0.25">
      <c r="A46" s="9">
        <v>31</v>
      </c>
      <c r="B46" s="20" t="s">
        <v>49</v>
      </c>
      <c r="C46" s="19" t="s">
        <v>43</v>
      </c>
      <c r="D46" s="8">
        <v>1</v>
      </c>
      <c r="E46" s="27"/>
      <c r="G46" s="43">
        <f>F46*D46</f>
        <v>0</v>
      </c>
      <c r="H46" s="27"/>
      <c r="I46" t="s">
        <v>70</v>
      </c>
      <c r="J46" t="s">
        <v>51</v>
      </c>
      <c r="K46" s="27">
        <f>SUM(D46:D46)</f>
        <v>1</v>
      </c>
      <c r="L46">
        <v>0.75</v>
      </c>
      <c r="M46">
        <f>K46*L46</f>
        <v>0.75</v>
      </c>
      <c r="T46" s="43">
        <f t="shared" si="0"/>
        <v>0</v>
      </c>
      <c r="U46" s="43">
        <f t="shared" si="1"/>
        <v>0</v>
      </c>
    </row>
    <row r="50" spans="2:5" x14ac:dyDescent="0.25">
      <c r="B50" s="36" t="s">
        <v>84</v>
      </c>
      <c r="C50" s="36" t="s">
        <v>60</v>
      </c>
      <c r="E50" s="36" t="s">
        <v>75</v>
      </c>
    </row>
    <row r="51" spans="2:5" x14ac:dyDescent="0.25">
      <c r="B51" s="38" t="s">
        <v>70</v>
      </c>
      <c r="C51" s="38">
        <v>20</v>
      </c>
      <c r="E51" s="38"/>
    </row>
    <row r="52" spans="2:5" x14ac:dyDescent="0.25">
      <c r="B52" s="38" t="s">
        <v>20</v>
      </c>
      <c r="C52" s="38">
        <v>1</v>
      </c>
      <c r="E52" s="38"/>
    </row>
    <row r="53" spans="2:5" x14ac:dyDescent="0.25">
      <c r="B53" s="38" t="s">
        <v>30</v>
      </c>
      <c r="C53" s="38">
        <v>6</v>
      </c>
      <c r="E53" s="38"/>
    </row>
    <row r="54" spans="2:5" x14ac:dyDescent="0.25">
      <c r="B54" s="38" t="s">
        <v>71</v>
      </c>
      <c r="C54" s="38">
        <v>1</v>
      </c>
      <c r="E54" s="38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nUpdatePXRates">
              <controlPr defaultSize="0" print="0" autoFill="0" autoPict="0" macro="[1]!UpdatePX">
                <anchor moveWithCells="1" sizeWithCells="1">
                  <from>
                    <xdr:col>1</xdr:col>
                    <xdr:colOff>1924050</xdr:colOff>
                    <xdr:row>54</xdr:row>
                    <xdr:rowOff>57150</xdr:rowOff>
                  </from>
                  <to>
                    <xdr:col>3</xdr:col>
                    <xdr:colOff>314325</xdr:colOff>
                    <xdr:row>57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tnFinalReports">
              <controlPr defaultSize="0" print="0" autoFill="0" autoPict="0" macro="[1]!CopyRowsToFinalReport">
                <anchor moveWithCells="1" sizeWithCells="1">
                  <from>
                    <xdr:col>4</xdr:col>
                    <xdr:colOff>0</xdr:colOff>
                    <xdr:row>57</xdr:row>
                    <xdr:rowOff>47625</xdr:rowOff>
                  </from>
                  <to>
                    <xdr:col>6</xdr:col>
                    <xdr:colOff>381000</xdr:colOff>
                    <xdr:row>60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48C5-4E3D-484D-8D71-2586193F4E49}">
  <dimension ref="A1:L91"/>
  <sheetViews>
    <sheetView topLeftCell="A36" workbookViewId="0">
      <selection activeCell="F64" activeCellId="3" sqref="F20:H20 F36:H36 F51:H51 F64:H64"/>
    </sheetView>
  </sheetViews>
  <sheetFormatPr defaultRowHeight="15" x14ac:dyDescent="0.25"/>
  <cols>
    <col min="1" max="1" width="10" bestFit="1" customWidth="1"/>
    <col min="2" max="2" width="37.42578125" bestFit="1" customWidth="1"/>
    <col min="3" max="3" width="5.140625" bestFit="1" customWidth="1"/>
    <col min="4" max="4" width="7.5703125" bestFit="1" customWidth="1"/>
    <col min="5" max="5" width="14.28515625" bestFit="1" customWidth="1"/>
    <col min="6" max="6" width="12.140625" style="27" bestFit="1" customWidth="1"/>
    <col min="7" max="7" width="5.5703125" style="27" bestFit="1" customWidth="1"/>
    <col min="8" max="9" width="12.140625" style="27" bestFit="1" customWidth="1"/>
    <col min="10" max="10" width="11.140625" style="27" bestFit="1" customWidth="1"/>
    <col min="11" max="11" width="12.140625" style="27" bestFit="1" customWidth="1"/>
    <col min="12" max="12" width="9.140625" style="27"/>
  </cols>
  <sheetData>
    <row r="1" spans="1:11" ht="39.950000000000003" customHeight="1" x14ac:dyDescent="0.25">
      <c r="A1" s="136" t="s">
        <v>53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x14ac:dyDescent="0.25">
      <c r="A2" s="135" t="s">
        <v>70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</row>
    <row r="3" spans="1:11" ht="30" customHeight="1" x14ac:dyDescent="0.25">
      <c r="A3" s="35" t="s">
        <v>0</v>
      </c>
      <c r="B3" s="35" t="s">
        <v>53</v>
      </c>
      <c r="C3" s="35" t="s">
        <v>1</v>
      </c>
      <c r="D3" s="35" t="s">
        <v>2</v>
      </c>
      <c r="E3" s="36" t="s">
        <v>58</v>
      </c>
      <c r="F3" s="45" t="s">
        <v>51</v>
      </c>
      <c r="G3" s="45" t="s">
        <v>60</v>
      </c>
      <c r="H3" s="45" t="s">
        <v>61</v>
      </c>
      <c r="I3" s="45" t="s">
        <v>76</v>
      </c>
      <c r="J3" s="45" t="s">
        <v>77</v>
      </c>
      <c r="K3" s="45" t="s">
        <v>78</v>
      </c>
    </row>
    <row r="4" spans="1:11" ht="15.75" x14ac:dyDescent="0.25">
      <c r="A4" s="9">
        <v>1</v>
      </c>
      <c r="B4" s="29" t="s">
        <v>11</v>
      </c>
      <c r="C4" s="11" t="s">
        <v>12</v>
      </c>
      <c r="D4" s="8">
        <v>108</v>
      </c>
      <c r="E4" t="s">
        <v>70</v>
      </c>
      <c r="F4" s="27">
        <f>D4/400</f>
        <v>0.27</v>
      </c>
      <c r="G4" s="27">
        <v>20</v>
      </c>
      <c r="H4" s="27">
        <f t="shared" ref="H4:H17" si="0">F4*G4</f>
        <v>5.4</v>
      </c>
      <c r="I4" s="27">
        <f t="shared" ref="I4:I17" si="1">H4/8</f>
        <v>0.67500000000000004</v>
      </c>
      <c r="K4" s="27" t="e">
        <f t="shared" ref="K4:K17" si="2">I4/J4</f>
        <v>#DIV/0!</v>
      </c>
    </row>
    <row r="5" spans="1:11" ht="15.75" x14ac:dyDescent="0.25">
      <c r="A5" s="9">
        <v>2</v>
      </c>
      <c r="B5" s="30" t="s">
        <v>13</v>
      </c>
      <c r="C5" s="11" t="s">
        <v>12</v>
      </c>
      <c r="D5" s="8">
        <v>134</v>
      </c>
      <c r="E5" t="s">
        <v>70</v>
      </c>
      <c r="F5" s="27">
        <f>D5/15</f>
        <v>8.9333333333333336</v>
      </c>
      <c r="G5" s="27">
        <v>0.75</v>
      </c>
      <c r="H5" s="27">
        <f t="shared" si="0"/>
        <v>6.7</v>
      </c>
      <c r="I5" s="27">
        <f t="shared" si="1"/>
        <v>0.83750000000000002</v>
      </c>
      <c r="K5" s="27" t="e">
        <f t="shared" si="2"/>
        <v>#DIV/0!</v>
      </c>
    </row>
    <row r="6" spans="1:11" ht="15.75" x14ac:dyDescent="0.25">
      <c r="A6" s="9">
        <v>3</v>
      </c>
      <c r="B6" s="30" t="s">
        <v>14</v>
      </c>
      <c r="C6" s="11" t="s">
        <v>15</v>
      </c>
      <c r="D6" s="8">
        <v>1746.48</v>
      </c>
      <c r="E6" t="s">
        <v>70</v>
      </c>
      <c r="F6" s="27">
        <f>D6/81</f>
        <v>21.561481481481483</v>
      </c>
      <c r="G6" s="27">
        <v>0.75</v>
      </c>
      <c r="H6" s="27">
        <f t="shared" si="0"/>
        <v>16.171111111111113</v>
      </c>
      <c r="I6" s="27">
        <f t="shared" si="1"/>
        <v>2.0213888888888891</v>
      </c>
      <c r="K6" s="27" t="e">
        <f t="shared" si="2"/>
        <v>#DIV/0!</v>
      </c>
    </row>
    <row r="7" spans="1:11" ht="15.75" x14ac:dyDescent="0.25">
      <c r="A7" s="9">
        <v>4</v>
      </c>
      <c r="B7" s="30" t="s">
        <v>16</v>
      </c>
      <c r="C7" s="11" t="s">
        <v>15</v>
      </c>
      <c r="D7" s="8">
        <v>0</v>
      </c>
      <c r="E7" t="s">
        <v>70</v>
      </c>
      <c r="F7" s="27">
        <f>D7/81</f>
        <v>0</v>
      </c>
      <c r="G7" s="27">
        <v>0.75</v>
      </c>
      <c r="H7" s="27">
        <f t="shared" si="0"/>
        <v>0</v>
      </c>
      <c r="I7" s="27">
        <f t="shared" si="1"/>
        <v>0</v>
      </c>
      <c r="K7" s="27" t="e">
        <f t="shared" si="2"/>
        <v>#DIV/0!</v>
      </c>
    </row>
    <row r="8" spans="1:11" ht="15.75" x14ac:dyDescent="0.25">
      <c r="A8" s="9">
        <v>5</v>
      </c>
      <c r="B8" s="30" t="s">
        <v>17</v>
      </c>
      <c r="C8" s="11" t="s">
        <v>15</v>
      </c>
      <c r="D8" s="8">
        <v>142.46</v>
      </c>
      <c r="E8" t="s">
        <v>70</v>
      </c>
      <c r="F8" s="27">
        <f>D8/54</f>
        <v>2.6381481481481481</v>
      </c>
      <c r="G8" s="27">
        <v>0.75</v>
      </c>
      <c r="H8" s="27">
        <f t="shared" si="0"/>
        <v>1.9786111111111111</v>
      </c>
      <c r="I8" s="27">
        <f t="shared" si="1"/>
        <v>0.24732638888888889</v>
      </c>
      <c r="K8" s="27" t="e">
        <f t="shared" si="2"/>
        <v>#DIV/0!</v>
      </c>
    </row>
    <row r="9" spans="1:11" ht="15.75" x14ac:dyDescent="0.25">
      <c r="A9" s="9">
        <v>6</v>
      </c>
      <c r="B9" s="30" t="s">
        <v>18</v>
      </c>
      <c r="C9" s="11" t="s">
        <v>15</v>
      </c>
      <c r="D9" s="8">
        <v>131.85</v>
      </c>
      <c r="E9" t="s">
        <v>70</v>
      </c>
      <c r="F9" s="27">
        <f>D9/54</f>
        <v>2.4416666666666664</v>
      </c>
      <c r="G9" s="27">
        <v>0.75</v>
      </c>
      <c r="H9" s="27">
        <f t="shared" si="0"/>
        <v>1.8312499999999998</v>
      </c>
      <c r="I9" s="27">
        <f t="shared" si="1"/>
        <v>0.22890624999999998</v>
      </c>
      <c r="K9" s="27" t="e">
        <f t="shared" si="2"/>
        <v>#DIV/0!</v>
      </c>
    </row>
    <row r="10" spans="1:11" ht="15.75" x14ac:dyDescent="0.25">
      <c r="A10" s="9">
        <v>7</v>
      </c>
      <c r="B10" s="31" t="s">
        <v>19</v>
      </c>
      <c r="C10" s="11" t="s">
        <v>15</v>
      </c>
      <c r="D10" s="8">
        <v>0</v>
      </c>
      <c r="E10" t="s">
        <v>70</v>
      </c>
      <c r="F10" s="27">
        <f>D10/52</f>
        <v>0</v>
      </c>
      <c r="G10" s="27">
        <v>0.75</v>
      </c>
      <c r="H10" s="27">
        <f t="shared" si="0"/>
        <v>0</v>
      </c>
      <c r="I10" s="27">
        <f t="shared" si="1"/>
        <v>0</v>
      </c>
      <c r="K10" s="27" t="e">
        <f t="shared" si="2"/>
        <v>#DIV/0!</v>
      </c>
    </row>
    <row r="11" spans="1:11" ht="15.75" x14ac:dyDescent="0.25">
      <c r="A11" s="32">
        <v>31.1</v>
      </c>
      <c r="B11" s="33" t="s">
        <v>13</v>
      </c>
      <c r="C11" s="23" t="s">
        <v>12</v>
      </c>
      <c r="D11" s="8">
        <v>134</v>
      </c>
      <c r="E11" t="s">
        <v>70</v>
      </c>
      <c r="F11" s="27">
        <f>D11/15</f>
        <v>8.9333333333333336</v>
      </c>
      <c r="G11" s="27">
        <v>0.75</v>
      </c>
      <c r="H11" s="27">
        <f t="shared" si="0"/>
        <v>6.7</v>
      </c>
      <c r="I11" s="27">
        <f t="shared" si="1"/>
        <v>0.83750000000000002</v>
      </c>
      <c r="K11" s="27" t="e">
        <f t="shared" si="2"/>
        <v>#DIV/0!</v>
      </c>
    </row>
    <row r="12" spans="1:11" ht="15.75" x14ac:dyDescent="0.25">
      <c r="A12" s="32">
        <v>31.2</v>
      </c>
      <c r="B12" s="33" t="s">
        <v>14</v>
      </c>
      <c r="C12" s="23" t="s">
        <v>15</v>
      </c>
      <c r="D12" s="8">
        <v>1746.48</v>
      </c>
      <c r="E12" t="s">
        <v>70</v>
      </c>
      <c r="F12" s="27">
        <f>D12/81</f>
        <v>21.561481481481483</v>
      </c>
      <c r="G12" s="27">
        <v>0.75</v>
      </c>
      <c r="H12" s="27">
        <f t="shared" si="0"/>
        <v>16.171111111111113</v>
      </c>
      <c r="I12" s="27">
        <f t="shared" si="1"/>
        <v>2.0213888888888891</v>
      </c>
      <c r="K12" s="27" t="e">
        <f t="shared" si="2"/>
        <v>#DIV/0!</v>
      </c>
    </row>
    <row r="13" spans="1:11" ht="15.75" x14ac:dyDescent="0.25">
      <c r="A13" s="32">
        <v>31.3</v>
      </c>
      <c r="B13" s="33" t="s">
        <v>16</v>
      </c>
      <c r="C13" s="23" t="s">
        <v>15</v>
      </c>
      <c r="D13" s="8">
        <v>0</v>
      </c>
      <c r="E13" t="s">
        <v>70</v>
      </c>
      <c r="F13" s="27">
        <f>D13/81</f>
        <v>0</v>
      </c>
      <c r="G13" s="27">
        <v>0.75</v>
      </c>
      <c r="H13" s="27">
        <f t="shared" si="0"/>
        <v>0</v>
      </c>
      <c r="I13" s="27">
        <f t="shared" si="1"/>
        <v>0</v>
      </c>
      <c r="K13" s="27" t="e">
        <f t="shared" si="2"/>
        <v>#DIV/0!</v>
      </c>
    </row>
    <row r="14" spans="1:11" ht="15.75" x14ac:dyDescent="0.25">
      <c r="A14" s="32">
        <v>31.4</v>
      </c>
      <c r="B14" s="33" t="s">
        <v>17</v>
      </c>
      <c r="C14" s="23" t="s">
        <v>15</v>
      </c>
      <c r="D14" s="8">
        <v>142.46</v>
      </c>
      <c r="E14" t="s">
        <v>70</v>
      </c>
      <c r="F14" s="27">
        <f>D14/54</f>
        <v>2.6381481481481481</v>
      </c>
      <c r="G14" s="27">
        <v>0.75</v>
      </c>
      <c r="H14" s="27">
        <f t="shared" si="0"/>
        <v>1.9786111111111111</v>
      </c>
      <c r="I14" s="27">
        <f t="shared" si="1"/>
        <v>0.24732638888888889</v>
      </c>
      <c r="K14" s="27" t="e">
        <f t="shared" si="2"/>
        <v>#DIV/0!</v>
      </c>
    </row>
    <row r="15" spans="1:11" ht="15.75" x14ac:dyDescent="0.25">
      <c r="A15" s="32">
        <v>31.5</v>
      </c>
      <c r="B15" s="33" t="s">
        <v>18</v>
      </c>
      <c r="C15" s="23" t="s">
        <v>15</v>
      </c>
      <c r="D15" s="8">
        <v>131.85</v>
      </c>
      <c r="E15" t="s">
        <v>70</v>
      </c>
      <c r="F15" s="27">
        <f>D15/54</f>
        <v>2.4416666666666664</v>
      </c>
      <c r="G15" s="27">
        <v>0.75</v>
      </c>
      <c r="H15" s="27">
        <f t="shared" si="0"/>
        <v>1.8312499999999998</v>
      </c>
      <c r="I15" s="27">
        <f t="shared" si="1"/>
        <v>0.22890624999999998</v>
      </c>
      <c r="K15" s="27" t="e">
        <f t="shared" si="2"/>
        <v>#DIV/0!</v>
      </c>
    </row>
    <row r="16" spans="1:11" ht="15.75" x14ac:dyDescent="0.25">
      <c r="A16" s="32">
        <v>31.6</v>
      </c>
      <c r="B16" s="34" t="s">
        <v>19</v>
      </c>
      <c r="C16" s="23" t="s">
        <v>15</v>
      </c>
      <c r="D16" s="8">
        <v>0</v>
      </c>
      <c r="E16" t="s">
        <v>70</v>
      </c>
      <c r="F16" s="27">
        <f>D16/52</f>
        <v>0</v>
      </c>
      <c r="G16" s="27">
        <v>0.75</v>
      </c>
      <c r="H16" s="27">
        <f t="shared" si="0"/>
        <v>0</v>
      </c>
      <c r="I16" s="27">
        <f t="shared" si="1"/>
        <v>0</v>
      </c>
      <c r="K16" s="27" t="e">
        <f t="shared" si="2"/>
        <v>#DIV/0!</v>
      </c>
    </row>
    <row r="17" spans="1:11" ht="15.75" x14ac:dyDescent="0.25">
      <c r="A17" s="9">
        <v>31</v>
      </c>
      <c r="B17" s="20" t="s">
        <v>49</v>
      </c>
      <c r="C17" s="11" t="s">
        <v>43</v>
      </c>
      <c r="D17" s="8">
        <v>1</v>
      </c>
      <c r="E17" t="s">
        <v>70</v>
      </c>
      <c r="F17" s="27">
        <f>SUM(D17:D17)</f>
        <v>1</v>
      </c>
      <c r="G17" s="27">
        <v>0.75</v>
      </c>
      <c r="H17" s="27">
        <f t="shared" si="0"/>
        <v>0.75</v>
      </c>
      <c r="I17" s="27">
        <f t="shared" si="1"/>
        <v>9.375E-2</v>
      </c>
      <c r="K17" s="27" t="e">
        <f t="shared" si="2"/>
        <v>#DIV/0!</v>
      </c>
    </row>
    <row r="19" spans="1:11" x14ac:dyDescent="0.25">
      <c r="E19" s="37" t="s">
        <v>79</v>
      </c>
      <c r="F19" s="46" t="s">
        <v>2</v>
      </c>
      <c r="G19" s="46"/>
      <c r="H19" s="46" t="s">
        <v>61</v>
      </c>
      <c r="I19" s="46" t="s">
        <v>76</v>
      </c>
      <c r="J19" s="46" t="s">
        <v>77</v>
      </c>
      <c r="K19" s="46" t="s">
        <v>78</v>
      </c>
    </row>
    <row r="20" spans="1:11" x14ac:dyDescent="0.25">
      <c r="E20" t="s">
        <v>70</v>
      </c>
      <c r="F20" s="27">
        <f>SUM(F4:F17)</f>
        <v>72.419259259259263</v>
      </c>
      <c r="H20" s="27">
        <f>SUM(H4:H17)</f>
        <v>59.511944444444445</v>
      </c>
      <c r="I20" s="27">
        <f>H20/8</f>
        <v>7.4389930555555557</v>
      </c>
      <c r="J20" s="27" t="e">
        <f>AVERAGE(J4:J17)</f>
        <v>#DIV/0!</v>
      </c>
      <c r="K20" s="27" t="e">
        <f>I20/J20</f>
        <v>#DIV/0!</v>
      </c>
    </row>
    <row r="23" spans="1:11" x14ac:dyDescent="0.25">
      <c r="A23" s="135" t="s">
        <v>20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</row>
    <row r="24" spans="1:11" ht="30" customHeight="1" x14ac:dyDescent="0.25">
      <c r="A24" s="35" t="s">
        <v>0</v>
      </c>
      <c r="B24" s="35" t="s">
        <v>53</v>
      </c>
      <c r="C24" s="35" t="s">
        <v>1</v>
      </c>
      <c r="D24" s="35" t="s">
        <v>2</v>
      </c>
      <c r="E24" s="36" t="s">
        <v>58</v>
      </c>
      <c r="F24" s="45" t="s">
        <v>51</v>
      </c>
      <c r="G24" s="45" t="s">
        <v>60</v>
      </c>
      <c r="H24" s="45" t="s">
        <v>61</v>
      </c>
      <c r="I24" s="45" t="s">
        <v>76</v>
      </c>
      <c r="J24" s="45" t="s">
        <v>77</v>
      </c>
      <c r="K24" s="45" t="s">
        <v>78</v>
      </c>
    </row>
    <row r="25" spans="1:11" ht="15.75" x14ac:dyDescent="0.25">
      <c r="A25" s="9">
        <v>8</v>
      </c>
      <c r="B25" s="30" t="s">
        <v>21</v>
      </c>
      <c r="C25" s="11" t="s">
        <v>12</v>
      </c>
      <c r="D25" s="8">
        <v>134</v>
      </c>
      <c r="E25" t="s">
        <v>20</v>
      </c>
      <c r="F25" s="27">
        <f>(D25/15)</f>
        <v>8.9333333333333336</v>
      </c>
      <c r="G25" s="27">
        <v>1</v>
      </c>
      <c r="H25" s="27">
        <f t="shared" ref="H25:H33" si="3">F25*G25</f>
        <v>8.9333333333333336</v>
      </c>
      <c r="I25" s="27">
        <f t="shared" ref="I25:I33" si="4">H25/8</f>
        <v>1.1166666666666667</v>
      </c>
      <c r="K25" s="27" t="e">
        <f t="shared" ref="K25:K33" si="5">I25/J25</f>
        <v>#DIV/0!</v>
      </c>
    </row>
    <row r="26" spans="1:11" ht="15.75" x14ac:dyDescent="0.25">
      <c r="A26" s="9">
        <v>9</v>
      </c>
      <c r="B26" s="30" t="s">
        <v>22</v>
      </c>
      <c r="C26" s="11" t="s">
        <v>12</v>
      </c>
      <c r="D26" s="8">
        <v>0</v>
      </c>
      <c r="E26" t="s">
        <v>20</v>
      </c>
      <c r="F26" s="27">
        <f>D26/54</f>
        <v>0</v>
      </c>
      <c r="G26" s="27">
        <v>1</v>
      </c>
      <c r="H26" s="27">
        <f t="shared" si="3"/>
        <v>0</v>
      </c>
      <c r="I26" s="27">
        <f t="shared" si="4"/>
        <v>0</v>
      </c>
      <c r="K26" s="27" t="e">
        <f t="shared" si="5"/>
        <v>#DIV/0!</v>
      </c>
    </row>
    <row r="27" spans="1:11" ht="15.75" x14ac:dyDescent="0.25">
      <c r="A27" s="9">
        <v>10</v>
      </c>
      <c r="B27" s="30" t="s">
        <v>23</v>
      </c>
      <c r="C27" s="11" t="s">
        <v>15</v>
      </c>
      <c r="D27" s="8">
        <v>0</v>
      </c>
      <c r="E27" t="s">
        <v>20</v>
      </c>
      <c r="F27" s="27">
        <f>D27/54</f>
        <v>0</v>
      </c>
      <c r="G27" s="27">
        <v>1</v>
      </c>
      <c r="H27" s="27">
        <f t="shared" si="3"/>
        <v>0</v>
      </c>
      <c r="I27" s="27">
        <f t="shared" si="4"/>
        <v>0</v>
      </c>
      <c r="K27" s="27" t="e">
        <f t="shared" si="5"/>
        <v>#DIV/0!</v>
      </c>
    </row>
    <row r="28" spans="1:11" ht="15.75" x14ac:dyDescent="0.25">
      <c r="A28" s="9">
        <v>11</v>
      </c>
      <c r="B28" s="30" t="s">
        <v>24</v>
      </c>
      <c r="C28" s="11" t="s">
        <v>15</v>
      </c>
      <c r="D28" s="8">
        <v>0</v>
      </c>
      <c r="E28" t="s">
        <v>20</v>
      </c>
      <c r="F28" s="27">
        <f>D28/54</f>
        <v>0</v>
      </c>
      <c r="G28" s="27">
        <v>1</v>
      </c>
      <c r="H28" s="27">
        <f t="shared" si="3"/>
        <v>0</v>
      </c>
      <c r="I28" s="27">
        <f t="shared" si="4"/>
        <v>0</v>
      </c>
      <c r="K28" s="27" t="e">
        <f t="shared" si="5"/>
        <v>#DIV/0!</v>
      </c>
    </row>
    <row r="29" spans="1:11" ht="15.75" x14ac:dyDescent="0.25">
      <c r="A29" s="9">
        <v>12</v>
      </c>
      <c r="B29" s="30" t="s">
        <v>25</v>
      </c>
      <c r="C29" s="11" t="s">
        <v>15</v>
      </c>
      <c r="D29" s="8">
        <v>0</v>
      </c>
      <c r="E29" t="s">
        <v>20</v>
      </c>
      <c r="F29" s="27">
        <f>D29/81</f>
        <v>0</v>
      </c>
      <c r="G29" s="27">
        <v>1</v>
      </c>
      <c r="H29" s="27">
        <f t="shared" si="3"/>
        <v>0</v>
      </c>
      <c r="I29" s="27">
        <f t="shared" si="4"/>
        <v>0</v>
      </c>
      <c r="K29" s="27" t="e">
        <f t="shared" si="5"/>
        <v>#DIV/0!</v>
      </c>
    </row>
    <row r="30" spans="1:11" ht="15.75" x14ac:dyDescent="0.25">
      <c r="A30" s="9">
        <v>13</v>
      </c>
      <c r="B30" s="30" t="s">
        <v>26</v>
      </c>
      <c r="C30" s="11" t="s">
        <v>15</v>
      </c>
      <c r="D30" s="8">
        <v>1746.48</v>
      </c>
      <c r="E30" t="s">
        <v>20</v>
      </c>
      <c r="F30" s="27">
        <f>D30/81</f>
        <v>21.561481481481483</v>
      </c>
      <c r="G30" s="27">
        <v>1</v>
      </c>
      <c r="H30" s="27">
        <f t="shared" si="3"/>
        <v>21.561481481481483</v>
      </c>
      <c r="I30" s="27">
        <f t="shared" si="4"/>
        <v>2.6951851851851854</v>
      </c>
      <c r="K30" s="27" t="e">
        <f t="shared" si="5"/>
        <v>#DIV/0!</v>
      </c>
    </row>
    <row r="31" spans="1:11" ht="15.75" x14ac:dyDescent="0.25">
      <c r="A31" s="9">
        <v>14</v>
      </c>
      <c r="B31" s="30" t="s">
        <v>27</v>
      </c>
      <c r="C31" s="11" t="s">
        <v>15</v>
      </c>
      <c r="D31" s="8">
        <v>131.85</v>
      </c>
      <c r="E31" t="s">
        <v>20</v>
      </c>
      <c r="F31" s="27">
        <f>D31/54</f>
        <v>2.4416666666666664</v>
      </c>
      <c r="G31" s="27">
        <v>1</v>
      </c>
      <c r="H31" s="27">
        <f t="shared" si="3"/>
        <v>2.4416666666666664</v>
      </c>
      <c r="I31" s="27">
        <f t="shared" si="4"/>
        <v>0.3052083333333333</v>
      </c>
      <c r="K31" s="27" t="e">
        <f t="shared" si="5"/>
        <v>#DIV/0!</v>
      </c>
    </row>
    <row r="32" spans="1:11" ht="15.75" x14ac:dyDescent="0.25">
      <c r="A32" s="9">
        <v>15</v>
      </c>
      <c r="B32" s="30" t="s">
        <v>28</v>
      </c>
      <c r="C32" s="11" t="s">
        <v>15</v>
      </c>
      <c r="D32" s="8">
        <v>0</v>
      </c>
      <c r="E32" t="s">
        <v>20</v>
      </c>
      <c r="F32" s="27">
        <f>D32/52</f>
        <v>0</v>
      </c>
      <c r="G32" s="27">
        <v>1</v>
      </c>
      <c r="H32" s="27">
        <f t="shared" si="3"/>
        <v>0</v>
      </c>
      <c r="I32" s="27">
        <f t="shared" si="4"/>
        <v>0</v>
      </c>
      <c r="K32" s="27" t="e">
        <f t="shared" si="5"/>
        <v>#DIV/0!</v>
      </c>
    </row>
    <row r="33" spans="1:11" ht="15.75" x14ac:dyDescent="0.25">
      <c r="A33" s="9">
        <v>16</v>
      </c>
      <c r="B33" s="30" t="s">
        <v>29</v>
      </c>
      <c r="C33" s="11" t="s">
        <v>15</v>
      </c>
      <c r="D33" s="8">
        <v>142.46</v>
      </c>
      <c r="E33" t="s">
        <v>20</v>
      </c>
      <c r="F33" s="27">
        <f>D33/54</f>
        <v>2.6381481481481481</v>
      </c>
      <c r="G33" s="27">
        <v>1</v>
      </c>
      <c r="H33" s="27">
        <f t="shared" si="3"/>
        <v>2.6381481481481481</v>
      </c>
      <c r="I33" s="27">
        <f t="shared" si="4"/>
        <v>0.32976851851851852</v>
      </c>
      <c r="K33" s="27" t="e">
        <f t="shared" si="5"/>
        <v>#DIV/0!</v>
      </c>
    </row>
    <row r="35" spans="1:11" x14ac:dyDescent="0.25">
      <c r="E35" s="37" t="s">
        <v>79</v>
      </c>
      <c r="F35" s="46" t="s">
        <v>2</v>
      </c>
      <c r="G35" s="46"/>
      <c r="H35" s="46" t="s">
        <v>61</v>
      </c>
      <c r="I35" s="46" t="s">
        <v>76</v>
      </c>
      <c r="J35" s="46" t="s">
        <v>77</v>
      </c>
      <c r="K35" s="46" t="s">
        <v>78</v>
      </c>
    </row>
    <row r="36" spans="1:11" x14ac:dyDescent="0.25">
      <c r="E36" t="s">
        <v>20</v>
      </c>
      <c r="F36" s="27">
        <f>SUM(F25:F33)</f>
        <v>35.574629629629626</v>
      </c>
      <c r="H36" s="27">
        <f>SUM(H25:H33)</f>
        <v>35.574629629629626</v>
      </c>
      <c r="I36" s="27">
        <f>H36/8</f>
        <v>4.4468287037037033</v>
      </c>
      <c r="J36" s="27" t="e">
        <f>AVERAGE(J25:J33)</f>
        <v>#DIV/0!</v>
      </c>
      <c r="K36" s="27" t="e">
        <f>I36/J36</f>
        <v>#DIV/0!</v>
      </c>
    </row>
    <row r="39" spans="1:11" x14ac:dyDescent="0.25">
      <c r="A39" s="135" t="s">
        <v>30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</row>
    <row r="40" spans="1:11" ht="30" customHeight="1" x14ac:dyDescent="0.25">
      <c r="A40" s="35" t="s">
        <v>0</v>
      </c>
      <c r="B40" s="35" t="s">
        <v>53</v>
      </c>
      <c r="C40" s="35" t="s">
        <v>1</v>
      </c>
      <c r="D40" s="35" t="s">
        <v>2</v>
      </c>
      <c r="E40" s="36" t="s">
        <v>58</v>
      </c>
      <c r="F40" s="45" t="s">
        <v>51</v>
      </c>
      <c r="G40" s="45" t="s">
        <v>60</v>
      </c>
      <c r="H40" s="45" t="s">
        <v>61</v>
      </c>
      <c r="I40" s="45" t="s">
        <v>76</v>
      </c>
      <c r="J40" s="45" t="s">
        <v>77</v>
      </c>
      <c r="K40" s="45" t="s">
        <v>78</v>
      </c>
    </row>
    <row r="41" spans="1:11" ht="15.75" x14ac:dyDescent="0.25">
      <c r="A41" s="15">
        <v>17</v>
      </c>
      <c r="B41" s="30" t="s">
        <v>31</v>
      </c>
      <c r="C41" s="11" t="s">
        <v>12</v>
      </c>
      <c r="D41" s="8">
        <v>134</v>
      </c>
      <c r="E41" t="s">
        <v>30</v>
      </c>
      <c r="F41" s="27">
        <f>D41/15</f>
        <v>8.9333333333333336</v>
      </c>
      <c r="G41" s="27">
        <v>5</v>
      </c>
      <c r="H41" s="27">
        <f t="shared" ref="H41:H48" si="6">F41*G41</f>
        <v>44.666666666666671</v>
      </c>
      <c r="I41" s="27">
        <f t="shared" ref="I41:I48" si="7">H41/8</f>
        <v>5.5833333333333339</v>
      </c>
      <c r="K41" s="27" t="e">
        <f t="shared" ref="K41:K48" si="8">I41/J41</f>
        <v>#DIV/0!</v>
      </c>
    </row>
    <row r="42" spans="1:11" ht="15.75" x14ac:dyDescent="0.25">
      <c r="A42" s="9">
        <v>18</v>
      </c>
      <c r="B42" s="30" t="s">
        <v>32</v>
      </c>
      <c r="C42" s="11" t="s">
        <v>12</v>
      </c>
      <c r="D42" s="8">
        <v>0</v>
      </c>
      <c r="E42" t="s">
        <v>30</v>
      </c>
      <c r="F42" s="27">
        <f>D42/54</f>
        <v>0</v>
      </c>
      <c r="G42" s="27">
        <v>5</v>
      </c>
      <c r="H42" s="27">
        <f t="shared" si="6"/>
        <v>0</v>
      </c>
      <c r="I42" s="27">
        <f t="shared" si="7"/>
        <v>0</v>
      </c>
      <c r="K42" s="27" t="e">
        <f t="shared" si="8"/>
        <v>#DIV/0!</v>
      </c>
    </row>
    <row r="43" spans="1:11" ht="15.75" x14ac:dyDescent="0.25">
      <c r="A43" s="15">
        <v>19</v>
      </c>
      <c r="B43" s="30" t="s">
        <v>33</v>
      </c>
      <c r="C43" s="11" t="s">
        <v>15</v>
      </c>
      <c r="D43" s="8">
        <v>0</v>
      </c>
      <c r="E43" t="s">
        <v>30</v>
      </c>
      <c r="F43" s="27">
        <f>D43/54</f>
        <v>0</v>
      </c>
      <c r="G43" s="27">
        <v>5</v>
      </c>
      <c r="H43" s="27">
        <f t="shared" si="6"/>
        <v>0</v>
      </c>
      <c r="I43" s="27">
        <f t="shared" si="7"/>
        <v>0</v>
      </c>
      <c r="K43" s="27" t="e">
        <f t="shared" si="8"/>
        <v>#DIV/0!</v>
      </c>
    </row>
    <row r="44" spans="1:11" ht="15.75" x14ac:dyDescent="0.25">
      <c r="A44" s="9">
        <v>20</v>
      </c>
      <c r="B44" s="30" t="s">
        <v>34</v>
      </c>
      <c r="C44" s="11" t="s">
        <v>15</v>
      </c>
      <c r="D44" s="8">
        <v>0</v>
      </c>
      <c r="E44" t="s">
        <v>30</v>
      </c>
      <c r="F44" s="27">
        <f>D44/81</f>
        <v>0</v>
      </c>
      <c r="G44" s="27">
        <v>5</v>
      </c>
      <c r="H44" s="27">
        <f t="shared" si="6"/>
        <v>0</v>
      </c>
      <c r="I44" s="27">
        <f t="shared" si="7"/>
        <v>0</v>
      </c>
      <c r="K44" s="27" t="e">
        <f t="shared" si="8"/>
        <v>#DIV/0!</v>
      </c>
    </row>
    <row r="45" spans="1:11" ht="15.75" x14ac:dyDescent="0.25">
      <c r="A45" s="15">
        <v>21</v>
      </c>
      <c r="B45" s="30" t="s">
        <v>35</v>
      </c>
      <c r="C45" s="11" t="s">
        <v>15</v>
      </c>
      <c r="D45" s="8">
        <v>0</v>
      </c>
      <c r="E45" t="s">
        <v>30</v>
      </c>
      <c r="F45" s="27">
        <f>D45/54</f>
        <v>0</v>
      </c>
      <c r="G45" s="27">
        <v>5</v>
      </c>
      <c r="H45" s="27">
        <f t="shared" si="6"/>
        <v>0</v>
      </c>
      <c r="I45" s="27">
        <f t="shared" si="7"/>
        <v>0</v>
      </c>
      <c r="K45" s="27" t="e">
        <f t="shared" si="8"/>
        <v>#DIV/0!</v>
      </c>
    </row>
    <row r="46" spans="1:11" ht="15.75" x14ac:dyDescent="0.25">
      <c r="A46" s="9">
        <v>22</v>
      </c>
      <c r="B46" s="30" t="s">
        <v>36</v>
      </c>
      <c r="C46" s="11" t="s">
        <v>15</v>
      </c>
      <c r="D46" s="8">
        <v>1746.48</v>
      </c>
      <c r="E46" t="s">
        <v>30</v>
      </c>
      <c r="F46" s="27">
        <f>D46/81</f>
        <v>21.561481481481483</v>
      </c>
      <c r="G46" s="27">
        <v>5</v>
      </c>
      <c r="H46" s="27">
        <f t="shared" si="6"/>
        <v>107.80740740740741</v>
      </c>
      <c r="I46" s="27">
        <f t="shared" si="7"/>
        <v>13.475925925925926</v>
      </c>
      <c r="K46" s="27" t="e">
        <f t="shared" si="8"/>
        <v>#DIV/0!</v>
      </c>
    </row>
    <row r="47" spans="1:11" ht="15.75" x14ac:dyDescent="0.25">
      <c r="A47" s="15">
        <v>23</v>
      </c>
      <c r="B47" s="30" t="s">
        <v>37</v>
      </c>
      <c r="C47" s="11" t="s">
        <v>15</v>
      </c>
      <c r="D47" s="8">
        <v>131.85</v>
      </c>
      <c r="E47" t="s">
        <v>30</v>
      </c>
      <c r="F47" s="27">
        <f>D47/54</f>
        <v>2.4416666666666664</v>
      </c>
      <c r="G47" s="27">
        <v>5</v>
      </c>
      <c r="H47" s="27">
        <f t="shared" si="6"/>
        <v>12.208333333333332</v>
      </c>
      <c r="I47" s="27">
        <f t="shared" si="7"/>
        <v>1.5260416666666665</v>
      </c>
      <c r="K47" s="27" t="e">
        <f t="shared" si="8"/>
        <v>#DIV/0!</v>
      </c>
    </row>
    <row r="48" spans="1:11" ht="15.75" x14ac:dyDescent="0.25">
      <c r="A48" s="9">
        <v>24</v>
      </c>
      <c r="B48" s="31" t="s">
        <v>38</v>
      </c>
      <c r="C48" s="11" t="s">
        <v>15</v>
      </c>
      <c r="D48" s="8">
        <v>0</v>
      </c>
      <c r="E48" t="s">
        <v>30</v>
      </c>
      <c r="F48" s="27">
        <f>D48/52</f>
        <v>0</v>
      </c>
      <c r="G48" s="27">
        <v>5</v>
      </c>
      <c r="H48" s="27">
        <f t="shared" si="6"/>
        <v>0</v>
      </c>
      <c r="I48" s="27">
        <f t="shared" si="7"/>
        <v>0</v>
      </c>
      <c r="K48" s="27" t="e">
        <f t="shared" si="8"/>
        <v>#DIV/0!</v>
      </c>
    </row>
    <row r="50" spans="1:11" x14ac:dyDescent="0.25">
      <c r="E50" s="37" t="s">
        <v>79</v>
      </c>
      <c r="F50" s="46" t="s">
        <v>2</v>
      </c>
      <c r="G50" s="46"/>
      <c r="H50" s="46" t="s">
        <v>61</v>
      </c>
      <c r="I50" s="46" t="s">
        <v>76</v>
      </c>
      <c r="J50" s="46" t="s">
        <v>77</v>
      </c>
      <c r="K50" s="46" t="s">
        <v>78</v>
      </c>
    </row>
    <row r="51" spans="1:11" x14ac:dyDescent="0.25">
      <c r="E51" t="s">
        <v>30</v>
      </c>
      <c r="F51" s="27">
        <f>SUM(F41:F48)</f>
        <v>32.936481481481479</v>
      </c>
      <c r="H51" s="27">
        <f>SUM(H41:H48)</f>
        <v>164.68240740740742</v>
      </c>
      <c r="I51" s="27">
        <f>H51/8</f>
        <v>20.585300925925928</v>
      </c>
      <c r="J51" s="27" t="e">
        <f>AVERAGE(J41:J48)</f>
        <v>#DIV/0!</v>
      </c>
      <c r="K51" s="27" t="e">
        <f>I51/J51</f>
        <v>#DIV/0!</v>
      </c>
    </row>
    <row r="59" spans="1:11" x14ac:dyDescent="0.25">
      <c r="A59" s="135" t="s">
        <v>71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</row>
    <row r="60" spans="1:11" ht="30" customHeight="1" x14ac:dyDescent="0.25">
      <c r="A60" s="35" t="s">
        <v>0</v>
      </c>
      <c r="B60" s="35" t="s">
        <v>53</v>
      </c>
      <c r="C60" s="35" t="s">
        <v>1</v>
      </c>
      <c r="D60" s="35" t="s">
        <v>2</v>
      </c>
      <c r="E60" s="36" t="s">
        <v>58</v>
      </c>
      <c r="F60" s="45" t="s">
        <v>72</v>
      </c>
      <c r="G60" s="45" t="s">
        <v>60</v>
      </c>
      <c r="H60" s="45" t="s">
        <v>61</v>
      </c>
      <c r="I60" s="45" t="s">
        <v>76</v>
      </c>
      <c r="J60" s="45" t="s">
        <v>77</v>
      </c>
      <c r="K60" s="45" t="s">
        <v>78</v>
      </c>
    </row>
    <row r="61" spans="1:11" ht="15.75" x14ac:dyDescent="0.25">
      <c r="A61" s="9">
        <v>25</v>
      </c>
      <c r="B61" s="30" t="s">
        <v>40</v>
      </c>
      <c r="C61" s="11" t="s">
        <v>15</v>
      </c>
      <c r="D61" s="8">
        <v>142.46</v>
      </c>
      <c r="E61" t="s">
        <v>71</v>
      </c>
      <c r="F61" s="27">
        <f>D61/26</f>
        <v>5.4792307692307691</v>
      </c>
      <c r="G61" s="27">
        <v>1</v>
      </c>
      <c r="H61" s="27">
        <f>F61*G61</f>
        <v>5.4792307692307691</v>
      </c>
      <c r="I61" s="27">
        <f>H61/8</f>
        <v>0.68490384615384614</v>
      </c>
      <c r="K61" s="27" t="e">
        <f>I61/J61</f>
        <v>#DIV/0!</v>
      </c>
    </row>
    <row r="63" spans="1:11" x14ac:dyDescent="0.25">
      <c r="E63" s="37" t="s">
        <v>79</v>
      </c>
      <c r="F63" s="46" t="s">
        <v>2</v>
      </c>
      <c r="G63" s="46"/>
      <c r="H63" s="46" t="s">
        <v>61</v>
      </c>
      <c r="I63" s="46" t="s">
        <v>76</v>
      </c>
      <c r="J63" s="46" t="s">
        <v>77</v>
      </c>
      <c r="K63" s="46" t="s">
        <v>78</v>
      </c>
    </row>
    <row r="64" spans="1:11" x14ac:dyDescent="0.25">
      <c r="E64" t="s">
        <v>71</v>
      </c>
      <c r="F64" s="27">
        <f>SUM(F61:F61)</f>
        <v>5.4792307692307691</v>
      </c>
      <c r="H64" s="27">
        <f>SUM(H61:H61)</f>
        <v>5.4792307692307691</v>
      </c>
      <c r="I64" s="27">
        <f>H64/8</f>
        <v>0.68490384615384614</v>
      </c>
      <c r="J64" s="27" t="e">
        <f>AVERAGE(J61:J61)</f>
        <v>#DIV/0!</v>
      </c>
      <c r="K64" s="27" t="e">
        <f>I64/J64</f>
        <v>#DIV/0!</v>
      </c>
    </row>
    <row r="72" spans="1:11" x14ac:dyDescent="0.25">
      <c r="A72" s="135" t="s">
        <v>73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</row>
    <row r="73" spans="1:11" ht="30" customHeight="1" x14ac:dyDescent="0.25">
      <c r="A73" s="35" t="s">
        <v>0</v>
      </c>
      <c r="B73" s="35" t="s">
        <v>53</v>
      </c>
      <c r="C73" s="35" t="s">
        <v>1</v>
      </c>
      <c r="D73" s="35" t="s">
        <v>2</v>
      </c>
      <c r="E73" s="36" t="s">
        <v>58</v>
      </c>
      <c r="F73" s="45" t="s">
        <v>2</v>
      </c>
      <c r="G73" s="45" t="s">
        <v>60</v>
      </c>
      <c r="H73" s="45" t="s">
        <v>61</v>
      </c>
      <c r="I73" s="45" t="s">
        <v>76</v>
      </c>
      <c r="J73" s="45" t="s">
        <v>77</v>
      </c>
      <c r="K73" s="45" t="s">
        <v>78</v>
      </c>
    </row>
    <row r="74" spans="1:11" ht="15.75" x14ac:dyDescent="0.25">
      <c r="A74" s="9">
        <v>26</v>
      </c>
      <c r="B74" s="20" t="s">
        <v>42</v>
      </c>
      <c r="C74" s="11" t="s">
        <v>43</v>
      </c>
      <c r="D74" s="8">
        <v>0</v>
      </c>
      <c r="E74" t="s">
        <v>73</v>
      </c>
      <c r="F74" s="27">
        <f>D74</f>
        <v>0</v>
      </c>
      <c r="H74" s="27">
        <f>F74*G74</f>
        <v>0</v>
      </c>
      <c r="I74" s="27">
        <f>H74/8</f>
        <v>0</v>
      </c>
      <c r="K74" s="27" t="e">
        <f>I74/J74</f>
        <v>#DIV/0!</v>
      </c>
    </row>
    <row r="75" spans="1:11" ht="15.75" x14ac:dyDescent="0.25">
      <c r="A75" s="9">
        <v>27</v>
      </c>
      <c r="B75" s="20" t="s">
        <v>44</v>
      </c>
      <c r="C75" s="11" t="s">
        <v>43</v>
      </c>
      <c r="D75" s="8">
        <v>1</v>
      </c>
      <c r="E75" t="s">
        <v>73</v>
      </c>
      <c r="F75" s="27">
        <f>D75</f>
        <v>1</v>
      </c>
      <c r="H75" s="27">
        <f>F75*G75</f>
        <v>0</v>
      </c>
      <c r="I75" s="27">
        <f>H75/8</f>
        <v>0</v>
      </c>
      <c r="K75" s="27" t="e">
        <f>I75/J75</f>
        <v>#DIV/0!</v>
      </c>
    </row>
    <row r="76" spans="1:11" ht="15.75" x14ac:dyDescent="0.25">
      <c r="A76" s="9">
        <v>32</v>
      </c>
      <c r="B76" s="20" t="s">
        <v>50</v>
      </c>
      <c r="C76" s="11" t="s">
        <v>43</v>
      </c>
      <c r="D76" s="8">
        <v>0</v>
      </c>
      <c r="E76" t="s">
        <v>73</v>
      </c>
      <c r="F76" s="27">
        <f>D76</f>
        <v>0</v>
      </c>
      <c r="H76" s="27">
        <f>F76*G76</f>
        <v>0</v>
      </c>
      <c r="I76" s="27">
        <f>H76/8</f>
        <v>0</v>
      </c>
      <c r="K76" s="27" t="e">
        <f>I76/J76</f>
        <v>#DIV/0!</v>
      </c>
    </row>
    <row r="87" spans="1:11" x14ac:dyDescent="0.25">
      <c r="A87" s="135" t="s">
        <v>74</v>
      </c>
      <c r="B87" s="135"/>
      <c r="C87" s="135"/>
      <c r="D87" s="135"/>
      <c r="E87" s="135"/>
      <c r="F87" s="135"/>
      <c r="G87" s="135"/>
      <c r="H87" s="135"/>
      <c r="I87" s="135"/>
      <c r="J87" s="135"/>
      <c r="K87" s="135"/>
    </row>
    <row r="88" spans="1:11" ht="30" customHeight="1" x14ac:dyDescent="0.25">
      <c r="A88" s="35" t="s">
        <v>0</v>
      </c>
      <c r="B88" s="35" t="s">
        <v>53</v>
      </c>
      <c r="C88" s="35" t="s">
        <v>1</v>
      </c>
      <c r="D88" s="35" t="s">
        <v>2</v>
      </c>
      <c r="E88" s="36" t="s">
        <v>58</v>
      </c>
      <c r="F88" s="45" t="s">
        <v>2</v>
      </c>
      <c r="G88" s="45" t="s">
        <v>60</v>
      </c>
      <c r="H88" s="45" t="s">
        <v>61</v>
      </c>
      <c r="I88" s="45" t="s">
        <v>76</v>
      </c>
      <c r="J88" s="45" t="s">
        <v>77</v>
      </c>
      <c r="K88" s="45" t="s">
        <v>78</v>
      </c>
    </row>
    <row r="89" spans="1:11" ht="15.75" x14ac:dyDescent="0.25">
      <c r="A89" s="9">
        <v>28</v>
      </c>
      <c r="B89" s="20" t="s">
        <v>46</v>
      </c>
      <c r="C89" s="11" t="s">
        <v>43</v>
      </c>
      <c r="D89" s="8">
        <v>0</v>
      </c>
      <c r="E89" t="s">
        <v>74</v>
      </c>
      <c r="F89" s="27">
        <f>D89</f>
        <v>0</v>
      </c>
      <c r="H89" s="27">
        <f>F89*G89</f>
        <v>0</v>
      </c>
      <c r="I89" s="27">
        <f>H89/8</f>
        <v>0</v>
      </c>
      <c r="K89" s="27" t="e">
        <f>I89/J89</f>
        <v>#DIV/0!</v>
      </c>
    </row>
    <row r="90" spans="1:11" ht="15.75" x14ac:dyDescent="0.25">
      <c r="A90" s="9">
        <v>29</v>
      </c>
      <c r="B90" s="20" t="s">
        <v>47</v>
      </c>
      <c r="C90" s="11" t="s">
        <v>43</v>
      </c>
      <c r="D90" s="8">
        <v>0</v>
      </c>
      <c r="E90" t="s">
        <v>74</v>
      </c>
      <c r="F90" s="27">
        <f>D90</f>
        <v>0</v>
      </c>
      <c r="H90" s="27">
        <f>F90*G90</f>
        <v>0</v>
      </c>
      <c r="I90" s="27">
        <f>H90/8</f>
        <v>0</v>
      </c>
      <c r="K90" s="27" t="e">
        <f>I90/J90</f>
        <v>#DIV/0!</v>
      </c>
    </row>
    <row r="91" spans="1:11" ht="15.75" x14ac:dyDescent="0.25">
      <c r="A91" s="9">
        <v>30</v>
      </c>
      <c r="B91" s="20" t="s">
        <v>48</v>
      </c>
      <c r="C91" s="11" t="s">
        <v>43</v>
      </c>
      <c r="D91" s="8">
        <v>0</v>
      </c>
      <c r="E91" t="s">
        <v>74</v>
      </c>
      <c r="F91" s="27">
        <f>D91</f>
        <v>0</v>
      </c>
      <c r="H91" s="27">
        <f>F91*G91</f>
        <v>0</v>
      </c>
      <c r="I91" s="27">
        <f>H91/8</f>
        <v>0</v>
      </c>
      <c r="K91" s="27" t="e">
        <f>I91/J91</f>
        <v>#DIV/0!</v>
      </c>
    </row>
  </sheetData>
  <mergeCells count="7">
    <mergeCell ref="A72:K72"/>
    <mergeCell ref="A87:K87"/>
    <mergeCell ref="A1:K1"/>
    <mergeCell ref="A2:K2"/>
    <mergeCell ref="A23:K23"/>
    <mergeCell ref="A39:K39"/>
    <mergeCell ref="A59:K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B6E5-CF14-48AB-ADE0-B3543ED15038}">
  <dimension ref="A1:Z48"/>
  <sheetViews>
    <sheetView tabSelected="1" workbookViewId="0">
      <selection activeCell="C12" sqref="C12"/>
    </sheetView>
  </sheetViews>
  <sheetFormatPr defaultRowHeight="15" x14ac:dyDescent="0.25"/>
  <cols>
    <col min="1" max="1" width="33.5703125" customWidth="1"/>
    <col min="2" max="2" width="11.140625" style="27" bestFit="1" customWidth="1"/>
    <col min="3" max="3" width="8.140625" style="27" customWidth="1"/>
    <col min="4" max="5" width="12" style="27" bestFit="1" customWidth="1"/>
    <col min="6" max="6" width="11.5703125" style="27" customWidth="1"/>
    <col min="7" max="7" width="12.42578125" style="27" customWidth="1"/>
    <col min="8" max="8" width="14" style="27" bestFit="1" customWidth="1"/>
    <col min="9" max="9" width="8.28515625" bestFit="1" customWidth="1"/>
  </cols>
  <sheetData>
    <row r="1" spans="1:26" ht="24" x14ac:dyDescent="0.4">
      <c r="A1" s="48" t="s">
        <v>85</v>
      </c>
      <c r="B1" s="49" t="s">
        <v>86</v>
      </c>
      <c r="C1"/>
      <c r="E1"/>
      <c r="F1"/>
      <c r="G1"/>
      <c r="H1"/>
    </row>
    <row r="2" spans="1:26" ht="24" x14ac:dyDescent="0.4">
      <c r="A2" s="48" t="s">
        <v>87</v>
      </c>
      <c r="B2" s="50" t="s">
        <v>88</v>
      </c>
      <c r="C2"/>
      <c r="E2"/>
      <c r="F2"/>
      <c r="G2"/>
      <c r="H2"/>
    </row>
    <row r="3" spans="1:26" ht="24" x14ac:dyDescent="0.4">
      <c r="A3" s="48" t="s">
        <v>89</v>
      </c>
      <c r="B3" s="140">
        <f ca="1">TODAY()</f>
        <v>45832</v>
      </c>
      <c r="C3" s="140"/>
      <c r="D3" s="51"/>
      <c r="F3"/>
      <c r="G3"/>
      <c r="H3"/>
    </row>
    <row r="4" spans="1:26" x14ac:dyDescent="0.25">
      <c r="H4"/>
    </row>
    <row r="5" spans="1:26" ht="15.75" thickBot="1" x14ac:dyDescent="0.3">
      <c r="H5"/>
    </row>
    <row r="6" spans="1:26" ht="24" thickBot="1" x14ac:dyDescent="0.3">
      <c r="A6" s="141" t="s">
        <v>90</v>
      </c>
      <c r="B6" s="142"/>
      <c r="C6" s="142"/>
      <c r="D6" s="142"/>
      <c r="E6" s="142"/>
      <c r="F6" s="142"/>
      <c r="G6" s="143"/>
      <c r="H6" s="47"/>
      <c r="I6" s="39"/>
    </row>
    <row r="7" spans="1:26" ht="30" customHeight="1" thickBot="1" x14ac:dyDescent="0.3">
      <c r="A7" s="52" t="s">
        <v>58</v>
      </c>
      <c r="B7" s="53" t="s">
        <v>2</v>
      </c>
      <c r="C7" s="53" t="s">
        <v>80</v>
      </c>
      <c r="D7" s="54" t="s">
        <v>81</v>
      </c>
      <c r="E7" s="54" t="s">
        <v>91</v>
      </c>
      <c r="F7" s="54" t="s">
        <v>9</v>
      </c>
      <c r="G7" s="55" t="s">
        <v>92</v>
      </c>
      <c r="I7" s="122" t="s">
        <v>100</v>
      </c>
      <c r="J7" s="123" t="s">
        <v>109</v>
      </c>
      <c r="K7" s="123" t="s">
        <v>110</v>
      </c>
      <c r="L7" s="123" t="s">
        <v>111</v>
      </c>
      <c r="M7" s="123" t="s">
        <v>112</v>
      </c>
      <c r="N7" s="123" t="s">
        <v>113</v>
      </c>
      <c r="O7" s="123" t="s">
        <v>114</v>
      </c>
      <c r="P7" s="124" t="s">
        <v>115</v>
      </c>
      <c r="Q7" s="124" t="s">
        <v>116</v>
      </c>
      <c r="R7" s="124" t="s">
        <v>117</v>
      </c>
      <c r="S7" s="124" t="s">
        <v>118</v>
      </c>
      <c r="T7" s="124" t="s">
        <v>119</v>
      </c>
      <c r="U7" s="124" t="s">
        <v>120</v>
      </c>
      <c r="V7" s="124" t="s">
        <v>121</v>
      </c>
      <c r="W7" s="124" t="s">
        <v>122</v>
      </c>
      <c r="X7" s="124" t="s">
        <v>123</v>
      </c>
      <c r="Y7" s="124" t="s">
        <v>124</v>
      </c>
      <c r="Z7" s="125" t="s">
        <v>125</v>
      </c>
    </row>
    <row r="8" spans="1:26" x14ac:dyDescent="0.25">
      <c r="A8" s="56" t="s">
        <v>70</v>
      </c>
      <c r="B8" s="57">
        <v>72.419259259259263</v>
      </c>
      <c r="C8" s="58" t="s">
        <v>51</v>
      </c>
      <c r="D8" s="59">
        <v>59.511944444444445</v>
      </c>
      <c r="E8" s="60"/>
      <c r="F8" s="60"/>
      <c r="G8" s="61">
        <f>(B8*1.2)/10</f>
        <v>8.6903111111111109</v>
      </c>
      <c r="I8" s="122">
        <f t="shared" ref="I8:I17" si="0">SUM(J8:Z8)</f>
        <v>48</v>
      </c>
      <c r="J8" s="126">
        <v>32</v>
      </c>
      <c r="K8" s="126">
        <v>16</v>
      </c>
      <c r="L8" s="12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56" t="s">
        <v>20</v>
      </c>
      <c r="B9" s="57">
        <v>35.574629629629626</v>
      </c>
      <c r="C9" s="58" t="s">
        <v>51</v>
      </c>
      <c r="D9" s="59">
        <v>35.574629629629626</v>
      </c>
      <c r="E9" s="60"/>
      <c r="F9" s="60"/>
      <c r="G9" s="61"/>
      <c r="I9" s="128">
        <f t="shared" si="0"/>
        <v>16</v>
      </c>
      <c r="J9" s="129"/>
      <c r="K9" s="129">
        <v>16</v>
      </c>
      <c r="L9" s="130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56" t="s">
        <v>30</v>
      </c>
      <c r="B10" s="57">
        <v>32.936481481481479</v>
      </c>
      <c r="C10" s="58" t="s">
        <v>51</v>
      </c>
      <c r="D10" s="59">
        <v>164.68240740740742</v>
      </c>
      <c r="E10" s="60"/>
      <c r="F10" s="60"/>
      <c r="G10" s="61"/>
      <c r="I10" s="128">
        <f t="shared" si="0"/>
        <v>80</v>
      </c>
      <c r="J10" s="129"/>
      <c r="K10" s="130"/>
      <c r="L10" s="127">
        <v>40</v>
      </c>
      <c r="M10" s="7">
        <v>40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56" t="s">
        <v>71</v>
      </c>
      <c r="B11" s="57">
        <v>5.4792307692307691</v>
      </c>
      <c r="C11" s="58" t="s">
        <v>72</v>
      </c>
      <c r="D11" s="59">
        <v>5.4792307692307691</v>
      </c>
      <c r="E11" s="60"/>
      <c r="F11" s="60"/>
      <c r="G11" s="61"/>
      <c r="I11" s="128">
        <f t="shared" si="0"/>
        <v>24</v>
      </c>
      <c r="J11" s="129"/>
      <c r="K11" s="130"/>
      <c r="L11" s="130"/>
      <c r="M11" s="7"/>
      <c r="N11" s="7">
        <v>24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56" t="s">
        <v>93</v>
      </c>
      <c r="B12" s="8"/>
      <c r="C12" s="8"/>
      <c r="D12" s="8" t="s">
        <v>94</v>
      </c>
      <c r="E12" s="8"/>
      <c r="F12" s="8"/>
      <c r="G12" s="62"/>
      <c r="H12"/>
      <c r="I12" s="128">
        <f t="shared" si="0"/>
        <v>0</v>
      </c>
      <c r="J12" s="126"/>
      <c r="K12" s="130"/>
      <c r="L12" s="130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63" t="s">
        <v>95</v>
      </c>
      <c r="B13" s="64"/>
      <c r="C13" s="64"/>
      <c r="D13" s="64" t="s">
        <v>94</v>
      </c>
      <c r="E13" s="64"/>
      <c r="F13" s="64"/>
      <c r="G13" s="65"/>
      <c r="H13"/>
      <c r="I13" s="128">
        <f t="shared" si="0"/>
        <v>16</v>
      </c>
      <c r="J13" s="126"/>
      <c r="K13" s="127"/>
      <c r="L13" s="130">
        <v>8</v>
      </c>
      <c r="M13" s="7">
        <v>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66" t="s">
        <v>96</v>
      </c>
      <c r="B14" s="67"/>
      <c r="C14" s="67"/>
      <c r="D14" s="67" t="s">
        <v>94</v>
      </c>
      <c r="E14" s="67"/>
      <c r="F14" s="67"/>
      <c r="G14" s="68"/>
      <c r="H14"/>
      <c r="I14" s="128">
        <f t="shared" si="0"/>
        <v>0</v>
      </c>
      <c r="J14" s="131"/>
      <c r="K14" s="132"/>
      <c r="L14" s="132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69" t="s">
        <v>74</v>
      </c>
      <c r="B15" s="70"/>
      <c r="C15" s="70"/>
      <c r="D15" s="70" t="s">
        <v>94</v>
      </c>
      <c r="E15" s="70"/>
      <c r="F15" s="70"/>
      <c r="G15" s="71"/>
      <c r="H15"/>
      <c r="I15" s="128">
        <f t="shared" si="0"/>
        <v>0</v>
      </c>
      <c r="J15" s="131"/>
      <c r="K15" s="132"/>
      <c r="L15" s="132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thickBot="1" x14ac:dyDescent="0.3">
      <c r="A16" s="72" t="s">
        <v>73</v>
      </c>
      <c r="B16" s="73"/>
      <c r="C16" s="73"/>
      <c r="D16" s="73">
        <f>SUM(D40:D41)</f>
        <v>0</v>
      </c>
      <c r="E16" s="73"/>
      <c r="F16" s="73"/>
      <c r="G16" s="74"/>
      <c r="H16"/>
      <c r="I16" s="128">
        <f t="shared" si="0"/>
        <v>0</v>
      </c>
      <c r="J16" s="131"/>
      <c r="K16" s="132"/>
      <c r="L16" s="132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thickBot="1" x14ac:dyDescent="0.3">
      <c r="A17" t="s">
        <v>106</v>
      </c>
      <c r="I17" s="133">
        <f t="shared" si="0"/>
        <v>40</v>
      </c>
      <c r="J17" s="131">
        <v>20</v>
      </c>
      <c r="K17" s="132">
        <v>10</v>
      </c>
      <c r="L17" s="132"/>
      <c r="M17" s="7"/>
      <c r="N17" s="7">
        <v>10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thickBot="1" x14ac:dyDescent="0.3">
      <c r="D18" s="134">
        <f>SUM(D8:D17)</f>
        <v>265.24821225071224</v>
      </c>
      <c r="I18" s="133">
        <f>SUM(I8:I17)</f>
        <v>224</v>
      </c>
    </row>
    <row r="19" spans="1:26" ht="15.75" thickBot="1" x14ac:dyDescent="0.3"/>
    <row r="20" spans="1:26" ht="21" x14ac:dyDescent="0.25">
      <c r="A20" s="144" t="s">
        <v>97</v>
      </c>
      <c r="B20" s="145"/>
      <c r="C20" s="145"/>
      <c r="D20" s="145"/>
      <c r="E20" s="145"/>
      <c r="F20" s="145"/>
      <c r="G20" s="145"/>
      <c r="H20" s="146"/>
      <c r="I20" s="75"/>
    </row>
    <row r="21" spans="1:26" ht="30" customHeight="1" x14ac:dyDescent="0.25">
      <c r="A21" s="76" t="s">
        <v>58</v>
      </c>
      <c r="B21" s="77" t="s">
        <v>2</v>
      </c>
      <c r="C21" s="77" t="s">
        <v>80</v>
      </c>
      <c r="D21" s="78" t="s">
        <v>81</v>
      </c>
      <c r="E21" s="78" t="s">
        <v>82</v>
      </c>
      <c r="F21" s="78" t="s">
        <v>83</v>
      </c>
      <c r="G21" s="79" t="s">
        <v>98</v>
      </c>
      <c r="H21" s="80" t="s">
        <v>99</v>
      </c>
    </row>
    <row r="22" spans="1:26" x14ac:dyDescent="0.25">
      <c r="A22" s="81" t="s">
        <v>70</v>
      </c>
      <c r="B22" s="82">
        <f>B8</f>
        <v>72.419259259259263</v>
      </c>
      <c r="C22" s="83" t="s">
        <v>51</v>
      </c>
      <c r="D22" s="84">
        <f>D8</f>
        <v>59.511944444444445</v>
      </c>
      <c r="E22" s="59">
        <v>2</v>
      </c>
      <c r="F22" s="59">
        <f>D22/8/E22</f>
        <v>3.7194965277777778</v>
      </c>
      <c r="G22" s="85">
        <f>D22</f>
        <v>59.511944444444445</v>
      </c>
      <c r="H22" s="86">
        <f>D22</f>
        <v>59.511944444444445</v>
      </c>
    </row>
    <row r="23" spans="1:26" x14ac:dyDescent="0.25">
      <c r="A23" s="81" t="s">
        <v>20</v>
      </c>
      <c r="B23" s="82">
        <f>B9</f>
        <v>35.574629629629626</v>
      </c>
      <c r="C23" s="83" t="s">
        <v>51</v>
      </c>
      <c r="D23" s="84">
        <f>D9</f>
        <v>35.574629629629626</v>
      </c>
      <c r="E23" s="59">
        <v>2</v>
      </c>
      <c r="F23" s="59">
        <f>D23/8/E23</f>
        <v>2.2234143518518517</v>
      </c>
      <c r="G23" s="85">
        <f t="shared" ref="G23:G25" si="1">D23</f>
        <v>35.574629629629626</v>
      </c>
      <c r="H23" s="86">
        <f t="shared" ref="H23:H25" si="2">D23</f>
        <v>35.574629629629626</v>
      </c>
    </row>
    <row r="24" spans="1:26" x14ac:dyDescent="0.25">
      <c r="A24" s="81" t="s">
        <v>30</v>
      </c>
      <c r="B24" s="82">
        <f>B10</f>
        <v>32.936481481481479</v>
      </c>
      <c r="C24" s="83" t="s">
        <v>51</v>
      </c>
      <c r="D24" s="84">
        <f>D10</f>
        <v>164.68240740740742</v>
      </c>
      <c r="E24" s="59">
        <v>2</v>
      </c>
      <c r="F24" s="59">
        <f>D24/8/E24</f>
        <v>10.292650462962964</v>
      </c>
      <c r="G24" s="85">
        <f t="shared" si="1"/>
        <v>164.68240740740742</v>
      </c>
      <c r="H24" s="86">
        <f t="shared" si="2"/>
        <v>164.68240740740742</v>
      </c>
    </row>
    <row r="25" spans="1:26" x14ac:dyDescent="0.25">
      <c r="A25" s="81" t="s">
        <v>71</v>
      </c>
      <c r="B25" s="82">
        <f>B11</f>
        <v>5.4792307692307691</v>
      </c>
      <c r="C25" s="83" t="s">
        <v>72</v>
      </c>
      <c r="D25" s="84">
        <f>D11</f>
        <v>5.4792307692307691</v>
      </c>
      <c r="E25" s="59">
        <v>2</v>
      </c>
      <c r="F25" s="87">
        <f t="shared" ref="F25" si="3">D25/8/E25</f>
        <v>0.34245192307692307</v>
      </c>
      <c r="G25" s="88">
        <f t="shared" si="1"/>
        <v>5.4792307692307691</v>
      </c>
      <c r="H25" s="89">
        <f t="shared" si="2"/>
        <v>5.4792307692307691</v>
      </c>
    </row>
    <row r="26" spans="1:26" ht="15.75" thickBot="1" x14ac:dyDescent="0.3">
      <c r="A26" s="90"/>
      <c r="B26" s="91"/>
      <c r="C26" s="91"/>
      <c r="D26" s="91"/>
      <c r="E26" s="91"/>
      <c r="F26" s="92" t="s">
        <v>100</v>
      </c>
      <c r="G26" s="93">
        <f>SUM(G22:G25)</f>
        <v>265.24821225071224</v>
      </c>
      <c r="H26" s="94">
        <f>SUM(H22:H25)</f>
        <v>265.24821225071224</v>
      </c>
    </row>
    <row r="28" spans="1:26" ht="15.75" thickBot="1" x14ac:dyDescent="0.3"/>
    <row r="29" spans="1:26" ht="21" x14ac:dyDescent="0.25">
      <c r="A29" s="141" t="s">
        <v>101</v>
      </c>
      <c r="B29" s="142"/>
      <c r="C29" s="142"/>
      <c r="D29" s="142"/>
      <c r="E29" s="142"/>
      <c r="F29" s="142"/>
      <c r="G29" s="143"/>
    </row>
    <row r="30" spans="1:26" ht="30" customHeight="1" x14ac:dyDescent="0.25">
      <c r="A30" s="76"/>
      <c r="B30" s="77" t="s">
        <v>51</v>
      </c>
      <c r="C30" s="78" t="s">
        <v>81</v>
      </c>
      <c r="D30" s="78" t="s">
        <v>82</v>
      </c>
      <c r="E30" s="78" t="s">
        <v>83</v>
      </c>
      <c r="F30" s="79" t="s">
        <v>98</v>
      </c>
      <c r="G30" s="80" t="s">
        <v>99</v>
      </c>
    </row>
    <row r="31" spans="1:26" ht="21" x14ac:dyDescent="0.25">
      <c r="A31" s="81" t="s">
        <v>102</v>
      </c>
      <c r="B31" s="95">
        <v>6.28</v>
      </c>
      <c r="C31" s="59">
        <v>31.38</v>
      </c>
      <c r="D31" s="59">
        <v>0</v>
      </c>
      <c r="E31" s="59" t="e">
        <f>C31/(D31*8)</f>
        <v>#DIV/0!</v>
      </c>
      <c r="F31" s="85">
        <f>C31</f>
        <v>31.38</v>
      </c>
      <c r="G31" s="86">
        <f>C31</f>
        <v>31.38</v>
      </c>
      <c r="H31" s="75"/>
      <c r="I31" s="75"/>
    </row>
    <row r="32" spans="1:26" ht="15.75" thickBot="1" x14ac:dyDescent="0.3">
      <c r="A32" s="96" t="s">
        <v>103</v>
      </c>
      <c r="B32" s="97">
        <v>21.56</v>
      </c>
      <c r="C32" s="98">
        <v>107.81</v>
      </c>
      <c r="D32" s="98">
        <v>0</v>
      </c>
      <c r="E32" s="59" t="e">
        <f>C32/(D32*8)</f>
        <v>#DIV/0!</v>
      </c>
      <c r="F32" s="85">
        <f>C32</f>
        <v>107.81</v>
      </c>
      <c r="G32" s="86">
        <f>C32</f>
        <v>107.81</v>
      </c>
      <c r="H32"/>
    </row>
    <row r="33" spans="1:10" ht="15.75" thickBot="1" x14ac:dyDescent="0.3">
      <c r="A33" s="99" t="s">
        <v>104</v>
      </c>
      <c r="B33" s="100">
        <f>SUM(B31:B32)</f>
        <v>27.84</v>
      </c>
      <c r="C33" s="100">
        <f>SUM(C31:C32)</f>
        <v>139.19</v>
      </c>
      <c r="D33" s="100"/>
      <c r="E33" s="100" t="e">
        <f>SUM(E31:E32)</f>
        <v>#DIV/0!</v>
      </c>
      <c r="F33" s="100">
        <f>SUM(F31:F32)</f>
        <v>139.19</v>
      </c>
      <c r="G33" s="101">
        <f>SUM(G31:G32)</f>
        <v>139.19</v>
      </c>
      <c r="H33"/>
    </row>
    <row r="34" spans="1:10" x14ac:dyDescent="0.25">
      <c r="E34" s="102"/>
      <c r="H34"/>
    </row>
    <row r="35" spans="1:10" x14ac:dyDescent="0.25">
      <c r="H35"/>
    </row>
    <row r="37" spans="1:10" ht="15.75" thickBot="1" x14ac:dyDescent="0.3">
      <c r="J37" s="27"/>
    </row>
    <row r="38" spans="1:10" ht="21" x14ac:dyDescent="0.35">
      <c r="A38" s="147" t="s">
        <v>105</v>
      </c>
      <c r="B38" s="148"/>
      <c r="C38" s="148"/>
      <c r="D38" s="149"/>
      <c r="F38" s="150" t="s">
        <v>106</v>
      </c>
      <c r="G38" s="151"/>
      <c r="J38" s="27"/>
    </row>
    <row r="39" spans="1:10" x14ac:dyDescent="0.25">
      <c r="A39" s="103" t="s">
        <v>73</v>
      </c>
      <c r="B39" s="104" t="s">
        <v>2</v>
      </c>
      <c r="C39" s="104" t="s">
        <v>80</v>
      </c>
      <c r="D39" s="105" t="s">
        <v>61</v>
      </c>
      <c r="E39"/>
      <c r="F39" s="106" t="s">
        <v>107</v>
      </c>
      <c r="G39" s="107">
        <f>B22</f>
        <v>72.419259259259263</v>
      </c>
      <c r="H39"/>
    </row>
    <row r="40" spans="1:10" x14ac:dyDescent="0.25">
      <c r="A40" s="108"/>
      <c r="B40" s="109"/>
      <c r="C40" s="110" t="s">
        <v>43</v>
      </c>
      <c r="D40" s="111">
        <f>B40*4</f>
        <v>0</v>
      </c>
      <c r="E40"/>
      <c r="F40" s="106" t="s">
        <v>108</v>
      </c>
      <c r="G40" s="107">
        <f>(G39*1.2/10)</f>
        <v>8.6903111111111109</v>
      </c>
      <c r="H40"/>
    </row>
    <row r="41" spans="1:10" ht="15.75" thickBot="1" x14ac:dyDescent="0.3">
      <c r="A41" s="108"/>
      <c r="B41" s="109"/>
      <c r="C41" s="110" t="s">
        <v>43</v>
      </c>
      <c r="D41" s="111">
        <f>B41*4</f>
        <v>0</v>
      </c>
      <c r="E41"/>
      <c r="F41" s="112" t="s">
        <v>61</v>
      </c>
      <c r="G41" s="113">
        <f>G40*3</f>
        <v>26.070933333333333</v>
      </c>
      <c r="H41"/>
    </row>
    <row r="42" spans="1:10" ht="30" customHeight="1" x14ac:dyDescent="0.25">
      <c r="A42" s="137" t="s">
        <v>74</v>
      </c>
      <c r="B42" s="138"/>
      <c r="C42" s="138"/>
      <c r="D42" s="139"/>
      <c r="E42"/>
      <c r="H42"/>
    </row>
    <row r="43" spans="1:10" x14ac:dyDescent="0.25">
      <c r="A43" s="114"/>
      <c r="B43" s="115"/>
      <c r="C43" s="116" t="s">
        <v>12</v>
      </c>
      <c r="D43" s="117"/>
      <c r="E43"/>
      <c r="H43"/>
    </row>
    <row r="44" spans="1:10" ht="15.75" thickBot="1" x14ac:dyDescent="0.3">
      <c r="A44" s="118"/>
      <c r="B44" s="119"/>
      <c r="C44" s="120" t="s">
        <v>43</v>
      </c>
      <c r="D44" s="121"/>
      <c r="E44"/>
      <c r="H44"/>
    </row>
    <row r="45" spans="1:10" x14ac:dyDescent="0.25">
      <c r="E45"/>
      <c r="H45"/>
    </row>
    <row r="46" spans="1:10" x14ac:dyDescent="0.25">
      <c r="E46"/>
      <c r="H46"/>
    </row>
    <row r="47" spans="1:10" x14ac:dyDescent="0.25">
      <c r="E47"/>
      <c r="H47"/>
    </row>
    <row r="48" spans="1:10" x14ac:dyDescent="0.25">
      <c r="H48"/>
    </row>
  </sheetData>
  <mergeCells count="7">
    <mergeCell ref="A42:D42"/>
    <mergeCell ref="B3:C3"/>
    <mergeCell ref="A6:G6"/>
    <mergeCell ref="A20:H20"/>
    <mergeCell ref="A29:G29"/>
    <mergeCell ref="A38:D38"/>
    <mergeCell ref="F3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QTY Change Log</vt:lpstr>
      <vt:lpstr>Line Items</vt:lpstr>
      <vt:lpstr>Cost Code Breakdown</vt:lpstr>
      <vt:lpstr>Labor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Song</dc:creator>
  <cp:lastModifiedBy>Joseph Song</cp:lastModifiedBy>
  <dcterms:created xsi:type="dcterms:W3CDTF">2024-07-01T18:46:13Z</dcterms:created>
  <dcterms:modified xsi:type="dcterms:W3CDTF">2025-06-24T17:17:53Z</dcterms:modified>
</cp:coreProperties>
</file>