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sephSong\Desktop\HSIP - Crenshaw\"/>
    </mc:Choice>
  </mc:AlternateContent>
  <xr:revisionPtr revIDLastSave="0" documentId="13_ncr:1_{A619BBF1-511E-4205-BA3F-047CFCDF5F6C}" xr6:coauthVersionLast="47" xr6:coauthVersionMax="47" xr10:uidLastSave="{00000000-0000-0000-0000-000000000000}"/>
  <bookViews>
    <workbookView xWindow="28680" yWindow="-120" windowWidth="29040" windowHeight="15720" activeTab="1" xr2:uid="{1F885E2A-037D-48E7-8941-F64BABB8C4BB}"/>
  </bookViews>
  <sheets>
    <sheet name="Sheet1" sheetId="1" r:id="rId1"/>
    <sheet name="full location" sheetId="3" r:id="rId2"/>
    <sheet name="Filtered Rows" sheetId="5" r:id="rId3"/>
    <sheet name="Summary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3"/>
  <c r="D24" i="1"/>
  <c r="D7" i="1"/>
  <c r="D4" i="1"/>
  <c r="E6" i="6" l="1"/>
  <c r="G6" i="6" s="1"/>
  <c r="E5" i="6"/>
  <c r="G5" i="6" s="1"/>
  <c r="E4" i="6"/>
  <c r="G4" i="6" s="1"/>
  <c r="E3" i="6"/>
  <c r="G3" i="6" s="1"/>
  <c r="J65" i="5"/>
  <c r="F62" i="5"/>
  <c r="H62" i="5" s="1"/>
  <c r="I62" i="5" s="1"/>
  <c r="K62" i="5" s="1"/>
  <c r="F61" i="5"/>
  <c r="H61" i="5" s="1"/>
  <c r="J51" i="5"/>
  <c r="F48" i="5"/>
  <c r="H48" i="5" s="1"/>
  <c r="I48" i="5" s="1"/>
  <c r="K48" i="5" s="1"/>
  <c r="F47" i="5"/>
  <c r="H47" i="5" s="1"/>
  <c r="I47" i="5" s="1"/>
  <c r="K47" i="5" s="1"/>
  <c r="F46" i="5"/>
  <c r="H46" i="5" s="1"/>
  <c r="I46" i="5" s="1"/>
  <c r="K46" i="5" s="1"/>
  <c r="F45" i="5"/>
  <c r="H45" i="5" s="1"/>
  <c r="I45" i="5" s="1"/>
  <c r="K45" i="5" s="1"/>
  <c r="F44" i="5"/>
  <c r="H44" i="5" s="1"/>
  <c r="I44" i="5" s="1"/>
  <c r="K44" i="5" s="1"/>
  <c r="F43" i="5"/>
  <c r="H43" i="5" s="1"/>
  <c r="I43" i="5" s="1"/>
  <c r="K43" i="5" s="1"/>
  <c r="F42" i="5"/>
  <c r="H42" i="5" s="1"/>
  <c r="I42" i="5" s="1"/>
  <c r="K42" i="5" s="1"/>
  <c r="F41" i="5"/>
  <c r="H41" i="5" s="1"/>
  <c r="I41" i="5" s="1"/>
  <c r="K41" i="5" s="1"/>
  <c r="F40" i="5"/>
  <c r="H40" i="5" s="1"/>
  <c r="I40" i="5" s="1"/>
  <c r="K40" i="5" s="1"/>
  <c r="J35" i="5"/>
  <c r="F32" i="5"/>
  <c r="H32" i="5" s="1"/>
  <c r="I32" i="5" s="1"/>
  <c r="K32" i="5" s="1"/>
  <c r="F31" i="5"/>
  <c r="H31" i="5" s="1"/>
  <c r="I31" i="5" s="1"/>
  <c r="K31" i="5" s="1"/>
  <c r="F30" i="5"/>
  <c r="H30" i="5" s="1"/>
  <c r="I30" i="5" s="1"/>
  <c r="K30" i="5" s="1"/>
  <c r="F29" i="5"/>
  <c r="H29" i="5" s="1"/>
  <c r="I29" i="5" s="1"/>
  <c r="K29" i="5" s="1"/>
  <c r="F28" i="5"/>
  <c r="H28" i="5" s="1"/>
  <c r="I28" i="5" s="1"/>
  <c r="K28" i="5" s="1"/>
  <c r="F27" i="5"/>
  <c r="H27" i="5" s="1"/>
  <c r="I27" i="5" s="1"/>
  <c r="K27" i="5" s="1"/>
  <c r="F26" i="5"/>
  <c r="H26" i="5" s="1"/>
  <c r="I26" i="5" s="1"/>
  <c r="K26" i="5" s="1"/>
  <c r="F25" i="5"/>
  <c r="H25" i="5" s="1"/>
  <c r="I25" i="5" s="1"/>
  <c r="K25" i="5" s="1"/>
  <c r="F24" i="5"/>
  <c r="H24" i="5" s="1"/>
  <c r="I24" i="5" s="1"/>
  <c r="K24" i="5" s="1"/>
  <c r="F23" i="5"/>
  <c r="H23" i="5" s="1"/>
  <c r="I23" i="5" s="1"/>
  <c r="K23" i="5" s="1"/>
  <c r="J18" i="5"/>
  <c r="F15" i="5"/>
  <c r="H15" i="5" s="1"/>
  <c r="I15" i="5" s="1"/>
  <c r="K15" i="5" s="1"/>
  <c r="F14" i="5"/>
  <c r="H14" i="5" s="1"/>
  <c r="I14" i="5" s="1"/>
  <c r="K14" i="5" s="1"/>
  <c r="F13" i="5"/>
  <c r="H13" i="5" s="1"/>
  <c r="I13" i="5" s="1"/>
  <c r="K13" i="5" s="1"/>
  <c r="F12" i="5"/>
  <c r="H12" i="5" s="1"/>
  <c r="I12" i="5" s="1"/>
  <c r="K12" i="5" s="1"/>
  <c r="F11" i="5"/>
  <c r="H11" i="5" s="1"/>
  <c r="I11" i="5" s="1"/>
  <c r="K11" i="5" s="1"/>
  <c r="F10" i="5"/>
  <c r="H10" i="5" s="1"/>
  <c r="I10" i="5" s="1"/>
  <c r="K10" i="5" s="1"/>
  <c r="F9" i="5"/>
  <c r="H9" i="5" s="1"/>
  <c r="I9" i="5" s="1"/>
  <c r="K9" i="5" s="1"/>
  <c r="F8" i="5"/>
  <c r="H8" i="5" s="1"/>
  <c r="I8" i="5" s="1"/>
  <c r="K8" i="5" s="1"/>
  <c r="F7" i="5"/>
  <c r="H7" i="5" s="1"/>
  <c r="I7" i="5" s="1"/>
  <c r="K7" i="5" s="1"/>
  <c r="F6" i="5"/>
  <c r="H6" i="5" s="1"/>
  <c r="I6" i="5" s="1"/>
  <c r="K6" i="5" s="1"/>
  <c r="F5" i="5"/>
  <c r="H5" i="5" s="1"/>
  <c r="I5" i="5" s="1"/>
  <c r="K5" i="5" s="1"/>
  <c r="F4" i="5"/>
  <c r="H4" i="5" s="1"/>
  <c r="I4" i="5" s="1"/>
  <c r="K4" i="5" s="1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G52" i="3"/>
  <c r="K52" i="3"/>
  <c r="M52" i="3" s="1"/>
  <c r="M51" i="3"/>
  <c r="G51" i="3"/>
  <c r="K51" i="3"/>
  <c r="G50" i="3"/>
  <c r="K50" i="3"/>
  <c r="M50" i="3" s="1"/>
  <c r="G49" i="3"/>
  <c r="K49" i="3"/>
  <c r="M49" i="3" s="1"/>
  <c r="G48" i="3"/>
  <c r="K48" i="3"/>
  <c r="M48" i="3" s="1"/>
  <c r="M47" i="3"/>
  <c r="G47" i="3"/>
  <c r="K47" i="3"/>
  <c r="M46" i="3"/>
  <c r="G46" i="3"/>
  <c r="K46" i="3"/>
  <c r="G45" i="3"/>
  <c r="K45" i="3"/>
  <c r="M45" i="3" s="1"/>
  <c r="G44" i="3"/>
  <c r="K44" i="3"/>
  <c r="M44" i="3" s="1"/>
  <c r="G42" i="3"/>
  <c r="K42" i="3"/>
  <c r="M42" i="3" s="1"/>
  <c r="G41" i="3"/>
  <c r="G40" i="3"/>
  <c r="K40" i="3"/>
  <c r="K39" i="3" s="1"/>
  <c r="M39" i="3" s="1"/>
  <c r="G39" i="3"/>
  <c r="G37" i="3"/>
  <c r="K37" i="3"/>
  <c r="M37" i="3" s="1"/>
  <c r="G36" i="3"/>
  <c r="K36" i="3"/>
  <c r="M36" i="3" s="1"/>
  <c r="G35" i="3"/>
  <c r="K35" i="3"/>
  <c r="M35" i="3" s="1"/>
  <c r="G34" i="3"/>
  <c r="K34" i="3"/>
  <c r="M34" i="3" s="1"/>
  <c r="G33" i="3"/>
  <c r="K33" i="3"/>
  <c r="M33" i="3" s="1"/>
  <c r="G32" i="3"/>
  <c r="K32" i="3"/>
  <c r="M32" i="3" s="1"/>
  <c r="G31" i="3"/>
  <c r="K31" i="3"/>
  <c r="M31" i="3" s="1"/>
  <c r="G30" i="3"/>
  <c r="K30" i="3"/>
  <c r="M30" i="3" s="1"/>
  <c r="G29" i="3"/>
  <c r="K29" i="3"/>
  <c r="M29" i="3" s="1"/>
  <c r="G27" i="3"/>
  <c r="K27" i="3"/>
  <c r="M27" i="3" s="1"/>
  <c r="G26" i="3"/>
  <c r="K26" i="3"/>
  <c r="M26" i="3" s="1"/>
  <c r="G25" i="3"/>
  <c r="K25" i="3"/>
  <c r="M25" i="3" s="1"/>
  <c r="G24" i="3"/>
  <c r="K24" i="3"/>
  <c r="M24" i="3" s="1"/>
  <c r="G23" i="3"/>
  <c r="K23" i="3"/>
  <c r="M23" i="3" s="1"/>
  <c r="G22" i="3"/>
  <c r="K22" i="3"/>
  <c r="M22" i="3" s="1"/>
  <c r="G21" i="3"/>
  <c r="K21" i="3"/>
  <c r="M21" i="3" s="1"/>
  <c r="G20" i="3"/>
  <c r="K20" i="3"/>
  <c r="M20" i="3" s="1"/>
  <c r="G19" i="3"/>
  <c r="K19" i="3"/>
  <c r="G18" i="3"/>
  <c r="K18" i="3"/>
  <c r="M18" i="3" s="1"/>
  <c r="G17" i="3"/>
  <c r="G15" i="3"/>
  <c r="K15" i="3"/>
  <c r="M15" i="3" s="1"/>
  <c r="G14" i="3"/>
  <c r="K14" i="3"/>
  <c r="M14" i="3" s="1"/>
  <c r="G13" i="3"/>
  <c r="K13" i="3"/>
  <c r="M13" i="3" s="1"/>
  <c r="G12" i="3"/>
  <c r="K12" i="3"/>
  <c r="M12" i="3" s="1"/>
  <c r="G11" i="3"/>
  <c r="K11" i="3"/>
  <c r="M11" i="3" s="1"/>
  <c r="G10" i="3"/>
  <c r="K10" i="3"/>
  <c r="M10" i="3" s="1"/>
  <c r="G9" i="3"/>
  <c r="K9" i="3"/>
  <c r="M9" i="3" s="1"/>
  <c r="G8" i="3"/>
  <c r="K8" i="3"/>
  <c r="G7" i="3"/>
  <c r="K7" i="3"/>
  <c r="M7" i="3" s="1"/>
  <c r="G6" i="3"/>
  <c r="K6" i="3"/>
  <c r="M6" i="3" s="1"/>
  <c r="G5" i="3"/>
  <c r="K5" i="3"/>
  <c r="M5" i="3" s="1"/>
  <c r="G4" i="3"/>
  <c r="G3" i="3"/>
  <c r="K3" i="3"/>
  <c r="M3" i="3" s="1"/>
  <c r="M8" i="3" l="1"/>
  <c r="K4" i="3"/>
  <c r="K41" i="3"/>
  <c r="M41" i="3" s="1"/>
  <c r="U53" i="3"/>
  <c r="M40" i="3"/>
  <c r="K17" i="3"/>
  <c r="M17" i="3" s="1"/>
  <c r="M19" i="3"/>
  <c r="M4" i="3"/>
  <c r="I61" i="5"/>
  <c r="K61" i="5" s="1"/>
  <c r="H65" i="5"/>
  <c r="I65" i="5" s="1"/>
  <c r="K65" i="5" s="1"/>
  <c r="F65" i="5"/>
  <c r="H18" i="5"/>
  <c r="I18" i="5" s="1"/>
  <c r="K18" i="5" s="1"/>
  <c r="F18" i="5"/>
  <c r="H51" i="5"/>
  <c r="I51" i="5" s="1"/>
  <c r="K51" i="5" s="1"/>
  <c r="H35" i="5"/>
  <c r="I35" i="5" s="1"/>
  <c r="K35" i="5" s="1"/>
  <c r="F51" i="5"/>
  <c r="F35" i="5"/>
  <c r="H53" i="1" l="1"/>
  <c r="H41" i="1" l="1"/>
  <c r="H42" i="1"/>
  <c r="H43" i="1"/>
  <c r="H28" i="1"/>
  <c r="H4" i="1"/>
  <c r="H16" i="1"/>
  <c r="H10" i="1"/>
  <c r="H6" i="1"/>
  <c r="H5" i="1"/>
  <c r="H9" i="1"/>
  <c r="H8" i="1"/>
  <c r="H7" i="1"/>
  <c r="H50" i="1" l="1"/>
  <c r="H51" i="1"/>
  <c r="H52" i="1"/>
  <c r="H49" i="1"/>
  <c r="H48" i="1"/>
  <c r="H47" i="1"/>
  <c r="H46" i="1"/>
  <c r="H45" i="1"/>
  <c r="H40" i="1"/>
  <c r="H38" i="1"/>
  <c r="H37" i="1"/>
  <c r="H36" i="1"/>
  <c r="H35" i="1"/>
  <c r="H34" i="1"/>
  <c r="H33" i="1"/>
  <c r="H32" i="1"/>
  <c r="H31" i="1"/>
  <c r="H30" i="1"/>
  <c r="H27" i="1"/>
  <c r="H26" i="1"/>
  <c r="H25" i="1"/>
  <c r="H24" i="1"/>
  <c r="H23" i="1"/>
  <c r="H22" i="1"/>
  <c r="H21" i="1"/>
  <c r="H20" i="1"/>
  <c r="H19" i="1"/>
  <c r="H18" i="1"/>
  <c r="H15" i="1"/>
  <c r="H14" i="1"/>
  <c r="H13" i="1"/>
  <c r="H12" i="1"/>
  <c r="H11" i="1"/>
</calcChain>
</file>

<file path=xl/sharedStrings.xml><?xml version="1.0" encoding="utf-8"?>
<sst xmlns="http://schemas.openxmlformats.org/spreadsheetml/2006/main" count="539" uniqueCount="83">
  <si>
    <t>Line Item</t>
  </si>
  <si>
    <t>Unit</t>
  </si>
  <si>
    <t>QTY</t>
  </si>
  <si>
    <t>DEMO/EXCAVATION</t>
  </si>
  <si>
    <t>LF</t>
  </si>
  <si>
    <t>SF</t>
  </si>
  <si>
    <t>BASE/GRADING</t>
  </si>
  <si>
    <t>CONCRETE</t>
  </si>
  <si>
    <t xml:space="preserve">ASPHALT  </t>
  </si>
  <si>
    <t>EA</t>
  </si>
  <si>
    <t>CY</t>
  </si>
  <si>
    <t>SAWCUT</t>
  </si>
  <si>
    <t>UTILITY ADJUSTMENT/OTHER</t>
  </si>
  <si>
    <t>Descoped</t>
  </si>
  <si>
    <t>Delayed</t>
  </si>
  <si>
    <t>Additional</t>
  </si>
  <si>
    <t>PROJECTED TOTAL</t>
  </si>
  <si>
    <t>Complete</t>
  </si>
  <si>
    <t>Remaining</t>
  </si>
  <si>
    <t>Notes</t>
  </si>
  <si>
    <t>TON</t>
  </si>
  <si>
    <t>Concrete Integral Curb &amp; Gutter</t>
  </si>
  <si>
    <t>Remove Concrete Sidewalk including Curb Ramp &amp; Driveway</t>
  </si>
  <si>
    <t>Remove Concrete Curb Type "A"</t>
  </si>
  <si>
    <t>Remove 5" Asphalt Concrete</t>
  </si>
  <si>
    <t>Remove 9" Concrete Pavement</t>
  </si>
  <si>
    <t>Unclassified Excavation, including Haul Away</t>
  </si>
  <si>
    <t>Crushed Miscellaneous Base, Varies 4", 6" or 8"</t>
  </si>
  <si>
    <t>Concrete Sidewalk (t=4")</t>
  </si>
  <si>
    <t>Type C - Integral Curb &amp; Gutter (a=2' to 4', b=8") including Warped Gutter at Catch Basin</t>
  </si>
  <si>
    <t>Concrete Curb Type "A"</t>
  </si>
  <si>
    <t>Concrete Intersection Gutter (b=8", g=4' to 5')</t>
  </si>
  <si>
    <t>Concrete Driveway (t=6")</t>
  </si>
  <si>
    <t>Concrete Curb Ramp</t>
  </si>
  <si>
    <t>Concrete Pavement (t=8") including Bus Pad &amp; Median Island</t>
  </si>
  <si>
    <t>Detectable Warning Surface</t>
  </si>
  <si>
    <t>Doweled Curb</t>
  </si>
  <si>
    <t>Cold Plane (Mill) AC Pavement, 2" Minimum</t>
  </si>
  <si>
    <t>Asphalt Concrete Pavement</t>
  </si>
  <si>
    <t>Variable Thickness Asphalt Concrete Pavement, t=2" minimum</t>
  </si>
  <si>
    <t>Grass (SOD)</t>
  </si>
  <si>
    <t>Curb Drain (Schedule 80 PVC Pipe)</t>
  </si>
  <si>
    <t>Adjust Bus Bench to Grade</t>
  </si>
  <si>
    <t>Tree Wells at Sidewalk</t>
  </si>
  <si>
    <t>Tree Wells at Median Island</t>
  </si>
  <si>
    <t>Adjust and/or relocate Water Valve to Grade</t>
  </si>
  <si>
    <t>Adjust and/or relocate Water Meter to Grade</t>
  </si>
  <si>
    <t>Adjust and/or relocate Maintenance Hole to Grade</t>
  </si>
  <si>
    <t>Adjust and/or relocate Utility</t>
  </si>
  <si>
    <t>Grind and Overlay is a separate phase</t>
  </si>
  <si>
    <t>Actuals</t>
  </si>
  <si>
    <t>Unit Cost</t>
  </si>
  <si>
    <t>Unit Total</t>
  </si>
  <si>
    <t>Cost Code</t>
  </si>
  <si>
    <t>UM</t>
  </si>
  <si>
    <t>PX</t>
  </si>
  <si>
    <t>HRS</t>
  </si>
  <si>
    <t>LBR COST</t>
  </si>
  <si>
    <t>EQUIP</t>
  </si>
  <si>
    <t>TRUCKING</t>
  </si>
  <si>
    <t>DUMP FEES</t>
  </si>
  <si>
    <t>MATERIAL</t>
  </si>
  <si>
    <t>SUB</t>
  </si>
  <si>
    <t>BUDGET</t>
  </si>
  <si>
    <t>BILLINGS</t>
  </si>
  <si>
    <t>DEMO/EX</t>
  </si>
  <si>
    <t xml:space="preserve">$-   </t>
  </si>
  <si>
    <t>AC</t>
  </si>
  <si>
    <t>GNRL LBR</t>
  </si>
  <si>
    <t>ACTUAL HRS</t>
  </si>
  <si>
    <t>MD</t>
  </si>
  <si>
    <t>CREW SIZE</t>
  </si>
  <si>
    <t>CREW DAYS</t>
  </si>
  <si>
    <t>TOTALS</t>
  </si>
  <si>
    <t>UTILITY ADJ</t>
  </si>
  <si>
    <t>LANDSCAPING</t>
  </si>
  <si>
    <t>UOM</t>
  </si>
  <si>
    <t>Est HRS</t>
  </si>
  <si>
    <t>Man Days</t>
  </si>
  <si>
    <t>Crew Size</t>
  </si>
  <si>
    <t>Crew Days</t>
  </si>
  <si>
    <t>COST CODE</t>
  </si>
  <si>
    <t>HSIP - 76th and Crenshaw - NW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</si>
</sst>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Aptos Narrow"/>
      <family val="2"/>
    </font>
    <font>
      <sz val="20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 vertical="top" wrapText="1" shrinkToFi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" fontId="5" fillId="0" borderId="2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indent="2"/>
    </xf>
    <xf numFmtId="164" fontId="5" fillId="2" borderId="3" xfId="0" applyNumberFormat="1" applyFont="1" applyFill="1" applyBorder="1" applyAlignment="1">
      <alignment horizontal="left" vertical="top" indent="4" shrinkToFi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1" fontId="5" fillId="4" borderId="3" xfId="0" applyNumberFormat="1" applyFont="1" applyFill="1" applyBorder="1" applyAlignment="1">
      <alignment horizontal="center" vertical="top" shrinkToFit="1"/>
    </xf>
    <xf numFmtId="0" fontId="6" fillId="4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vertical="top" wrapText="1"/>
    </xf>
    <xf numFmtId="2" fontId="0" fillId="3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2" fontId="7" fillId="0" borderId="2" xfId="0" applyNumberFormat="1" applyFont="1" applyBorder="1" applyAlignment="1">
      <alignment horizontal="center" vertical="top" shrinkToFit="1"/>
    </xf>
    <xf numFmtId="2" fontId="7" fillId="0" borderId="3" xfId="0" applyNumberFormat="1" applyFont="1" applyBorder="1" applyAlignment="1">
      <alignment horizontal="center" vertical="top" shrinkToFit="1"/>
    </xf>
    <xf numFmtId="2" fontId="7" fillId="5" borderId="2" xfId="0" applyNumberFormat="1" applyFont="1" applyFill="1" applyBorder="1" applyAlignment="1">
      <alignment horizontal="center" vertical="top" shrinkToFit="1"/>
    </xf>
    <xf numFmtId="2" fontId="7" fillId="5" borderId="3" xfId="0" applyNumberFormat="1" applyFont="1" applyFill="1" applyBorder="1" applyAlignment="1">
      <alignment horizontal="center" vertical="top" shrinkToFit="1"/>
    </xf>
    <xf numFmtId="2" fontId="7" fillId="4" borderId="4" xfId="0" applyNumberFormat="1" applyFont="1" applyFill="1" applyBorder="1" applyAlignment="1">
      <alignment horizontal="center" vertical="top" shrinkToFit="1"/>
    </xf>
    <xf numFmtId="2" fontId="0" fillId="0" borderId="0" xfId="0" applyNumberForma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left" vertical="top" indent="5" shrinkToFi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2" fontId="7" fillId="2" borderId="2" xfId="0" applyNumberFormat="1" applyFont="1" applyFill="1" applyBorder="1" applyAlignment="1">
      <alignment horizontal="center" vertical="top" shrinkToFit="1"/>
    </xf>
    <xf numFmtId="164" fontId="5" fillId="2" borderId="3" xfId="0" applyNumberFormat="1" applyFont="1" applyFill="1" applyBorder="1" applyAlignment="1">
      <alignment horizontal="left" vertical="top" indent="5" shrinkToFit="1"/>
    </xf>
    <xf numFmtId="2" fontId="7" fillId="2" borderId="3" xfId="0" applyNumberFormat="1" applyFont="1" applyFill="1" applyBorder="1" applyAlignment="1">
      <alignment horizontal="center" vertical="top" shrinkToFi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top" shrinkToFit="1"/>
    </xf>
    <xf numFmtId="2" fontId="5" fillId="2" borderId="3" xfId="0" applyNumberFormat="1" applyFont="1" applyFill="1" applyBorder="1" applyAlignment="1">
      <alignment horizontal="left" vertical="top" indent="4" shrinkToFit="1"/>
    </xf>
    <xf numFmtId="0" fontId="5" fillId="6" borderId="1" xfId="0" applyFont="1" applyFill="1" applyBorder="1" applyAlignment="1">
      <alignment horizontal="left" vertical="center" indent="4"/>
    </xf>
    <xf numFmtId="0" fontId="5" fillId="6" borderId="1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center" wrapText="1" indent="1"/>
    </xf>
    <xf numFmtId="2" fontId="0" fillId="3" borderId="0" xfId="0" applyNumberFormat="1" applyFill="1"/>
    <xf numFmtId="0" fontId="9" fillId="7" borderId="0" xfId="0" applyFont="1" applyFill="1"/>
    <xf numFmtId="2" fontId="0" fillId="0" borderId="0" xfId="0" applyNumberFormat="1" applyAlignment="1">
      <alignment horizontal="left" indent="2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164" fontId="5" fillId="2" borderId="2" xfId="0" applyNumberFormat="1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5" fillId="2" borderId="3" xfId="0" applyNumberFormat="1" applyFont="1" applyFill="1" applyBorder="1" applyAlignment="1">
      <alignment horizontal="left" vertical="top" shrinkToFit="1"/>
    </xf>
    <xf numFmtId="0" fontId="5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/>
    <xf numFmtId="0" fontId="10" fillId="0" borderId="0" xfId="0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2" fontId="0" fillId="9" borderId="0" xfId="0" applyNumberFormat="1" applyFill="1"/>
    <xf numFmtId="2" fontId="0" fillId="9" borderId="0" xfId="0" applyNumberFormat="1" applyFill="1" applyAlignment="1">
      <alignment horizontal="left" indent="2"/>
    </xf>
    <xf numFmtId="2" fontId="9" fillId="7" borderId="0" xfId="0" applyNumberFormat="1" applyFont="1" applyFill="1"/>
    <xf numFmtId="165" fontId="1" fillId="0" borderId="0" xfId="0" applyNumberFormat="1" applyFont="1" applyAlignment="1">
      <alignment horizontal="left" vertical="center" wrapText="1" indent="1"/>
    </xf>
    <xf numFmtId="165" fontId="0" fillId="3" borderId="0" xfId="0" applyNumberFormat="1" applyFill="1"/>
    <xf numFmtId="165" fontId="0" fillId="0" borderId="0" xfId="0" applyNumberFormat="1"/>
    <xf numFmtId="165" fontId="9" fillId="7" borderId="0" xfId="0" applyNumberFormat="1" applyFont="1" applyFill="1"/>
    <xf numFmtId="165" fontId="0" fillId="0" borderId="0" xfId="0" applyNumberFormat="1" applyAlignment="1">
      <alignment horizontal="left" indent="2"/>
    </xf>
    <xf numFmtId="2" fontId="9" fillId="0" borderId="3" xfId="0" applyNumberFormat="1" applyFont="1" applyBorder="1" applyAlignment="1">
      <alignment horizontal="center" vertical="center"/>
    </xf>
    <xf numFmtId="2" fontId="0" fillId="8" borderId="3" xfId="0" applyNumberFormat="1" applyFill="1" applyBorder="1"/>
    <xf numFmtId="2" fontId="10" fillId="0" borderId="0" xfId="0" applyNumberFormat="1" applyFont="1" applyAlignment="1">
      <alignment horizontal="center" vertical="center"/>
    </xf>
    <xf numFmtId="2" fontId="0" fillId="0" borderId="3" xfId="0" applyNumberFormat="1" applyBorder="1"/>
    <xf numFmtId="2" fontId="0" fillId="7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1781175</xdr:colOff>
          <xdr:row>60</xdr:row>
          <xdr:rowOff>57150</xdr:rowOff>
        </xdr:from>
        <xdr:to>
          <xdr:col>1</xdr:col>
          <xdr:colOff>4324350</xdr:colOff>
          <xdr:row>63</xdr:row>
          <xdr:rowOff>123825</xdr:rowOff>
        </xdr:to>
        <xdr:sp macro="" textlink="">
          <xdr:nvSpPr>
            <xdr:cNvPr id="2049" name="btnUpdatePXRat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ptos Narrow"/>
                </a:rPr>
                <a:t>Update PX Rates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63</xdr:row>
          <xdr:rowOff>38100</xdr:rowOff>
        </xdr:from>
        <xdr:to>
          <xdr:col>6</xdr:col>
          <xdr:colOff>381000</xdr:colOff>
          <xdr:row>66</xdr:row>
          <xdr:rowOff>104775</xdr:rowOff>
        </xdr:to>
        <xdr:sp macro="" textlink="">
          <xdr:nvSpPr>
            <xdr:cNvPr id="2050" name="btnFinalReports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0" i="0" u="none" strike="noStrike" baseline="0">
                  <a:solidFill>
                    <a:srgbClr val="000000"/>
                  </a:solidFill>
                  <a:latin typeface="Aptos Narrow"/>
                </a:rPr>
                <a:t>Create Final Reports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ephSong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CopyRowsToFinalReport"/>
      <definedName name="UpdateP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979B-47A9-47B5-805E-B67451D7CA2C}">
  <sheetPr codeName="Sheet1"/>
  <dimension ref="A2:K54"/>
  <sheetViews>
    <sheetView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74.85546875" bestFit="1" customWidth="1"/>
    <col min="3" max="3" width="6.7109375" bestFit="1" customWidth="1"/>
    <col min="4" max="4" width="9.85546875" style="33" customWidth="1"/>
    <col min="5" max="7" width="13" customWidth="1"/>
    <col min="8" max="8" width="16.140625" customWidth="1"/>
    <col min="9" max="10" width="13.28515625" customWidth="1"/>
    <col min="11" max="11" width="48.42578125" customWidth="1"/>
  </cols>
  <sheetData>
    <row r="2" spans="1:11" ht="31.5" x14ac:dyDescent="0.25">
      <c r="A2" s="1" t="s">
        <v>0</v>
      </c>
      <c r="B2" s="1" t="s">
        <v>82</v>
      </c>
      <c r="C2" s="1" t="s">
        <v>1</v>
      </c>
      <c r="D2" s="2" t="s">
        <v>2</v>
      </c>
      <c r="E2" s="2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x14ac:dyDescent="0.25">
      <c r="A3" s="7"/>
      <c r="B3" s="8" t="s">
        <v>3</v>
      </c>
      <c r="C3" s="9"/>
      <c r="D3" s="10"/>
      <c r="E3" s="10"/>
      <c r="F3" s="10"/>
      <c r="G3" s="11"/>
      <c r="H3" s="25"/>
      <c r="I3" s="11"/>
      <c r="J3" s="11"/>
      <c r="K3" s="11"/>
    </row>
    <row r="4" spans="1:11" ht="15.75" x14ac:dyDescent="0.25">
      <c r="A4" s="4">
        <v>76</v>
      </c>
      <c r="B4" s="5" t="s">
        <v>11</v>
      </c>
      <c r="C4" s="6" t="s">
        <v>4</v>
      </c>
      <c r="D4" s="3">
        <f>47.5+5+175.5</f>
        <v>228</v>
      </c>
      <c r="E4" s="3"/>
      <c r="F4" s="3"/>
      <c r="G4" s="26"/>
      <c r="H4" s="27">
        <f>D4+SUM(E4:G4)</f>
        <v>228</v>
      </c>
      <c r="I4" s="26"/>
      <c r="J4" s="26"/>
      <c r="K4" s="26"/>
    </row>
    <row r="5" spans="1:11" ht="15.75" x14ac:dyDescent="0.25">
      <c r="A5" s="4">
        <v>12</v>
      </c>
      <c r="B5" s="42" t="s">
        <v>26</v>
      </c>
      <c r="C5" s="6" t="s">
        <v>10</v>
      </c>
      <c r="D5" s="3"/>
      <c r="E5" s="3"/>
      <c r="F5" s="3"/>
      <c r="G5" s="26"/>
      <c r="H5" s="27">
        <f>D5+SUM(E5:G5)</f>
        <v>0</v>
      </c>
      <c r="I5" s="26"/>
      <c r="J5" s="26"/>
      <c r="K5" s="26"/>
    </row>
    <row r="6" spans="1:11" ht="15.75" x14ac:dyDescent="0.25">
      <c r="A6" s="36">
        <v>12.1</v>
      </c>
      <c r="B6" s="37" t="s">
        <v>21</v>
      </c>
      <c r="C6" s="38" t="s">
        <v>4</v>
      </c>
      <c r="D6" s="39">
        <v>125.5</v>
      </c>
      <c r="E6" s="3"/>
      <c r="F6" s="3"/>
      <c r="G6" s="26"/>
      <c r="H6" s="27">
        <f>D6+SUM(E6:G6)</f>
        <v>125.5</v>
      </c>
      <c r="I6" s="26"/>
      <c r="J6" s="26"/>
      <c r="K6" s="26"/>
    </row>
    <row r="7" spans="1:11" ht="15.75" x14ac:dyDescent="0.25">
      <c r="A7" s="40">
        <v>12.2</v>
      </c>
      <c r="B7" s="20" t="s">
        <v>22</v>
      </c>
      <c r="C7" s="21" t="s">
        <v>5</v>
      </c>
      <c r="D7" s="41">
        <f>906.67+613.88</f>
        <v>1520.55</v>
      </c>
      <c r="E7" s="3"/>
      <c r="F7" s="3"/>
      <c r="G7" s="26"/>
      <c r="H7" s="27">
        <f t="shared" ref="H7:H10" si="0">D7+SUM(E7:G7)</f>
        <v>1520.55</v>
      </c>
      <c r="I7" s="26"/>
      <c r="J7" s="26"/>
      <c r="K7" s="26"/>
    </row>
    <row r="8" spans="1:11" ht="15.75" x14ac:dyDescent="0.25">
      <c r="A8" s="36">
        <v>12.3</v>
      </c>
      <c r="B8" s="20" t="s">
        <v>23</v>
      </c>
      <c r="C8" s="21" t="s">
        <v>4</v>
      </c>
      <c r="D8" s="41"/>
      <c r="E8" s="3"/>
      <c r="F8" s="3"/>
      <c r="G8" s="26"/>
      <c r="H8" s="27">
        <f t="shared" si="0"/>
        <v>0</v>
      </c>
      <c r="I8" s="26"/>
      <c r="J8" s="26"/>
      <c r="K8" s="26"/>
    </row>
    <row r="9" spans="1:11" ht="15.75" x14ac:dyDescent="0.25">
      <c r="A9" s="40">
        <v>12.4</v>
      </c>
      <c r="B9" s="20" t="s">
        <v>24</v>
      </c>
      <c r="C9" s="21" t="s">
        <v>5</v>
      </c>
      <c r="D9" s="41">
        <f>1718.99+186.14</f>
        <v>1905.13</v>
      </c>
      <c r="E9" s="3"/>
      <c r="F9" s="3"/>
      <c r="G9" s="26"/>
      <c r="H9" s="27">
        <f t="shared" si="0"/>
        <v>1905.13</v>
      </c>
      <c r="I9" s="26"/>
      <c r="J9" s="26"/>
      <c r="K9" s="26"/>
    </row>
    <row r="10" spans="1:11" ht="15.75" x14ac:dyDescent="0.25">
      <c r="A10" s="36">
        <v>12.5</v>
      </c>
      <c r="B10" s="20" t="s">
        <v>25</v>
      </c>
      <c r="C10" s="21" t="s">
        <v>5</v>
      </c>
      <c r="D10" s="41"/>
      <c r="E10" s="3"/>
      <c r="F10" s="3"/>
      <c r="G10" s="26"/>
      <c r="H10" s="27">
        <f t="shared" si="0"/>
        <v>0</v>
      </c>
      <c r="I10" s="26"/>
      <c r="J10" s="26"/>
      <c r="K10" s="26"/>
    </row>
    <row r="11" spans="1:11" ht="15.75" x14ac:dyDescent="0.25">
      <c r="A11" s="12">
        <v>7</v>
      </c>
      <c r="B11" s="13" t="s">
        <v>21</v>
      </c>
      <c r="C11" s="14" t="s">
        <v>4</v>
      </c>
      <c r="D11" s="28">
        <v>125.5</v>
      </c>
      <c r="E11" s="3"/>
      <c r="F11" s="3"/>
      <c r="G11" s="26"/>
      <c r="H11" s="27">
        <f>D11+SUM(E11:G11)</f>
        <v>125.5</v>
      </c>
      <c r="I11" s="26"/>
      <c r="J11" s="26"/>
      <c r="K11" s="26"/>
    </row>
    <row r="12" spans="1:11" ht="15.75" x14ac:dyDescent="0.25">
      <c r="A12" s="15">
        <v>8</v>
      </c>
      <c r="B12" s="16" t="s">
        <v>22</v>
      </c>
      <c r="C12" s="17" t="s">
        <v>5</v>
      </c>
      <c r="D12" s="29">
        <v>906.67</v>
      </c>
      <c r="E12" s="3"/>
      <c r="F12" s="3"/>
      <c r="G12" s="26"/>
      <c r="H12" s="27">
        <f t="shared" ref="H12:H15" si="1">D12+SUM(E12:G12)</f>
        <v>906.67</v>
      </c>
      <c r="I12" s="26"/>
      <c r="J12" s="26"/>
      <c r="K12" s="26"/>
    </row>
    <row r="13" spans="1:11" ht="15.75" x14ac:dyDescent="0.25">
      <c r="A13" s="15">
        <v>9</v>
      </c>
      <c r="B13" s="16" t="s">
        <v>23</v>
      </c>
      <c r="C13" s="17" t="s">
        <v>4</v>
      </c>
      <c r="D13" s="29"/>
      <c r="E13" s="3"/>
      <c r="F13" s="3"/>
      <c r="G13" s="26"/>
      <c r="H13" s="27">
        <f t="shared" si="1"/>
        <v>0</v>
      </c>
      <c r="I13" s="26"/>
      <c r="J13" s="26"/>
      <c r="K13" s="26"/>
    </row>
    <row r="14" spans="1:11" ht="15.75" x14ac:dyDescent="0.25">
      <c r="A14" s="15">
        <v>10</v>
      </c>
      <c r="B14" s="16" t="s">
        <v>24</v>
      </c>
      <c r="C14" s="17" t="s">
        <v>5</v>
      </c>
      <c r="D14" s="29">
        <v>1905.13</v>
      </c>
      <c r="E14" s="3"/>
      <c r="F14" s="3"/>
      <c r="G14" s="26"/>
      <c r="H14" s="27">
        <f t="shared" si="1"/>
        <v>1905.13</v>
      </c>
      <c r="I14" s="26"/>
      <c r="J14" s="26"/>
      <c r="K14" s="26"/>
    </row>
    <row r="15" spans="1:11" ht="15.75" x14ac:dyDescent="0.25">
      <c r="A15" s="15">
        <v>11</v>
      </c>
      <c r="B15" s="16" t="s">
        <v>25</v>
      </c>
      <c r="C15" s="17" t="s">
        <v>5</v>
      </c>
      <c r="D15" s="29"/>
      <c r="E15" s="3"/>
      <c r="F15" s="3"/>
      <c r="G15" s="26"/>
      <c r="H15" s="27">
        <f t="shared" si="1"/>
        <v>0</v>
      </c>
      <c r="I15" s="26"/>
      <c r="J15" s="26"/>
      <c r="K15" s="26"/>
    </row>
    <row r="16" spans="1:11" ht="15.75" x14ac:dyDescent="0.25">
      <c r="A16" s="43">
        <v>13</v>
      </c>
      <c r="B16" s="42" t="s">
        <v>37</v>
      </c>
      <c r="C16" s="43" t="s">
        <v>5</v>
      </c>
      <c r="D16" s="29"/>
      <c r="E16" s="3"/>
      <c r="F16" s="3"/>
      <c r="G16" s="26"/>
      <c r="H16" s="27">
        <f t="shared" ref="H16" si="2">D16+SUM(E16:G16)</f>
        <v>0</v>
      </c>
      <c r="I16" s="26"/>
      <c r="J16" s="26"/>
      <c r="K16" s="26" t="s">
        <v>49</v>
      </c>
    </row>
    <row r="17" spans="1:11" ht="15.75" x14ac:dyDescent="0.25">
      <c r="A17" s="7"/>
      <c r="B17" s="8" t="s">
        <v>6</v>
      </c>
      <c r="C17" s="9"/>
      <c r="D17" s="10"/>
      <c r="E17" s="10"/>
      <c r="F17" s="10"/>
      <c r="G17" s="11"/>
      <c r="H17" s="25"/>
      <c r="I17" s="11"/>
      <c r="J17" s="11"/>
      <c r="K17" s="11"/>
    </row>
    <row r="18" spans="1:11" s="18" customFormat="1" ht="15.75" x14ac:dyDescent="0.25">
      <c r="A18" s="4">
        <v>15</v>
      </c>
      <c r="B18" s="5" t="s">
        <v>27</v>
      </c>
      <c r="C18" s="6" t="s">
        <v>10</v>
      </c>
      <c r="D18" s="3"/>
      <c r="E18" s="3"/>
      <c r="F18" s="3"/>
      <c r="G18" s="26"/>
      <c r="H18" s="27">
        <f t="shared" ref="H18:H28" si="3">D18+SUM(E18:G18)</f>
        <v>0</v>
      </c>
      <c r="I18" s="26"/>
      <c r="J18" s="26"/>
      <c r="K18" s="26"/>
    </row>
    <row r="19" spans="1:11" s="18" customFormat="1" ht="15.75" x14ac:dyDescent="0.25">
      <c r="A19" s="19">
        <v>15.1</v>
      </c>
      <c r="B19" s="20" t="s">
        <v>28</v>
      </c>
      <c r="C19" s="21" t="s">
        <v>5</v>
      </c>
      <c r="D19" s="30">
        <v>2048.36</v>
      </c>
      <c r="E19" s="3"/>
      <c r="F19" s="3"/>
      <c r="G19" s="26"/>
      <c r="H19" s="27">
        <f t="shared" si="3"/>
        <v>2048.36</v>
      </c>
      <c r="I19" s="26"/>
      <c r="J19" s="26"/>
      <c r="K19" s="26"/>
    </row>
    <row r="20" spans="1:11" s="18" customFormat="1" ht="31.5" x14ac:dyDescent="0.25">
      <c r="A20" s="19">
        <v>15.2</v>
      </c>
      <c r="B20" s="20" t="s">
        <v>29</v>
      </c>
      <c r="C20" s="21" t="s">
        <v>4</v>
      </c>
      <c r="D20" s="31">
        <v>136.5</v>
      </c>
      <c r="E20" s="3"/>
      <c r="F20" s="3"/>
      <c r="G20" s="26"/>
      <c r="H20" s="27">
        <f t="shared" si="3"/>
        <v>136.5</v>
      </c>
      <c r="I20" s="26"/>
      <c r="J20" s="26"/>
      <c r="K20" s="26"/>
    </row>
    <row r="21" spans="1:11" s="18" customFormat="1" ht="15.75" x14ac:dyDescent="0.25">
      <c r="A21" s="19">
        <v>15.3</v>
      </c>
      <c r="B21" s="20" t="s">
        <v>30</v>
      </c>
      <c r="C21" s="21" t="s">
        <v>4</v>
      </c>
      <c r="D21" s="31">
        <v>9</v>
      </c>
      <c r="E21" s="3"/>
      <c r="F21" s="3"/>
      <c r="G21" s="26"/>
      <c r="H21" s="27">
        <f t="shared" si="3"/>
        <v>9</v>
      </c>
      <c r="I21" s="26"/>
      <c r="J21" s="26"/>
      <c r="K21" s="26"/>
    </row>
    <row r="22" spans="1:11" s="18" customFormat="1" ht="15" customHeight="1" x14ac:dyDescent="0.25">
      <c r="A22" s="19">
        <v>15.4</v>
      </c>
      <c r="B22" s="20" t="s">
        <v>31</v>
      </c>
      <c r="C22" s="21" t="s">
        <v>5</v>
      </c>
      <c r="D22" s="31">
        <v>186.14</v>
      </c>
      <c r="E22" s="3"/>
      <c r="F22" s="3"/>
      <c r="G22" s="26"/>
      <c r="H22" s="27">
        <f t="shared" si="3"/>
        <v>186.14</v>
      </c>
      <c r="I22" s="26"/>
      <c r="J22" s="26"/>
      <c r="K22" s="26"/>
    </row>
    <row r="23" spans="1:11" s="18" customFormat="1" ht="15.75" x14ac:dyDescent="0.25">
      <c r="A23" s="19">
        <v>15.5</v>
      </c>
      <c r="B23" s="20" t="s">
        <v>32</v>
      </c>
      <c r="C23" s="21" t="s">
        <v>5</v>
      </c>
      <c r="D23" s="31"/>
      <c r="E23" s="3"/>
      <c r="F23" s="3"/>
      <c r="G23" s="26"/>
      <c r="H23" s="27">
        <f t="shared" si="3"/>
        <v>0</v>
      </c>
      <c r="I23" s="26"/>
      <c r="J23" s="26"/>
      <c r="K23" s="26"/>
    </row>
    <row r="24" spans="1:11" s="18" customFormat="1" ht="15.75" x14ac:dyDescent="0.25">
      <c r="A24" s="19">
        <v>15.6</v>
      </c>
      <c r="B24" s="20" t="s">
        <v>33</v>
      </c>
      <c r="C24" s="21" t="s">
        <v>5</v>
      </c>
      <c r="D24" s="31">
        <f>57.98+106.53</f>
        <v>164.51</v>
      </c>
      <c r="E24" s="3"/>
      <c r="F24" s="3"/>
      <c r="G24" s="26"/>
      <c r="H24" s="27">
        <f t="shared" si="3"/>
        <v>164.51</v>
      </c>
      <c r="I24" s="26"/>
      <c r="J24" s="26"/>
      <c r="K24" s="26"/>
    </row>
    <row r="25" spans="1:11" s="18" customFormat="1" ht="15.75" x14ac:dyDescent="0.25">
      <c r="A25" s="19">
        <v>15.7</v>
      </c>
      <c r="B25" s="20" t="s">
        <v>34</v>
      </c>
      <c r="C25" s="21" t="s">
        <v>5</v>
      </c>
      <c r="D25" s="31">
        <v>1002.23</v>
      </c>
      <c r="E25" s="3"/>
      <c r="F25" s="3"/>
      <c r="G25" s="26"/>
      <c r="H25" s="27">
        <f t="shared" si="3"/>
        <v>1002.23</v>
      </c>
      <c r="I25" s="26"/>
      <c r="J25" s="26"/>
      <c r="K25" s="26"/>
    </row>
    <row r="26" spans="1:11" s="18" customFormat="1" ht="15" customHeight="1" x14ac:dyDescent="0.25">
      <c r="A26" s="19">
        <v>15.8</v>
      </c>
      <c r="B26" s="20" t="s">
        <v>35</v>
      </c>
      <c r="C26" s="21" t="s">
        <v>5</v>
      </c>
      <c r="D26" s="31">
        <v>24</v>
      </c>
      <c r="E26" s="3"/>
      <c r="F26" s="3"/>
      <c r="G26" s="26"/>
      <c r="H26" s="27">
        <f t="shared" si="3"/>
        <v>24</v>
      </c>
      <c r="I26" s="26"/>
      <c r="J26" s="26"/>
      <c r="K26" s="26"/>
    </row>
    <row r="27" spans="1:11" s="18" customFormat="1" ht="15.75" x14ac:dyDescent="0.25">
      <c r="A27" s="19">
        <v>15.9</v>
      </c>
      <c r="B27" s="20" t="s">
        <v>36</v>
      </c>
      <c r="C27" s="21" t="s">
        <v>4</v>
      </c>
      <c r="D27" s="31"/>
      <c r="E27" s="3"/>
      <c r="F27" s="3"/>
      <c r="G27" s="26"/>
      <c r="H27" s="27">
        <f t="shared" si="3"/>
        <v>0</v>
      </c>
      <c r="I27" s="26"/>
      <c r="J27" s="26"/>
      <c r="K27" s="26"/>
    </row>
    <row r="28" spans="1:11" s="18" customFormat="1" ht="15.75" x14ac:dyDescent="0.25">
      <c r="A28" s="45">
        <v>15.11</v>
      </c>
      <c r="B28" s="20" t="s">
        <v>38</v>
      </c>
      <c r="C28" s="21" t="s">
        <v>5</v>
      </c>
      <c r="D28" s="41"/>
      <c r="E28" s="3"/>
      <c r="F28" s="3"/>
      <c r="G28" s="26"/>
      <c r="H28" s="27">
        <f t="shared" si="3"/>
        <v>0</v>
      </c>
      <c r="I28" s="26"/>
      <c r="J28" s="26"/>
      <c r="K28" s="26"/>
    </row>
    <row r="29" spans="1:11" ht="15.75" x14ac:dyDescent="0.25">
      <c r="A29" s="7"/>
      <c r="B29" s="8" t="s">
        <v>7</v>
      </c>
      <c r="C29" s="9"/>
      <c r="D29" s="10"/>
      <c r="E29" s="10"/>
      <c r="F29" s="10"/>
      <c r="G29" s="11"/>
      <c r="H29" s="25"/>
      <c r="I29" s="11"/>
      <c r="J29" s="11"/>
      <c r="K29" s="11"/>
    </row>
    <row r="30" spans="1:11" ht="15.75" x14ac:dyDescent="0.25">
      <c r="A30" s="15">
        <v>14</v>
      </c>
      <c r="B30" s="16" t="s">
        <v>28</v>
      </c>
      <c r="C30" s="17" t="s">
        <v>5</v>
      </c>
      <c r="D30" s="28">
        <v>2048.36</v>
      </c>
      <c r="E30" s="3"/>
      <c r="F30" s="3"/>
      <c r="G30" s="26"/>
      <c r="H30" s="27">
        <f t="shared" ref="H30:H38" si="4">D30+SUM(E30:G30)</f>
        <v>2048.36</v>
      </c>
      <c r="I30" s="26"/>
      <c r="J30" s="26"/>
      <c r="K30" s="26"/>
    </row>
    <row r="31" spans="1:11" ht="31.5" x14ac:dyDescent="0.25">
      <c r="A31" s="15">
        <v>16</v>
      </c>
      <c r="B31" s="16" t="s">
        <v>29</v>
      </c>
      <c r="C31" s="17" t="s">
        <v>4</v>
      </c>
      <c r="D31" s="29">
        <v>136.5</v>
      </c>
      <c r="E31" s="3"/>
      <c r="F31" s="3"/>
      <c r="G31" s="26"/>
      <c r="H31" s="27">
        <f t="shared" si="4"/>
        <v>136.5</v>
      </c>
      <c r="I31" s="26"/>
      <c r="J31" s="26"/>
      <c r="K31" s="26"/>
    </row>
    <row r="32" spans="1:11" ht="15.75" x14ac:dyDescent="0.25">
      <c r="A32" s="15">
        <v>17</v>
      </c>
      <c r="B32" s="16" t="s">
        <v>30</v>
      </c>
      <c r="C32" s="17" t="s">
        <v>4</v>
      </c>
      <c r="D32" s="29">
        <v>9</v>
      </c>
      <c r="E32" s="3"/>
      <c r="F32" s="3"/>
      <c r="G32" s="26"/>
      <c r="H32" s="27">
        <f t="shared" si="4"/>
        <v>9</v>
      </c>
      <c r="I32" s="26"/>
      <c r="J32" s="26"/>
      <c r="K32" s="26"/>
    </row>
    <row r="33" spans="1:11" ht="15" customHeight="1" x14ac:dyDescent="0.25">
      <c r="A33" s="15">
        <v>18</v>
      </c>
      <c r="B33" s="16" t="s">
        <v>31</v>
      </c>
      <c r="C33" s="17" t="s">
        <v>5</v>
      </c>
      <c r="D33" s="29">
        <v>186.14</v>
      </c>
      <c r="E33" s="3"/>
      <c r="F33" s="3"/>
      <c r="G33" s="26"/>
      <c r="H33" s="27">
        <f t="shared" si="4"/>
        <v>186.14</v>
      </c>
      <c r="I33" s="26"/>
      <c r="J33" s="26"/>
      <c r="K33" s="26"/>
    </row>
    <row r="34" spans="1:11" ht="15.75" x14ac:dyDescent="0.25">
      <c r="A34" s="15">
        <v>19</v>
      </c>
      <c r="B34" s="16" t="s">
        <v>32</v>
      </c>
      <c r="C34" s="17" t="s">
        <v>5</v>
      </c>
      <c r="D34" s="29"/>
      <c r="E34" s="3"/>
      <c r="F34" s="3"/>
      <c r="G34" s="26"/>
      <c r="H34" s="27">
        <f t="shared" si="4"/>
        <v>0</v>
      </c>
      <c r="I34" s="26"/>
      <c r="J34" s="26"/>
      <c r="K34" s="26"/>
    </row>
    <row r="35" spans="1:11" ht="15.75" x14ac:dyDescent="0.25">
      <c r="A35" s="15">
        <v>20</v>
      </c>
      <c r="B35" s="16" t="s">
        <v>33</v>
      </c>
      <c r="C35" s="17" t="s">
        <v>9</v>
      </c>
      <c r="D35" s="29">
        <v>2</v>
      </c>
      <c r="E35" s="3"/>
      <c r="F35" s="3"/>
      <c r="G35" s="26"/>
      <c r="H35" s="27">
        <f t="shared" si="4"/>
        <v>2</v>
      </c>
      <c r="I35" s="26"/>
      <c r="J35" s="26"/>
      <c r="K35" s="26"/>
    </row>
    <row r="36" spans="1:11" ht="15.75" x14ac:dyDescent="0.25">
      <c r="A36" s="15">
        <v>21</v>
      </c>
      <c r="B36" s="16" t="s">
        <v>34</v>
      </c>
      <c r="C36" s="17" t="s">
        <v>5</v>
      </c>
      <c r="D36" s="29">
        <v>1002.23</v>
      </c>
      <c r="E36" s="3"/>
      <c r="F36" s="3"/>
      <c r="G36" s="26"/>
      <c r="H36" s="27">
        <f t="shared" si="4"/>
        <v>1002.23</v>
      </c>
      <c r="I36" s="26"/>
      <c r="J36" s="26"/>
      <c r="K36" s="26"/>
    </row>
    <row r="37" spans="1:11" ht="15.75" x14ac:dyDescent="0.25">
      <c r="A37" s="15">
        <v>25</v>
      </c>
      <c r="B37" s="16" t="s">
        <v>35</v>
      </c>
      <c r="C37" s="17" t="s">
        <v>5</v>
      </c>
      <c r="D37" s="29">
        <v>24</v>
      </c>
      <c r="E37" s="3"/>
      <c r="F37" s="3"/>
      <c r="G37" s="26"/>
      <c r="H37" s="27">
        <f t="shared" si="4"/>
        <v>24</v>
      </c>
      <c r="I37" s="26"/>
      <c r="J37" s="26"/>
      <c r="K37" s="26"/>
    </row>
    <row r="38" spans="1:11" ht="15.75" x14ac:dyDescent="0.25">
      <c r="A38" s="15">
        <v>26</v>
      </c>
      <c r="B38" s="16" t="s">
        <v>36</v>
      </c>
      <c r="C38" s="17" t="s">
        <v>4</v>
      </c>
      <c r="D38" s="29"/>
      <c r="E38" s="26"/>
      <c r="F38" s="26"/>
      <c r="G38" s="26"/>
      <c r="H38" s="27">
        <f t="shared" si="4"/>
        <v>0</v>
      </c>
      <c r="I38" s="26"/>
      <c r="J38" s="26"/>
      <c r="K38" s="26"/>
    </row>
    <row r="39" spans="1:11" ht="15.75" x14ac:dyDescent="0.25">
      <c r="A39" s="7"/>
      <c r="B39" s="8" t="s">
        <v>8</v>
      </c>
      <c r="C39" s="9"/>
      <c r="D39" s="25"/>
      <c r="E39" s="11"/>
      <c r="F39" s="11"/>
      <c r="G39" s="11"/>
      <c r="H39" s="25"/>
      <c r="I39" s="11"/>
      <c r="J39" s="11"/>
      <c r="K39" s="11"/>
    </row>
    <row r="40" spans="1:11" ht="15.75" x14ac:dyDescent="0.25">
      <c r="A40" s="4">
        <v>22</v>
      </c>
      <c r="B40" s="5" t="s">
        <v>38</v>
      </c>
      <c r="C40" s="6" t="s">
        <v>20</v>
      </c>
      <c r="D40" s="29"/>
      <c r="E40" s="26"/>
      <c r="F40" s="26"/>
      <c r="G40" s="26"/>
      <c r="H40" s="27">
        <f>D40+SUM(E40:G40)</f>
        <v>0</v>
      </c>
      <c r="I40" s="26"/>
      <c r="J40" s="26"/>
      <c r="K40" s="26"/>
    </row>
    <row r="41" spans="1:11" ht="15.75" x14ac:dyDescent="0.25">
      <c r="A41" s="46">
        <v>22.1</v>
      </c>
      <c r="B41" s="47" t="s">
        <v>38</v>
      </c>
      <c r="C41" s="48" t="s">
        <v>5</v>
      </c>
      <c r="D41" s="49"/>
      <c r="E41" s="26"/>
      <c r="F41" s="26"/>
      <c r="G41" s="26"/>
      <c r="H41" s="27">
        <f t="shared" ref="H41:H43" si="5">D41+SUM(E41:G41)</f>
        <v>0</v>
      </c>
      <c r="I41" s="26"/>
      <c r="J41" s="26"/>
      <c r="K41" s="26"/>
    </row>
    <row r="42" spans="1:11" ht="15.75" x14ac:dyDescent="0.25">
      <c r="A42" s="4">
        <v>23</v>
      </c>
      <c r="B42" s="5" t="s">
        <v>39</v>
      </c>
      <c r="C42" s="6" t="s">
        <v>20</v>
      </c>
      <c r="D42" s="44"/>
      <c r="E42" s="26"/>
      <c r="F42" s="26"/>
      <c r="G42" s="26"/>
      <c r="H42" s="27">
        <f t="shared" si="5"/>
        <v>0</v>
      </c>
      <c r="I42" s="26"/>
      <c r="J42" s="26"/>
      <c r="K42" s="26"/>
    </row>
    <row r="43" spans="1:11" ht="15.75" x14ac:dyDescent="0.25">
      <c r="A43" s="46">
        <v>23.1</v>
      </c>
      <c r="B43" s="47" t="s">
        <v>39</v>
      </c>
      <c r="C43" s="48" t="s">
        <v>5</v>
      </c>
      <c r="D43" s="29"/>
      <c r="E43" s="26"/>
      <c r="F43" s="26"/>
      <c r="G43" s="26"/>
      <c r="H43" s="27">
        <f t="shared" si="5"/>
        <v>0</v>
      </c>
      <c r="I43" s="26"/>
      <c r="J43" s="26"/>
      <c r="K43" s="26"/>
    </row>
    <row r="44" spans="1:11" ht="15.75" x14ac:dyDescent="0.25">
      <c r="A44" s="7"/>
      <c r="B44" s="8" t="s">
        <v>12</v>
      </c>
      <c r="C44" s="9"/>
      <c r="D44" s="25"/>
      <c r="E44" s="11"/>
      <c r="F44" s="11"/>
      <c r="G44" s="11"/>
      <c r="H44" s="25"/>
      <c r="I44" s="11"/>
      <c r="J44" s="11"/>
      <c r="K44" s="11"/>
    </row>
    <row r="45" spans="1:11" ht="15.75" x14ac:dyDescent="0.25">
      <c r="A45" s="22">
        <v>24</v>
      </c>
      <c r="B45" s="23" t="s">
        <v>40</v>
      </c>
      <c r="C45" s="24" t="s">
        <v>5</v>
      </c>
      <c r="D45" s="32">
        <v>361.25</v>
      </c>
      <c r="E45" s="26"/>
      <c r="F45" s="26"/>
      <c r="G45" s="26"/>
      <c r="H45" s="27">
        <f t="shared" ref="H45:H53" si="6">D45+SUM(E45:G45)</f>
        <v>361.25</v>
      </c>
      <c r="I45" s="26"/>
      <c r="J45" s="26"/>
      <c r="K45" s="26"/>
    </row>
    <row r="46" spans="1:11" ht="15.75" x14ac:dyDescent="0.25">
      <c r="A46" s="22">
        <v>27</v>
      </c>
      <c r="B46" s="23" t="s">
        <v>41</v>
      </c>
      <c r="C46" s="24" t="s">
        <v>9</v>
      </c>
      <c r="D46" s="32">
        <v>3</v>
      </c>
      <c r="E46" s="26"/>
      <c r="F46" s="26"/>
      <c r="G46" s="26"/>
      <c r="H46" s="27">
        <f t="shared" si="6"/>
        <v>3</v>
      </c>
      <c r="I46" s="26"/>
      <c r="J46" s="26"/>
      <c r="K46" s="26"/>
    </row>
    <row r="47" spans="1:11" ht="15.75" x14ac:dyDescent="0.25">
      <c r="A47" s="22">
        <v>29</v>
      </c>
      <c r="B47" s="23" t="s">
        <v>42</v>
      </c>
      <c r="C47" s="24" t="s">
        <v>9</v>
      </c>
      <c r="D47" s="32"/>
      <c r="E47" s="26"/>
      <c r="F47" s="26"/>
      <c r="G47" s="26"/>
      <c r="H47" s="27">
        <f t="shared" si="6"/>
        <v>0</v>
      </c>
      <c r="I47" s="26"/>
      <c r="J47" s="26"/>
      <c r="K47" s="26"/>
    </row>
    <row r="48" spans="1:11" ht="15.75" x14ac:dyDescent="0.25">
      <c r="A48" s="22">
        <v>30</v>
      </c>
      <c r="B48" s="23" t="s">
        <v>43</v>
      </c>
      <c r="C48" s="24" t="s">
        <v>9</v>
      </c>
      <c r="D48" s="32">
        <v>2</v>
      </c>
      <c r="E48" s="26"/>
      <c r="F48" s="26"/>
      <c r="G48" s="26"/>
      <c r="H48" s="27">
        <f t="shared" si="6"/>
        <v>2</v>
      </c>
      <c r="I48" s="26"/>
      <c r="J48" s="26"/>
      <c r="K48" s="26"/>
    </row>
    <row r="49" spans="1:11" ht="15.75" x14ac:dyDescent="0.25">
      <c r="A49" s="22">
        <v>31</v>
      </c>
      <c r="B49" s="23" t="s">
        <v>44</v>
      </c>
      <c r="C49" s="24" t="s">
        <v>9</v>
      </c>
      <c r="D49" s="32"/>
      <c r="E49" s="26"/>
      <c r="F49" s="26"/>
      <c r="G49" s="26"/>
      <c r="H49" s="27">
        <f t="shared" si="6"/>
        <v>0</v>
      </c>
      <c r="I49" s="26"/>
      <c r="J49" s="26"/>
      <c r="K49" s="26"/>
    </row>
    <row r="50" spans="1:11" ht="15.75" x14ac:dyDescent="0.25">
      <c r="A50" s="22">
        <v>32</v>
      </c>
      <c r="B50" s="23" t="s">
        <v>45</v>
      </c>
      <c r="C50" s="24" t="s">
        <v>9</v>
      </c>
      <c r="D50" s="32">
        <v>1</v>
      </c>
      <c r="E50" s="26"/>
      <c r="F50" s="26"/>
      <c r="G50" s="26"/>
      <c r="H50" s="27">
        <f t="shared" si="6"/>
        <v>1</v>
      </c>
      <c r="I50" s="26"/>
      <c r="J50" s="26"/>
      <c r="K50" s="26"/>
    </row>
    <row r="51" spans="1:11" ht="15.75" x14ac:dyDescent="0.25">
      <c r="A51" s="22">
        <v>33</v>
      </c>
      <c r="B51" s="23" t="s">
        <v>46</v>
      </c>
      <c r="C51" s="24" t="s">
        <v>9</v>
      </c>
      <c r="D51" s="32">
        <v>1</v>
      </c>
      <c r="E51" s="26"/>
      <c r="F51" s="26"/>
      <c r="G51" s="26"/>
      <c r="H51" s="27">
        <f t="shared" si="6"/>
        <v>1</v>
      </c>
      <c r="I51" s="26"/>
      <c r="J51" s="26"/>
      <c r="K51" s="26"/>
    </row>
    <row r="52" spans="1:11" ht="15.75" x14ac:dyDescent="0.25">
      <c r="A52" s="22">
        <v>34</v>
      </c>
      <c r="B52" s="23" t="s">
        <v>47</v>
      </c>
      <c r="C52" s="24" t="s">
        <v>9</v>
      </c>
      <c r="D52" s="32"/>
      <c r="E52" s="26"/>
      <c r="F52" s="26"/>
      <c r="G52" s="26"/>
      <c r="H52" s="27">
        <f t="shared" si="6"/>
        <v>0</v>
      </c>
      <c r="I52" s="26"/>
      <c r="J52" s="26"/>
      <c r="K52" s="26"/>
    </row>
    <row r="53" spans="1:11" ht="15.75" x14ac:dyDescent="0.25">
      <c r="A53" s="22">
        <v>75</v>
      </c>
      <c r="B53" s="23" t="s">
        <v>48</v>
      </c>
      <c r="C53" s="24" t="s">
        <v>9</v>
      </c>
      <c r="D53" s="32">
        <v>2</v>
      </c>
      <c r="E53" s="26"/>
      <c r="F53" s="26"/>
      <c r="G53" s="26"/>
      <c r="H53" s="27">
        <f t="shared" si="6"/>
        <v>2</v>
      </c>
      <c r="I53" s="26"/>
      <c r="J53" s="26"/>
      <c r="K53" s="26"/>
    </row>
    <row r="54" spans="1:11" ht="15.75" x14ac:dyDescent="0.25">
      <c r="B54" s="34"/>
      <c r="C54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84A1-74A1-44F7-89F4-F1AD66AC4A44}">
  <dimension ref="A1:U60"/>
  <sheetViews>
    <sheetView tabSelected="1" workbookViewId="0">
      <selection activeCell="K10" activeCellId="2" sqref="K4 K3 K10:K15"/>
    </sheetView>
  </sheetViews>
  <sheetFormatPr defaultRowHeight="15" x14ac:dyDescent="0.25"/>
  <cols>
    <col min="1" max="1" width="11.42578125" bestFit="1" customWidth="1"/>
    <col min="2" max="2" width="70.7109375" bestFit="1" customWidth="1"/>
    <col min="3" max="3" width="6.42578125" bestFit="1" customWidth="1"/>
    <col min="4" max="4" width="7.5703125" bestFit="1" customWidth="1"/>
    <col min="5" max="5" width="12.28515625" bestFit="1" customWidth="1"/>
    <col min="6" max="6" width="11.140625" style="83" bestFit="1" customWidth="1"/>
    <col min="7" max="7" width="12.7109375" style="83" bestFit="1" customWidth="1"/>
    <col min="8" max="8" width="16.140625" customWidth="1"/>
    <col min="9" max="9" width="16.85546875" bestFit="1" customWidth="1"/>
    <col min="10" max="10" width="5.7109375" bestFit="1" customWidth="1"/>
    <col min="11" max="11" width="9.140625" style="33"/>
    <col min="12" max="12" width="7.5703125" bestFit="1" customWidth="1"/>
    <col min="13" max="13" width="14.7109375" bestFit="1" customWidth="1"/>
    <col min="14" max="14" width="12.7109375" style="83" bestFit="1" customWidth="1"/>
    <col min="15" max="15" width="6.5703125" style="83" bestFit="1" customWidth="1"/>
    <col min="16" max="16" width="10.5703125" style="83" bestFit="1" customWidth="1"/>
    <col min="17" max="17" width="11.28515625" style="83" bestFit="1" customWidth="1"/>
    <col min="18" max="18" width="9.85546875" style="83" bestFit="1" customWidth="1"/>
    <col min="19" max="19" width="4.5703125" style="83" bestFit="1" customWidth="1"/>
    <col min="20" max="21" width="12.7109375" style="83" bestFit="1" customWidth="1"/>
  </cols>
  <sheetData>
    <row r="1" spans="1:21" ht="15.75" x14ac:dyDescent="0.25">
      <c r="A1" s="1" t="s">
        <v>0</v>
      </c>
      <c r="B1" s="1" t="s">
        <v>82</v>
      </c>
      <c r="C1" s="1" t="s">
        <v>1</v>
      </c>
      <c r="D1" s="1" t="s">
        <v>2</v>
      </c>
      <c r="E1" s="50" t="s">
        <v>50</v>
      </c>
      <c r="F1" s="81" t="s">
        <v>51</v>
      </c>
      <c r="G1" s="81" t="s">
        <v>52</v>
      </c>
      <c r="H1" s="50"/>
      <c r="I1" s="52" t="s">
        <v>53</v>
      </c>
      <c r="J1" s="52" t="s">
        <v>54</v>
      </c>
      <c r="K1" s="80" t="s">
        <v>2</v>
      </c>
      <c r="L1" s="52" t="s">
        <v>55</v>
      </c>
      <c r="M1" s="52" t="s">
        <v>56</v>
      </c>
      <c r="N1" s="84" t="s">
        <v>57</v>
      </c>
      <c r="O1" s="84" t="s">
        <v>58</v>
      </c>
      <c r="P1" s="84" t="s">
        <v>59</v>
      </c>
      <c r="Q1" s="84" t="s">
        <v>60</v>
      </c>
      <c r="R1" s="84" t="s">
        <v>61</v>
      </c>
      <c r="S1" s="84" t="s">
        <v>62</v>
      </c>
      <c r="T1" s="84" t="s">
        <v>63</v>
      </c>
      <c r="U1" s="84" t="s">
        <v>64</v>
      </c>
    </row>
    <row r="2" spans="1:21" ht="15.75" x14ac:dyDescent="0.25">
      <c r="A2" s="7"/>
      <c r="B2" s="8" t="s">
        <v>3</v>
      </c>
      <c r="C2" s="9"/>
      <c r="D2" s="25"/>
      <c r="E2" s="51"/>
      <c r="F2" s="82"/>
      <c r="G2" s="82"/>
      <c r="H2" s="51"/>
      <c r="T2" s="83">
        <f t="shared" ref="T2:T33" si="0">SUM(N2:S2)</f>
        <v>0</v>
      </c>
      <c r="U2" s="83">
        <f t="shared" ref="U2:U33" si="1">D2*F2</f>
        <v>0</v>
      </c>
    </row>
    <row r="3" spans="1:21" ht="15.75" x14ac:dyDescent="0.25">
      <c r="A3" s="4">
        <v>76</v>
      </c>
      <c r="B3" s="5" t="s">
        <v>11</v>
      </c>
      <c r="C3" s="6" t="s">
        <v>4</v>
      </c>
      <c r="D3" s="3">
        <v>228</v>
      </c>
      <c r="E3" s="33"/>
      <c r="G3" s="83">
        <f t="shared" ref="G3:G15" si="2">F3*D3</f>
        <v>0</v>
      </c>
      <c r="H3" s="33"/>
      <c r="I3" t="s">
        <v>65</v>
      </c>
      <c r="J3" t="s">
        <v>10</v>
      </c>
      <c r="K3" s="33">
        <f>D3/400</f>
        <v>0.56999999999999995</v>
      </c>
      <c r="L3">
        <v>20</v>
      </c>
      <c r="M3">
        <f t="shared" ref="M3:M15" si="3">K3*L3</f>
        <v>11.399999999999999</v>
      </c>
      <c r="N3" s="83">
        <v>30720</v>
      </c>
      <c r="T3" s="83">
        <f t="shared" si="0"/>
        <v>30720</v>
      </c>
      <c r="U3" s="83">
        <f t="shared" si="1"/>
        <v>0</v>
      </c>
    </row>
    <row r="4" spans="1:21" ht="15.75" x14ac:dyDescent="0.25">
      <c r="A4" s="4">
        <v>12</v>
      </c>
      <c r="B4" s="42" t="s">
        <v>26</v>
      </c>
      <c r="C4" s="6" t="s">
        <v>10</v>
      </c>
      <c r="D4" s="3">
        <v>65.67</v>
      </c>
      <c r="E4" s="33"/>
      <c r="F4" s="83">
        <v>240</v>
      </c>
      <c r="G4" s="83">
        <f t="shared" si="2"/>
        <v>15760.800000000001</v>
      </c>
      <c r="H4" s="33"/>
      <c r="I4" t="s">
        <v>65</v>
      </c>
      <c r="J4" t="s">
        <v>10</v>
      </c>
      <c r="K4" s="78">
        <f>SUM(K5:K9)</f>
        <v>56.683233974358977</v>
      </c>
      <c r="L4">
        <v>1</v>
      </c>
      <c r="M4">
        <f t="shared" si="3"/>
        <v>56.683233974358977</v>
      </c>
      <c r="N4" s="83">
        <v>45360</v>
      </c>
      <c r="P4" s="83">
        <v>17640</v>
      </c>
      <c r="Q4" s="83">
        <v>17640</v>
      </c>
      <c r="T4" s="83">
        <f t="shared" si="0"/>
        <v>80640</v>
      </c>
      <c r="U4" s="83">
        <f t="shared" si="1"/>
        <v>15760.800000000001</v>
      </c>
    </row>
    <row r="5" spans="1:21" ht="15.75" x14ac:dyDescent="0.25">
      <c r="A5" s="36">
        <v>12.1</v>
      </c>
      <c r="B5" s="37" t="s">
        <v>21</v>
      </c>
      <c r="C5" s="38" t="s">
        <v>4</v>
      </c>
      <c r="D5" s="39">
        <v>125.5</v>
      </c>
      <c r="E5" s="33"/>
      <c r="G5" s="83">
        <f t="shared" si="2"/>
        <v>0</v>
      </c>
      <c r="H5" s="33"/>
      <c r="I5" t="s">
        <v>65</v>
      </c>
      <c r="J5" t="s">
        <v>10</v>
      </c>
      <c r="K5" s="33">
        <f>D5/15</f>
        <v>8.3666666666666671</v>
      </c>
      <c r="L5">
        <v>1</v>
      </c>
      <c r="M5">
        <f t="shared" si="3"/>
        <v>8.3666666666666671</v>
      </c>
      <c r="T5" s="83">
        <f t="shared" si="0"/>
        <v>0</v>
      </c>
      <c r="U5" s="83">
        <f t="shared" si="1"/>
        <v>0</v>
      </c>
    </row>
    <row r="6" spans="1:21" ht="15.75" x14ac:dyDescent="0.25">
      <c r="A6" s="40">
        <v>12.2</v>
      </c>
      <c r="B6" s="20" t="s">
        <v>22</v>
      </c>
      <c r="C6" s="21" t="s">
        <v>5</v>
      </c>
      <c r="D6" s="41">
        <v>1520.55</v>
      </c>
      <c r="E6" s="33"/>
      <c r="G6" s="83">
        <f t="shared" si="2"/>
        <v>0</v>
      </c>
      <c r="H6" s="33"/>
      <c r="I6" t="s">
        <v>65</v>
      </c>
      <c r="J6" t="s">
        <v>10</v>
      </c>
      <c r="K6" s="33">
        <f>D6/80</f>
        <v>19.006875000000001</v>
      </c>
      <c r="L6">
        <v>1</v>
      </c>
      <c r="M6">
        <f t="shared" si="3"/>
        <v>19.006875000000001</v>
      </c>
      <c r="T6" s="83">
        <f t="shared" si="0"/>
        <v>0</v>
      </c>
      <c r="U6" s="83">
        <f t="shared" si="1"/>
        <v>0</v>
      </c>
    </row>
    <row r="7" spans="1:21" ht="15.75" x14ac:dyDescent="0.25">
      <c r="A7" s="36">
        <v>12.3</v>
      </c>
      <c r="B7" s="20" t="s">
        <v>23</v>
      </c>
      <c r="C7" s="21" t="s">
        <v>4</v>
      </c>
      <c r="D7" s="41"/>
      <c r="E7" s="33"/>
      <c r="G7" s="83">
        <f t="shared" si="2"/>
        <v>0</v>
      </c>
      <c r="H7" s="33"/>
      <c r="I7" t="s">
        <v>65</v>
      </c>
      <c r="J7" t="s">
        <v>10</v>
      </c>
      <c r="K7" s="33">
        <f>D7/54</f>
        <v>0</v>
      </c>
      <c r="L7">
        <v>1</v>
      </c>
      <c r="M7">
        <f t="shared" si="3"/>
        <v>0</v>
      </c>
      <c r="T7" s="83">
        <f t="shared" si="0"/>
        <v>0</v>
      </c>
      <c r="U7" s="83">
        <f t="shared" si="1"/>
        <v>0</v>
      </c>
    </row>
    <row r="8" spans="1:21" ht="15.75" x14ac:dyDescent="0.25">
      <c r="A8" s="40">
        <v>12.4</v>
      </c>
      <c r="B8" s="20" t="s">
        <v>24</v>
      </c>
      <c r="C8" s="21" t="s">
        <v>5</v>
      </c>
      <c r="D8" s="41">
        <f>1718.99+186.14</f>
        <v>1905.13</v>
      </c>
      <c r="E8" s="33"/>
      <c r="G8" s="83">
        <f t="shared" si="2"/>
        <v>0</v>
      </c>
      <c r="H8" s="33"/>
      <c r="I8" t="s">
        <v>65</v>
      </c>
      <c r="J8" t="s">
        <v>10</v>
      </c>
      <c r="K8" s="33">
        <f>D8/65</f>
        <v>29.309692307692309</v>
      </c>
      <c r="L8">
        <v>1</v>
      </c>
      <c r="M8">
        <f t="shared" si="3"/>
        <v>29.309692307692309</v>
      </c>
      <c r="T8" s="83">
        <f t="shared" si="0"/>
        <v>0</v>
      </c>
      <c r="U8" s="83">
        <f t="shared" si="1"/>
        <v>0</v>
      </c>
    </row>
    <row r="9" spans="1:21" ht="15.75" x14ac:dyDescent="0.25">
      <c r="A9" s="36">
        <v>12.5</v>
      </c>
      <c r="B9" s="20" t="s">
        <v>25</v>
      </c>
      <c r="C9" s="21" t="s">
        <v>5</v>
      </c>
      <c r="D9" s="41"/>
      <c r="E9" s="33"/>
      <c r="G9" s="83">
        <f t="shared" si="2"/>
        <v>0</v>
      </c>
      <c r="H9" s="33"/>
      <c r="I9" t="s">
        <v>65</v>
      </c>
      <c r="J9" t="s">
        <v>10</v>
      </c>
      <c r="K9" s="33">
        <f>D9/36</f>
        <v>0</v>
      </c>
      <c r="L9">
        <v>1</v>
      </c>
      <c r="M9">
        <f t="shared" si="3"/>
        <v>0</v>
      </c>
      <c r="T9" s="83">
        <f t="shared" si="0"/>
        <v>0</v>
      </c>
      <c r="U9" s="83">
        <f t="shared" si="1"/>
        <v>0</v>
      </c>
    </row>
    <row r="10" spans="1:21" ht="15.75" x14ac:dyDescent="0.25">
      <c r="A10" s="12">
        <v>7</v>
      </c>
      <c r="B10" s="13" t="s">
        <v>21</v>
      </c>
      <c r="C10" s="14" t="s">
        <v>4</v>
      </c>
      <c r="D10" s="28">
        <v>125.5</v>
      </c>
      <c r="E10" s="33"/>
      <c r="F10" s="83">
        <v>40</v>
      </c>
      <c r="G10" s="83">
        <f t="shared" si="2"/>
        <v>5020</v>
      </c>
      <c r="H10" s="33"/>
      <c r="I10" t="s">
        <v>65</v>
      </c>
      <c r="J10" t="s">
        <v>10</v>
      </c>
      <c r="K10" s="33">
        <f>D10/15</f>
        <v>8.3666666666666671</v>
      </c>
      <c r="L10">
        <v>1</v>
      </c>
      <c r="M10">
        <f t="shared" si="3"/>
        <v>8.3666666666666671</v>
      </c>
      <c r="N10" s="83">
        <v>7302</v>
      </c>
      <c r="P10" s="83">
        <v>2839.67</v>
      </c>
      <c r="Q10" s="83">
        <v>2839.67</v>
      </c>
      <c r="T10" s="83">
        <f t="shared" si="0"/>
        <v>12981.34</v>
      </c>
      <c r="U10" s="83">
        <f t="shared" si="1"/>
        <v>5020</v>
      </c>
    </row>
    <row r="11" spans="1:21" ht="15.75" x14ac:dyDescent="0.25">
      <c r="A11" s="15">
        <v>8</v>
      </c>
      <c r="B11" s="16" t="s">
        <v>22</v>
      </c>
      <c r="C11" s="17" t="s">
        <v>5</v>
      </c>
      <c r="D11" s="29">
        <v>906.67</v>
      </c>
      <c r="E11" s="33"/>
      <c r="F11" s="83">
        <v>9</v>
      </c>
      <c r="G11" s="83">
        <f t="shared" si="2"/>
        <v>8160.03</v>
      </c>
      <c r="H11" s="33"/>
      <c r="I11" t="s">
        <v>65</v>
      </c>
      <c r="J11" t="s">
        <v>10</v>
      </c>
      <c r="K11" s="33">
        <f>D11/80</f>
        <v>11.333375</v>
      </c>
      <c r="L11">
        <v>1</v>
      </c>
      <c r="M11">
        <f t="shared" si="3"/>
        <v>11.333375</v>
      </c>
      <c r="N11" s="83">
        <v>15647.63</v>
      </c>
      <c r="P11" s="83">
        <v>6085.19</v>
      </c>
      <c r="Q11" s="83">
        <v>6085.19</v>
      </c>
      <c r="T11" s="83">
        <f t="shared" si="0"/>
        <v>27818.01</v>
      </c>
      <c r="U11" s="83">
        <f t="shared" si="1"/>
        <v>8160.03</v>
      </c>
    </row>
    <row r="12" spans="1:21" ht="15.75" x14ac:dyDescent="0.25">
      <c r="A12" s="15">
        <v>9</v>
      </c>
      <c r="B12" s="16" t="s">
        <v>23</v>
      </c>
      <c r="C12" s="17" t="s">
        <v>4</v>
      </c>
      <c r="D12" s="29"/>
      <c r="E12" s="33"/>
      <c r="F12" s="83">
        <v>25</v>
      </c>
      <c r="G12" s="83">
        <f t="shared" si="2"/>
        <v>0</v>
      </c>
      <c r="H12" s="33"/>
      <c r="I12" t="s">
        <v>65</v>
      </c>
      <c r="J12" t="s">
        <v>10</v>
      </c>
      <c r="K12" s="33">
        <f>D12/54</f>
        <v>0</v>
      </c>
      <c r="L12">
        <v>1</v>
      </c>
      <c r="M12">
        <f t="shared" si="3"/>
        <v>0</v>
      </c>
      <c r="N12" s="83">
        <v>141.66999999999999</v>
      </c>
      <c r="P12" s="83">
        <v>55.09</v>
      </c>
      <c r="Q12" s="83">
        <v>55.09</v>
      </c>
      <c r="T12" s="83">
        <f t="shared" si="0"/>
        <v>251.85</v>
      </c>
      <c r="U12" s="83">
        <f t="shared" si="1"/>
        <v>0</v>
      </c>
    </row>
    <row r="13" spans="1:21" ht="15.75" x14ac:dyDescent="0.25">
      <c r="A13" s="15">
        <v>10</v>
      </c>
      <c r="B13" s="16" t="s">
        <v>24</v>
      </c>
      <c r="C13" s="17" t="s">
        <v>5</v>
      </c>
      <c r="D13" s="29">
        <v>1905.13</v>
      </c>
      <c r="E13" s="33"/>
      <c r="F13" s="83">
        <v>6.5</v>
      </c>
      <c r="G13" s="83">
        <f t="shared" si="2"/>
        <v>12383.345000000001</v>
      </c>
      <c r="H13" s="33"/>
      <c r="I13" t="s">
        <v>65</v>
      </c>
      <c r="J13" t="s">
        <v>10</v>
      </c>
      <c r="K13" s="33">
        <f>D13/65</f>
        <v>29.309692307692309</v>
      </c>
      <c r="L13">
        <v>1</v>
      </c>
      <c r="M13">
        <f t="shared" si="3"/>
        <v>29.309692307692309</v>
      </c>
      <c r="N13" s="83">
        <v>42860.77</v>
      </c>
      <c r="P13" s="83">
        <v>16668.080000000002</v>
      </c>
      <c r="Q13" s="83">
        <v>16668.080000000002</v>
      </c>
      <c r="T13" s="83">
        <f t="shared" si="0"/>
        <v>76196.929999999993</v>
      </c>
      <c r="U13" s="83">
        <f t="shared" si="1"/>
        <v>12383.345000000001</v>
      </c>
    </row>
    <row r="14" spans="1:21" ht="15.75" x14ac:dyDescent="0.25">
      <c r="A14" s="15">
        <v>11</v>
      </c>
      <c r="B14" s="16" t="s">
        <v>25</v>
      </c>
      <c r="C14" s="17" t="s">
        <v>5</v>
      </c>
      <c r="D14" s="29"/>
      <c r="E14" s="33"/>
      <c r="F14" s="83">
        <v>10</v>
      </c>
      <c r="G14" s="83">
        <f t="shared" si="2"/>
        <v>0</v>
      </c>
      <c r="H14" s="33"/>
      <c r="I14" t="s">
        <v>65</v>
      </c>
      <c r="J14" t="s">
        <v>10</v>
      </c>
      <c r="K14" s="33">
        <f>D14/36</f>
        <v>0</v>
      </c>
      <c r="L14">
        <v>1</v>
      </c>
      <c r="M14">
        <f t="shared" si="3"/>
        <v>0</v>
      </c>
      <c r="N14" s="83">
        <v>77387.5</v>
      </c>
      <c r="P14" s="83">
        <v>30095.14</v>
      </c>
      <c r="Q14" s="83">
        <v>30095.14</v>
      </c>
      <c r="T14" s="83">
        <f t="shared" si="0"/>
        <v>137577.78</v>
      </c>
      <c r="U14" s="83">
        <f t="shared" si="1"/>
        <v>0</v>
      </c>
    </row>
    <row r="15" spans="1:21" ht="15.75" x14ac:dyDescent="0.25">
      <c r="A15" s="43">
        <v>13</v>
      </c>
      <c r="B15" s="42" t="s">
        <v>37</v>
      </c>
      <c r="C15" s="43" t="s">
        <v>5</v>
      </c>
      <c r="D15" s="29"/>
      <c r="E15" s="33"/>
      <c r="F15" s="83">
        <v>4</v>
      </c>
      <c r="G15" s="83">
        <f t="shared" si="2"/>
        <v>0</v>
      </c>
      <c r="H15" s="33"/>
      <c r="I15" t="s">
        <v>65</v>
      </c>
      <c r="J15" t="s">
        <v>10</v>
      </c>
      <c r="K15" s="33">
        <f>D15*0.167/27</f>
        <v>0</v>
      </c>
      <c r="M15">
        <f t="shared" si="3"/>
        <v>0</v>
      </c>
      <c r="N15" s="83" t="s">
        <v>66</v>
      </c>
      <c r="T15" s="83">
        <f t="shared" si="0"/>
        <v>0</v>
      </c>
      <c r="U15" s="83">
        <f t="shared" si="1"/>
        <v>0</v>
      </c>
    </row>
    <row r="16" spans="1:21" ht="15.75" x14ac:dyDescent="0.25">
      <c r="A16" s="7"/>
      <c r="B16" s="8" t="s">
        <v>6</v>
      </c>
      <c r="C16" s="9"/>
      <c r="D16" s="25"/>
      <c r="E16" s="51"/>
      <c r="F16" s="82"/>
      <c r="G16" s="82"/>
      <c r="H16" s="51"/>
      <c r="T16" s="83">
        <f t="shared" si="0"/>
        <v>0</v>
      </c>
      <c r="U16" s="83">
        <f t="shared" si="1"/>
        <v>0</v>
      </c>
    </row>
    <row r="17" spans="1:21" s="18" customFormat="1" ht="15.75" x14ac:dyDescent="0.25">
      <c r="A17" s="4">
        <v>15</v>
      </c>
      <c r="B17" s="5" t="s">
        <v>27</v>
      </c>
      <c r="C17" s="6" t="s">
        <v>10</v>
      </c>
      <c r="D17" s="27">
        <v>75.91</v>
      </c>
      <c r="E17" s="33"/>
      <c r="F17" s="83">
        <v>170</v>
      </c>
      <c r="G17" s="83">
        <f t="shared" ref="G17:G27" si="4">F17*D17</f>
        <v>12904.699999999999</v>
      </c>
      <c r="H17" s="33"/>
      <c r="I17" s="18" t="s">
        <v>6</v>
      </c>
      <c r="J17" s="18" t="s">
        <v>10</v>
      </c>
      <c r="K17" s="79">
        <f>SUM(K18:K27)</f>
        <v>65.093825504366151</v>
      </c>
      <c r="L17" s="18">
        <v>0.75</v>
      </c>
      <c r="M17" s="18">
        <f t="shared" ref="M17:M27" si="5">K17*L17</f>
        <v>48.820369128274614</v>
      </c>
      <c r="N17" s="85">
        <v>72090</v>
      </c>
      <c r="O17" s="85"/>
      <c r="P17" s="85"/>
      <c r="Q17" s="85"/>
      <c r="R17" s="85"/>
      <c r="S17" s="85"/>
      <c r="T17" s="85">
        <f t="shared" si="0"/>
        <v>72090</v>
      </c>
      <c r="U17" s="85">
        <f t="shared" si="1"/>
        <v>12904.699999999999</v>
      </c>
    </row>
    <row r="18" spans="1:21" s="18" customFormat="1" ht="15.75" x14ac:dyDescent="0.25">
      <c r="A18" s="19">
        <v>15.1</v>
      </c>
      <c r="B18" s="20" t="s">
        <v>28</v>
      </c>
      <c r="C18" s="21" t="s">
        <v>5</v>
      </c>
      <c r="D18" s="30">
        <v>2048.36</v>
      </c>
      <c r="E18" s="33"/>
      <c r="F18" s="83"/>
      <c r="G18" s="83">
        <f t="shared" si="4"/>
        <v>0</v>
      </c>
      <c r="H18" s="33"/>
      <c r="I18" s="18" t="s">
        <v>6</v>
      </c>
      <c r="J18" s="18" t="s">
        <v>10</v>
      </c>
      <c r="K18" s="53">
        <f>D18/80</f>
        <v>25.604500000000002</v>
      </c>
      <c r="L18" s="18">
        <v>0.75</v>
      </c>
      <c r="M18" s="18">
        <f t="shared" si="5"/>
        <v>19.203375000000001</v>
      </c>
      <c r="N18" s="85"/>
      <c r="O18" s="85"/>
      <c r="P18" s="85"/>
      <c r="Q18" s="85"/>
      <c r="R18" s="85"/>
      <c r="S18" s="85"/>
      <c r="T18" s="85">
        <f t="shared" si="0"/>
        <v>0</v>
      </c>
      <c r="U18" s="85">
        <f t="shared" si="1"/>
        <v>0</v>
      </c>
    </row>
    <row r="19" spans="1:21" s="18" customFormat="1" ht="31.5" x14ac:dyDescent="0.25">
      <c r="A19" s="19">
        <v>15.2</v>
      </c>
      <c r="B19" s="20" t="s">
        <v>29</v>
      </c>
      <c r="C19" s="21" t="s">
        <v>4</v>
      </c>
      <c r="D19" s="31">
        <v>136.5</v>
      </c>
      <c r="E19" s="33"/>
      <c r="F19" s="83"/>
      <c r="G19" s="83">
        <f t="shared" si="4"/>
        <v>0</v>
      </c>
      <c r="H19" s="33"/>
      <c r="I19" s="18" t="s">
        <v>6</v>
      </c>
      <c r="J19" s="18" t="s">
        <v>10</v>
      </c>
      <c r="K19" s="53">
        <f>D19/15</f>
        <v>9.1</v>
      </c>
      <c r="L19" s="18">
        <v>0.75</v>
      </c>
      <c r="M19" s="18">
        <f t="shared" si="5"/>
        <v>6.8249999999999993</v>
      </c>
      <c r="N19" s="85"/>
      <c r="O19" s="85"/>
      <c r="P19" s="85"/>
      <c r="Q19" s="85"/>
      <c r="R19" s="85"/>
      <c r="S19" s="85"/>
      <c r="T19" s="85">
        <f t="shared" si="0"/>
        <v>0</v>
      </c>
      <c r="U19" s="85">
        <f t="shared" si="1"/>
        <v>0</v>
      </c>
    </row>
    <row r="20" spans="1:21" s="18" customFormat="1" ht="15.75" x14ac:dyDescent="0.25">
      <c r="A20" s="19">
        <v>15.3</v>
      </c>
      <c r="B20" s="20" t="s">
        <v>30</v>
      </c>
      <c r="C20" s="21" t="s">
        <v>4</v>
      </c>
      <c r="D20" s="31">
        <v>9</v>
      </c>
      <c r="E20" s="33"/>
      <c r="F20" s="83"/>
      <c r="G20" s="83">
        <f t="shared" si="4"/>
        <v>0</v>
      </c>
      <c r="H20" s="33"/>
      <c r="I20" s="18" t="s">
        <v>6</v>
      </c>
      <c r="J20" s="18" t="s">
        <v>10</v>
      </c>
      <c r="K20" s="53">
        <f>D20/54</f>
        <v>0.16666666666666666</v>
      </c>
      <c r="L20" s="18">
        <v>0.75</v>
      </c>
      <c r="M20" s="18">
        <f t="shared" si="5"/>
        <v>0.125</v>
      </c>
      <c r="N20" s="85"/>
      <c r="O20" s="85"/>
      <c r="P20" s="85"/>
      <c r="Q20" s="85"/>
      <c r="R20" s="85"/>
      <c r="S20" s="85"/>
      <c r="T20" s="85">
        <f t="shared" si="0"/>
        <v>0</v>
      </c>
      <c r="U20" s="85">
        <f t="shared" si="1"/>
        <v>0</v>
      </c>
    </row>
    <row r="21" spans="1:21" s="18" customFormat="1" ht="15" customHeight="1" x14ac:dyDescent="0.25">
      <c r="A21" s="19">
        <v>15.4</v>
      </c>
      <c r="B21" s="20" t="s">
        <v>31</v>
      </c>
      <c r="C21" s="21" t="s">
        <v>5</v>
      </c>
      <c r="D21" s="31">
        <v>186.14</v>
      </c>
      <c r="E21" s="33"/>
      <c r="F21" s="83"/>
      <c r="G21" s="83">
        <f t="shared" si="4"/>
        <v>0</v>
      </c>
      <c r="H21" s="33"/>
      <c r="I21" s="18" t="s">
        <v>6</v>
      </c>
      <c r="J21" s="18" t="s">
        <v>10</v>
      </c>
      <c r="K21" s="53">
        <f>D21/54</f>
        <v>3.4470370370370369</v>
      </c>
      <c r="L21" s="18">
        <v>0.75</v>
      </c>
      <c r="M21" s="18">
        <f t="shared" si="5"/>
        <v>2.5852777777777778</v>
      </c>
      <c r="N21" s="85"/>
      <c r="O21" s="85"/>
      <c r="P21" s="85"/>
      <c r="Q21" s="85"/>
      <c r="R21" s="85"/>
      <c r="S21" s="85"/>
      <c r="T21" s="85">
        <f t="shared" si="0"/>
        <v>0</v>
      </c>
      <c r="U21" s="85">
        <f t="shared" si="1"/>
        <v>0</v>
      </c>
    </row>
    <row r="22" spans="1:21" s="18" customFormat="1" ht="15.75" x14ac:dyDescent="0.25">
      <c r="A22" s="19">
        <v>15.5</v>
      </c>
      <c r="B22" s="20" t="s">
        <v>32</v>
      </c>
      <c r="C22" s="21" t="s">
        <v>5</v>
      </c>
      <c r="D22" s="31"/>
      <c r="E22" s="33"/>
      <c r="F22" s="83"/>
      <c r="G22" s="83">
        <f t="shared" si="4"/>
        <v>0</v>
      </c>
      <c r="H22" s="33"/>
      <c r="I22" s="18" t="s">
        <v>6</v>
      </c>
      <c r="J22" s="18" t="s">
        <v>10</v>
      </c>
      <c r="K22" s="53">
        <f>D22/54</f>
        <v>0</v>
      </c>
      <c r="L22" s="18">
        <v>0.75</v>
      </c>
      <c r="M22" s="18">
        <f t="shared" si="5"/>
        <v>0</v>
      </c>
      <c r="N22" s="85"/>
      <c r="O22" s="85"/>
      <c r="P22" s="85"/>
      <c r="Q22" s="85"/>
      <c r="R22" s="85"/>
      <c r="S22" s="85"/>
      <c r="T22" s="85">
        <f t="shared" si="0"/>
        <v>0</v>
      </c>
      <c r="U22" s="85">
        <f t="shared" si="1"/>
        <v>0</v>
      </c>
    </row>
    <row r="23" spans="1:21" s="18" customFormat="1" ht="15.75" x14ac:dyDescent="0.25">
      <c r="A23" s="19">
        <v>15.6</v>
      </c>
      <c r="B23" s="20" t="s">
        <v>33</v>
      </c>
      <c r="C23" s="21" t="s">
        <v>5</v>
      </c>
      <c r="D23" s="31">
        <v>164.51</v>
      </c>
      <c r="E23" s="33"/>
      <c r="F23" s="83"/>
      <c r="G23" s="83">
        <f t="shared" si="4"/>
        <v>0</v>
      </c>
      <c r="H23" s="33"/>
      <c r="I23" s="18" t="s">
        <v>6</v>
      </c>
      <c r="J23" s="18" t="s">
        <v>10</v>
      </c>
      <c r="K23" s="53">
        <f>D23/81</f>
        <v>2.0309876543209877</v>
      </c>
      <c r="L23" s="18">
        <v>0.75</v>
      </c>
      <c r="M23" s="18">
        <f t="shared" si="5"/>
        <v>1.5232407407407407</v>
      </c>
      <c r="N23" s="85"/>
      <c r="O23" s="85"/>
      <c r="P23" s="85"/>
      <c r="Q23" s="85"/>
      <c r="R23" s="85"/>
      <c r="S23" s="85"/>
      <c r="T23" s="85">
        <f t="shared" si="0"/>
        <v>0</v>
      </c>
      <c r="U23" s="85">
        <f t="shared" si="1"/>
        <v>0</v>
      </c>
    </row>
    <row r="24" spans="1:21" s="18" customFormat="1" ht="15.75" x14ac:dyDescent="0.25">
      <c r="A24" s="19">
        <v>15.7</v>
      </c>
      <c r="B24" s="20" t="s">
        <v>34</v>
      </c>
      <c r="C24" s="21" t="s">
        <v>5</v>
      </c>
      <c r="D24" s="31">
        <v>1002.23</v>
      </c>
      <c r="E24" s="33"/>
      <c r="F24" s="83"/>
      <c r="G24" s="83">
        <f t="shared" si="4"/>
        <v>0</v>
      </c>
      <c r="H24" s="33"/>
      <c r="I24" s="18" t="s">
        <v>6</v>
      </c>
      <c r="J24" s="18" t="s">
        <v>10</v>
      </c>
      <c r="K24" s="53">
        <f>D24/41</f>
        <v>24.444634146341464</v>
      </c>
      <c r="L24" s="18">
        <v>0.75</v>
      </c>
      <c r="M24" s="18">
        <f t="shared" si="5"/>
        <v>18.3334756097561</v>
      </c>
      <c r="N24" s="85"/>
      <c r="O24" s="85"/>
      <c r="P24" s="85"/>
      <c r="Q24" s="85"/>
      <c r="R24" s="85"/>
      <c r="S24" s="85"/>
      <c r="T24" s="85">
        <f t="shared" si="0"/>
        <v>0</v>
      </c>
      <c r="U24" s="85">
        <f t="shared" si="1"/>
        <v>0</v>
      </c>
    </row>
    <row r="25" spans="1:21" s="18" customFormat="1" ht="15" customHeight="1" x14ac:dyDescent="0.25">
      <c r="A25" s="19">
        <v>15.8</v>
      </c>
      <c r="B25" s="20" t="s">
        <v>35</v>
      </c>
      <c r="C25" s="21" t="s">
        <v>5</v>
      </c>
      <c r="D25" s="31">
        <v>24</v>
      </c>
      <c r="E25" s="33"/>
      <c r="F25" s="83"/>
      <c r="G25" s="83">
        <f t="shared" si="4"/>
        <v>0</v>
      </c>
      <c r="H25" s="33"/>
      <c r="I25" s="18" t="s">
        <v>6</v>
      </c>
      <c r="J25" s="18" t="s">
        <v>10</v>
      </c>
      <c r="K25" s="53">
        <f>D25/80</f>
        <v>0.3</v>
      </c>
      <c r="L25" s="18">
        <v>0.75</v>
      </c>
      <c r="M25" s="18">
        <f t="shared" si="5"/>
        <v>0.22499999999999998</v>
      </c>
      <c r="N25" s="85"/>
      <c r="O25" s="85"/>
      <c r="P25" s="85"/>
      <c r="Q25" s="85"/>
      <c r="R25" s="85"/>
      <c r="S25" s="85"/>
      <c r="T25" s="85">
        <f t="shared" si="0"/>
        <v>0</v>
      </c>
      <c r="U25" s="85">
        <f t="shared" si="1"/>
        <v>0</v>
      </c>
    </row>
    <row r="26" spans="1:21" s="18" customFormat="1" ht="15.75" x14ac:dyDescent="0.25">
      <c r="A26" s="19">
        <v>15.9</v>
      </c>
      <c r="B26" s="20" t="s">
        <v>36</v>
      </c>
      <c r="C26" s="21" t="s">
        <v>4</v>
      </c>
      <c r="D26" s="31"/>
      <c r="E26" s="33"/>
      <c r="F26" s="83"/>
      <c r="G26" s="83">
        <f t="shared" si="4"/>
        <v>0</v>
      </c>
      <c r="H26" s="33"/>
      <c r="I26" s="18" t="s">
        <v>6</v>
      </c>
      <c r="J26" s="18" t="s">
        <v>10</v>
      </c>
      <c r="K26" s="53">
        <f>D26/54</f>
        <v>0</v>
      </c>
      <c r="L26" s="18">
        <v>0.75</v>
      </c>
      <c r="M26" s="18">
        <f t="shared" si="5"/>
        <v>0</v>
      </c>
      <c r="N26" s="85"/>
      <c r="O26" s="85"/>
      <c r="P26" s="85"/>
      <c r="Q26" s="85"/>
      <c r="R26" s="85"/>
      <c r="S26" s="85"/>
      <c r="T26" s="85">
        <f t="shared" si="0"/>
        <v>0</v>
      </c>
      <c r="U26" s="85">
        <f t="shared" si="1"/>
        <v>0</v>
      </c>
    </row>
    <row r="27" spans="1:21" s="18" customFormat="1" ht="15.75" x14ac:dyDescent="0.25">
      <c r="A27" s="45">
        <v>15.11</v>
      </c>
      <c r="B27" s="20" t="s">
        <v>38</v>
      </c>
      <c r="C27" s="21" t="s">
        <v>5</v>
      </c>
      <c r="D27" s="41"/>
      <c r="E27" s="33"/>
      <c r="F27" s="83"/>
      <c r="G27" s="83">
        <f t="shared" si="4"/>
        <v>0</v>
      </c>
      <c r="H27" s="33"/>
      <c r="I27" s="18" t="s">
        <v>6</v>
      </c>
      <c r="J27" s="18" t="s">
        <v>10</v>
      </c>
      <c r="K27" s="53">
        <f>D27/54</f>
        <v>0</v>
      </c>
      <c r="L27" s="18">
        <v>0.75</v>
      </c>
      <c r="M27" s="18">
        <f t="shared" si="5"/>
        <v>0</v>
      </c>
      <c r="N27" s="85"/>
      <c r="O27" s="85"/>
      <c r="P27" s="85"/>
      <c r="Q27" s="85"/>
      <c r="R27" s="85"/>
      <c r="S27" s="85"/>
      <c r="T27" s="85">
        <f t="shared" si="0"/>
        <v>0</v>
      </c>
      <c r="U27" s="85">
        <f t="shared" si="1"/>
        <v>0</v>
      </c>
    </row>
    <row r="28" spans="1:21" ht="15.75" x14ac:dyDescent="0.25">
      <c r="A28" s="7"/>
      <c r="B28" s="8" t="s">
        <v>7</v>
      </c>
      <c r="C28" s="9"/>
      <c r="D28" s="25"/>
      <c r="E28" s="51"/>
      <c r="F28" s="82"/>
      <c r="G28" s="82"/>
      <c r="H28" s="51"/>
      <c r="T28" s="83">
        <f t="shared" si="0"/>
        <v>0</v>
      </c>
      <c r="U28" s="83">
        <f t="shared" si="1"/>
        <v>0</v>
      </c>
    </row>
    <row r="29" spans="1:21" ht="15.75" x14ac:dyDescent="0.25">
      <c r="A29" s="15">
        <v>14</v>
      </c>
      <c r="B29" s="16" t="s">
        <v>28</v>
      </c>
      <c r="C29" s="17" t="s">
        <v>5</v>
      </c>
      <c r="D29" s="27">
        <v>2048.36</v>
      </c>
      <c r="E29" s="33"/>
      <c r="F29" s="83">
        <v>18</v>
      </c>
      <c r="G29" s="83">
        <f t="shared" ref="G29:G37" si="6">F29*D29</f>
        <v>36870.480000000003</v>
      </c>
      <c r="H29" s="33"/>
      <c r="I29" t="s">
        <v>7</v>
      </c>
      <c r="J29" t="s">
        <v>10</v>
      </c>
      <c r="K29" s="33">
        <f>D29/80</f>
        <v>25.604500000000002</v>
      </c>
      <c r="L29">
        <v>6</v>
      </c>
      <c r="M29">
        <f t="shared" ref="M29:M37" si="7">K29*L29</f>
        <v>153.62700000000001</v>
      </c>
      <c r="N29" s="83">
        <v>119691</v>
      </c>
      <c r="T29" s="83">
        <f t="shared" si="0"/>
        <v>119691</v>
      </c>
      <c r="U29" s="83">
        <f t="shared" si="1"/>
        <v>36870.480000000003</v>
      </c>
    </row>
    <row r="30" spans="1:21" ht="31.5" x14ac:dyDescent="0.25">
      <c r="A30" s="15">
        <v>16</v>
      </c>
      <c r="B30" s="16" t="s">
        <v>29</v>
      </c>
      <c r="C30" s="17" t="s">
        <v>4</v>
      </c>
      <c r="D30" s="27">
        <v>136.5</v>
      </c>
      <c r="E30" s="33"/>
      <c r="F30" s="83">
        <v>75</v>
      </c>
      <c r="G30" s="83">
        <f t="shared" si="6"/>
        <v>10237.5</v>
      </c>
      <c r="H30" s="33"/>
      <c r="I30" t="s">
        <v>7</v>
      </c>
      <c r="J30" t="s">
        <v>10</v>
      </c>
      <c r="K30" s="33">
        <f>D30/12</f>
        <v>11.375</v>
      </c>
      <c r="L30">
        <v>6</v>
      </c>
      <c r="M30">
        <f t="shared" si="7"/>
        <v>68.25</v>
      </c>
      <c r="T30" s="83">
        <f t="shared" si="0"/>
        <v>0</v>
      </c>
      <c r="U30" s="83">
        <f t="shared" si="1"/>
        <v>10237.5</v>
      </c>
    </row>
    <row r="31" spans="1:21" ht="15.75" x14ac:dyDescent="0.25">
      <c r="A31" s="15">
        <v>17</v>
      </c>
      <c r="B31" s="16" t="s">
        <v>30</v>
      </c>
      <c r="C31" s="17" t="s">
        <v>4</v>
      </c>
      <c r="D31" s="27">
        <v>9</v>
      </c>
      <c r="E31" s="33"/>
      <c r="F31" s="83">
        <v>70</v>
      </c>
      <c r="G31" s="83">
        <f t="shared" si="6"/>
        <v>630</v>
      </c>
      <c r="H31" s="33"/>
      <c r="I31" t="s">
        <v>7</v>
      </c>
      <c r="J31" t="s">
        <v>10</v>
      </c>
      <c r="K31" s="33">
        <f>D31/54</f>
        <v>0.16666666666666666</v>
      </c>
      <c r="L31">
        <v>6</v>
      </c>
      <c r="M31">
        <f t="shared" si="7"/>
        <v>1</v>
      </c>
      <c r="N31" s="83">
        <v>560</v>
      </c>
      <c r="T31" s="83">
        <f t="shared" si="0"/>
        <v>560</v>
      </c>
      <c r="U31" s="83">
        <f t="shared" si="1"/>
        <v>630</v>
      </c>
    </row>
    <row r="32" spans="1:21" ht="15" customHeight="1" x14ac:dyDescent="0.25">
      <c r="A32" s="15">
        <v>18</v>
      </c>
      <c r="B32" s="16" t="s">
        <v>31</v>
      </c>
      <c r="C32" s="17" t="s">
        <v>5</v>
      </c>
      <c r="D32" s="27">
        <v>186.14</v>
      </c>
      <c r="E32" s="33"/>
      <c r="F32" s="83">
        <v>20</v>
      </c>
      <c r="G32" s="83">
        <f t="shared" si="6"/>
        <v>3722.7999999999997</v>
      </c>
      <c r="H32" s="33"/>
      <c r="I32" t="s">
        <v>7</v>
      </c>
      <c r="J32" t="s">
        <v>10</v>
      </c>
      <c r="K32" s="33">
        <f>D32/54</f>
        <v>3.4470370370370369</v>
      </c>
      <c r="L32">
        <v>6</v>
      </c>
      <c r="M32">
        <f t="shared" si="7"/>
        <v>20.682222222222222</v>
      </c>
      <c r="N32" s="83">
        <v>30222.22</v>
      </c>
      <c r="T32" s="83">
        <f t="shared" si="0"/>
        <v>30222.22</v>
      </c>
      <c r="U32" s="83">
        <f t="shared" si="1"/>
        <v>3722.7999999999997</v>
      </c>
    </row>
    <row r="33" spans="1:21" ht="15.75" x14ac:dyDescent="0.25">
      <c r="A33" s="15">
        <v>19</v>
      </c>
      <c r="B33" s="16" t="s">
        <v>32</v>
      </c>
      <c r="C33" s="17" t="s">
        <v>5</v>
      </c>
      <c r="D33" s="27"/>
      <c r="E33" s="33"/>
      <c r="F33" s="83">
        <v>20</v>
      </c>
      <c r="G33" s="83">
        <f t="shared" si="6"/>
        <v>0</v>
      </c>
      <c r="H33" s="33"/>
      <c r="I33" t="s">
        <v>7</v>
      </c>
      <c r="J33" t="s">
        <v>10</v>
      </c>
      <c r="K33" s="33">
        <f>D33/54</f>
        <v>0</v>
      </c>
      <c r="L33">
        <v>6</v>
      </c>
      <c r="M33">
        <f t="shared" si="7"/>
        <v>0</v>
      </c>
      <c r="N33" s="83">
        <v>10360</v>
      </c>
      <c r="T33" s="83">
        <f t="shared" si="0"/>
        <v>10360</v>
      </c>
      <c r="U33" s="83">
        <f t="shared" si="1"/>
        <v>0</v>
      </c>
    </row>
    <row r="34" spans="1:21" ht="15.75" x14ac:dyDescent="0.25">
      <c r="A34" s="15">
        <v>20</v>
      </c>
      <c r="B34" s="16" t="s">
        <v>33</v>
      </c>
      <c r="C34" s="17" t="s">
        <v>9</v>
      </c>
      <c r="D34" s="27">
        <v>2</v>
      </c>
      <c r="E34" s="33"/>
      <c r="F34" s="83">
        <v>7000</v>
      </c>
      <c r="G34" s="83">
        <f t="shared" si="6"/>
        <v>14000</v>
      </c>
      <c r="H34" s="33"/>
      <c r="I34" t="s">
        <v>7</v>
      </c>
      <c r="J34" t="s">
        <v>10</v>
      </c>
      <c r="K34" s="33">
        <f>D34*2</f>
        <v>4</v>
      </c>
      <c r="L34">
        <v>4</v>
      </c>
      <c r="M34">
        <f t="shared" si="7"/>
        <v>16</v>
      </c>
      <c r="T34" s="83">
        <f t="shared" ref="T34:T52" si="8">SUM(N34:S34)</f>
        <v>0</v>
      </c>
      <c r="U34" s="83">
        <f t="shared" ref="U34:U52" si="9">D34*F34</f>
        <v>14000</v>
      </c>
    </row>
    <row r="35" spans="1:21" ht="15.75" x14ac:dyDescent="0.25">
      <c r="A35" s="15">
        <v>21</v>
      </c>
      <c r="B35" s="16" t="s">
        <v>34</v>
      </c>
      <c r="C35" s="17" t="s">
        <v>5</v>
      </c>
      <c r="D35" s="27">
        <v>1002.23</v>
      </c>
      <c r="E35" s="33"/>
      <c r="F35" s="83">
        <v>20</v>
      </c>
      <c r="G35" s="83">
        <f t="shared" si="6"/>
        <v>20044.599999999999</v>
      </c>
      <c r="H35" s="33"/>
      <c r="I35" t="s">
        <v>7</v>
      </c>
      <c r="J35" t="s">
        <v>10</v>
      </c>
      <c r="K35" s="33">
        <f>D35/41</f>
        <v>24.444634146341464</v>
      </c>
      <c r="L35">
        <v>6</v>
      </c>
      <c r="M35">
        <f t="shared" si="7"/>
        <v>146.6678048780488</v>
      </c>
      <c r="N35" s="83">
        <v>110186.34</v>
      </c>
      <c r="T35" s="83">
        <f t="shared" si="8"/>
        <v>110186.34</v>
      </c>
      <c r="U35" s="83">
        <f t="shared" si="9"/>
        <v>20044.599999999999</v>
      </c>
    </row>
    <row r="36" spans="1:21" ht="15.75" x14ac:dyDescent="0.25">
      <c r="A36" s="15">
        <v>25</v>
      </c>
      <c r="B36" s="16" t="s">
        <v>35</v>
      </c>
      <c r="C36" s="17" t="s">
        <v>5</v>
      </c>
      <c r="D36" s="27">
        <v>24</v>
      </c>
      <c r="E36" s="33"/>
      <c r="F36" s="83">
        <v>60</v>
      </c>
      <c r="G36" s="83">
        <f t="shared" si="6"/>
        <v>1440</v>
      </c>
      <c r="H36" s="33"/>
      <c r="I36" t="s">
        <v>7</v>
      </c>
      <c r="J36" t="s">
        <v>10</v>
      </c>
      <c r="K36" s="33">
        <f>D36/80</f>
        <v>0.3</v>
      </c>
      <c r="L36">
        <v>6</v>
      </c>
      <c r="M36">
        <f t="shared" si="7"/>
        <v>1.7999999999999998</v>
      </c>
      <c r="N36" s="83">
        <v>1296</v>
      </c>
      <c r="T36" s="83">
        <f t="shared" si="8"/>
        <v>1296</v>
      </c>
      <c r="U36" s="83">
        <f t="shared" si="9"/>
        <v>1440</v>
      </c>
    </row>
    <row r="37" spans="1:21" ht="15.75" x14ac:dyDescent="0.25">
      <c r="A37" s="15">
        <v>26</v>
      </c>
      <c r="B37" s="16" t="s">
        <v>36</v>
      </c>
      <c r="C37" s="17" t="s">
        <v>4</v>
      </c>
      <c r="D37" s="27"/>
      <c r="E37" s="33"/>
      <c r="F37" s="83">
        <v>70</v>
      </c>
      <c r="G37" s="83">
        <f t="shared" si="6"/>
        <v>0</v>
      </c>
      <c r="H37" s="33"/>
      <c r="I37" t="s">
        <v>7</v>
      </c>
      <c r="J37" t="s">
        <v>10</v>
      </c>
      <c r="K37" s="33">
        <f>D37/54</f>
        <v>0</v>
      </c>
      <c r="L37">
        <v>6</v>
      </c>
      <c r="M37">
        <f t="shared" si="7"/>
        <v>0</v>
      </c>
      <c r="N37" s="83">
        <v>14711.11</v>
      </c>
      <c r="T37" s="83">
        <f t="shared" si="8"/>
        <v>14711.11</v>
      </c>
      <c r="U37" s="83">
        <f t="shared" si="9"/>
        <v>0</v>
      </c>
    </row>
    <row r="38" spans="1:21" ht="15.75" x14ac:dyDescent="0.25">
      <c r="A38" s="7"/>
      <c r="B38" s="8" t="s">
        <v>8</v>
      </c>
      <c r="C38" s="9"/>
      <c r="D38" s="25"/>
      <c r="E38" s="51"/>
      <c r="F38" s="82"/>
      <c r="G38" s="82"/>
      <c r="H38" s="51"/>
      <c r="T38" s="83">
        <f t="shared" si="8"/>
        <v>0</v>
      </c>
      <c r="U38" s="83">
        <f t="shared" si="9"/>
        <v>0</v>
      </c>
    </row>
    <row r="39" spans="1:21" ht="15.75" x14ac:dyDescent="0.25">
      <c r="A39" s="4">
        <v>22</v>
      </c>
      <c r="B39" s="5" t="s">
        <v>38</v>
      </c>
      <c r="C39" s="6" t="s">
        <v>20</v>
      </c>
      <c r="D39" s="3"/>
      <c r="E39" s="33"/>
      <c r="F39" s="83">
        <v>280</v>
      </c>
      <c r="G39" s="83">
        <f>F39*D39</f>
        <v>0</v>
      </c>
      <c r="H39" s="33"/>
      <c r="I39" t="s">
        <v>67</v>
      </c>
      <c r="J39" t="s">
        <v>20</v>
      </c>
      <c r="K39" s="78">
        <f>SUM(K40:K40)</f>
        <v>0</v>
      </c>
      <c r="L39">
        <v>0.75</v>
      </c>
      <c r="M39">
        <f>K39*L39</f>
        <v>0</v>
      </c>
      <c r="N39" s="83">
        <v>70942.5</v>
      </c>
      <c r="T39" s="83">
        <f t="shared" si="8"/>
        <v>70942.5</v>
      </c>
      <c r="U39" s="83">
        <f t="shared" si="9"/>
        <v>0</v>
      </c>
    </row>
    <row r="40" spans="1:21" ht="15.75" x14ac:dyDescent="0.25">
      <c r="A40" s="46">
        <v>22.1</v>
      </c>
      <c r="B40" s="47" t="s">
        <v>38</v>
      </c>
      <c r="C40" s="48" t="s">
        <v>5</v>
      </c>
      <c r="D40" s="49"/>
      <c r="E40" s="33"/>
      <c r="G40" s="83">
        <f>F40*D40</f>
        <v>0</v>
      </c>
      <c r="H40" s="33"/>
      <c r="I40" t="s">
        <v>67</v>
      </c>
      <c r="J40" t="s">
        <v>20</v>
      </c>
      <c r="K40" s="33">
        <f>D40/54*2</f>
        <v>0</v>
      </c>
      <c r="L40">
        <v>0.75</v>
      </c>
      <c r="M40">
        <f>K40*L40</f>
        <v>0</v>
      </c>
      <c r="T40" s="83">
        <f t="shared" si="8"/>
        <v>0</v>
      </c>
      <c r="U40" s="83">
        <f t="shared" si="9"/>
        <v>0</v>
      </c>
    </row>
    <row r="41" spans="1:21" ht="15.75" x14ac:dyDescent="0.25">
      <c r="A41" s="4">
        <v>23</v>
      </c>
      <c r="B41" s="5" t="s">
        <v>39</v>
      </c>
      <c r="C41" s="6" t="s">
        <v>20</v>
      </c>
      <c r="D41" s="44"/>
      <c r="E41" s="33"/>
      <c r="F41" s="83">
        <v>300</v>
      </c>
      <c r="G41" s="83">
        <f>F41*D41</f>
        <v>0</v>
      </c>
      <c r="H41" s="33"/>
      <c r="I41" t="s">
        <v>67</v>
      </c>
      <c r="J41" t="s">
        <v>20</v>
      </c>
      <c r="K41" s="78">
        <f>SUM(K42:K42)</f>
        <v>0</v>
      </c>
      <c r="L41">
        <v>0.75</v>
      </c>
      <c r="M41">
        <f>K41*L41</f>
        <v>0</v>
      </c>
      <c r="N41" s="83">
        <v>54000</v>
      </c>
      <c r="T41" s="83">
        <f t="shared" si="8"/>
        <v>54000</v>
      </c>
      <c r="U41" s="83">
        <f t="shared" si="9"/>
        <v>0</v>
      </c>
    </row>
    <row r="42" spans="1:21" ht="15.75" x14ac:dyDescent="0.25">
      <c r="A42" s="46">
        <v>23.1</v>
      </c>
      <c r="B42" s="47" t="s">
        <v>39</v>
      </c>
      <c r="C42" s="48" t="s">
        <v>5</v>
      </c>
      <c r="D42" s="29"/>
      <c r="E42" s="33"/>
      <c r="G42" s="83">
        <f>F42*D42</f>
        <v>0</v>
      </c>
      <c r="H42" s="33"/>
      <c r="I42" t="s">
        <v>67</v>
      </c>
      <c r="J42" t="s">
        <v>20</v>
      </c>
      <c r="K42" s="33">
        <f>D42*0.167/27*2</f>
        <v>0</v>
      </c>
      <c r="L42">
        <v>0.75</v>
      </c>
      <c r="M42">
        <f>K42*L42</f>
        <v>0</v>
      </c>
      <c r="T42" s="83">
        <f t="shared" si="8"/>
        <v>0</v>
      </c>
      <c r="U42" s="83">
        <f t="shared" si="9"/>
        <v>0</v>
      </c>
    </row>
    <row r="43" spans="1:21" ht="15.75" x14ac:dyDescent="0.25">
      <c r="A43" s="7"/>
      <c r="B43" s="8" t="s">
        <v>12</v>
      </c>
      <c r="C43" s="9"/>
      <c r="D43" s="25"/>
      <c r="E43" s="51"/>
      <c r="F43" s="82"/>
      <c r="G43" s="82"/>
      <c r="H43" s="51"/>
      <c r="T43" s="83">
        <f t="shared" si="8"/>
        <v>0</v>
      </c>
      <c r="U43" s="83">
        <f t="shared" si="9"/>
        <v>0</v>
      </c>
    </row>
    <row r="44" spans="1:21" ht="15.75" x14ac:dyDescent="0.25">
      <c r="A44" s="22">
        <v>24</v>
      </c>
      <c r="B44" s="23" t="s">
        <v>40</v>
      </c>
      <c r="C44" s="24" t="s">
        <v>5</v>
      </c>
      <c r="D44" s="27">
        <v>361.25</v>
      </c>
      <c r="E44" s="33"/>
      <c r="F44" s="83">
        <v>10</v>
      </c>
      <c r="G44" s="83">
        <f t="shared" ref="G44:G52" si="10">F44*D44</f>
        <v>3612.5</v>
      </c>
      <c r="H44" s="33"/>
      <c r="I44" t="s">
        <v>68</v>
      </c>
      <c r="K44" s="33">
        <f t="shared" ref="K44:K52" si="11">D44</f>
        <v>361.25</v>
      </c>
      <c r="L44">
        <v>20</v>
      </c>
      <c r="M44">
        <f t="shared" ref="M44:M52" si="12">K44*L44</f>
        <v>7225</v>
      </c>
      <c r="N44" s="83">
        <v>1276</v>
      </c>
      <c r="T44" s="83">
        <f t="shared" si="8"/>
        <v>1276</v>
      </c>
      <c r="U44" s="83">
        <f t="shared" si="9"/>
        <v>3612.5</v>
      </c>
    </row>
    <row r="45" spans="1:21" ht="15.75" x14ac:dyDescent="0.25">
      <c r="A45" s="22">
        <v>27</v>
      </c>
      <c r="B45" s="23" t="s">
        <v>41</v>
      </c>
      <c r="C45" s="24" t="s">
        <v>9</v>
      </c>
      <c r="D45" s="27">
        <v>3</v>
      </c>
      <c r="E45" s="33"/>
      <c r="F45" s="83">
        <v>1500</v>
      </c>
      <c r="G45" s="83">
        <f t="shared" si="10"/>
        <v>4500</v>
      </c>
      <c r="H45" s="33"/>
      <c r="I45" t="s">
        <v>68</v>
      </c>
      <c r="K45" s="33">
        <f t="shared" si="11"/>
        <v>3</v>
      </c>
      <c r="L45">
        <v>4</v>
      </c>
      <c r="M45">
        <f t="shared" si="12"/>
        <v>12</v>
      </c>
      <c r="N45" s="83">
        <v>960</v>
      </c>
      <c r="T45" s="83">
        <f t="shared" si="8"/>
        <v>960</v>
      </c>
      <c r="U45" s="83">
        <f t="shared" si="9"/>
        <v>4500</v>
      </c>
    </row>
    <row r="46" spans="1:21" ht="15.75" x14ac:dyDescent="0.25">
      <c r="A46" s="22">
        <v>29</v>
      </c>
      <c r="B46" s="23" t="s">
        <v>42</v>
      </c>
      <c r="C46" s="24" t="s">
        <v>9</v>
      </c>
      <c r="D46" s="27"/>
      <c r="E46" s="33"/>
      <c r="F46" s="83">
        <v>800</v>
      </c>
      <c r="G46" s="83">
        <f t="shared" si="10"/>
        <v>0</v>
      </c>
      <c r="H46" s="33"/>
      <c r="I46" t="s">
        <v>68</v>
      </c>
      <c r="K46" s="33">
        <f t="shared" si="11"/>
        <v>0</v>
      </c>
      <c r="L46">
        <v>4</v>
      </c>
      <c r="M46">
        <f t="shared" si="12"/>
        <v>0</v>
      </c>
      <c r="N46" s="83">
        <v>320</v>
      </c>
      <c r="T46" s="83">
        <f t="shared" si="8"/>
        <v>320</v>
      </c>
      <c r="U46" s="83">
        <f t="shared" si="9"/>
        <v>0</v>
      </c>
    </row>
    <row r="47" spans="1:21" ht="15.75" x14ac:dyDescent="0.25">
      <c r="A47" s="22">
        <v>30</v>
      </c>
      <c r="B47" s="23" t="s">
        <v>43</v>
      </c>
      <c r="C47" s="24" t="s">
        <v>9</v>
      </c>
      <c r="D47" s="27">
        <v>2</v>
      </c>
      <c r="E47" s="33"/>
      <c r="F47" s="83">
        <v>1000</v>
      </c>
      <c r="G47" s="83">
        <f t="shared" si="10"/>
        <v>2000</v>
      </c>
      <c r="H47" s="33"/>
      <c r="I47" t="s">
        <v>68</v>
      </c>
      <c r="K47" s="33">
        <f t="shared" si="11"/>
        <v>2</v>
      </c>
      <c r="L47">
        <v>4</v>
      </c>
      <c r="M47">
        <f t="shared" si="12"/>
        <v>8</v>
      </c>
      <c r="N47" s="83">
        <v>1600</v>
      </c>
      <c r="T47" s="83">
        <f t="shared" si="8"/>
        <v>1600</v>
      </c>
      <c r="U47" s="83">
        <f t="shared" si="9"/>
        <v>2000</v>
      </c>
    </row>
    <row r="48" spans="1:21" ht="15.75" x14ac:dyDescent="0.25">
      <c r="A48" s="22">
        <v>31</v>
      </c>
      <c r="B48" s="23" t="s">
        <v>44</v>
      </c>
      <c r="C48" s="24" t="s">
        <v>9</v>
      </c>
      <c r="D48" s="27"/>
      <c r="E48" s="33"/>
      <c r="F48" s="83">
        <v>1000</v>
      </c>
      <c r="G48" s="83">
        <f t="shared" si="10"/>
        <v>0</v>
      </c>
      <c r="H48" s="33"/>
      <c r="I48" t="s">
        <v>68</v>
      </c>
      <c r="K48" s="33">
        <f t="shared" si="11"/>
        <v>0</v>
      </c>
      <c r="L48">
        <v>4</v>
      </c>
      <c r="M48">
        <f t="shared" si="12"/>
        <v>0</v>
      </c>
      <c r="N48" s="83">
        <v>2240</v>
      </c>
      <c r="T48" s="83">
        <f t="shared" si="8"/>
        <v>2240</v>
      </c>
      <c r="U48" s="83">
        <f t="shared" si="9"/>
        <v>0</v>
      </c>
    </row>
    <row r="49" spans="1:21" ht="15.75" x14ac:dyDescent="0.25">
      <c r="A49" s="22">
        <v>32</v>
      </c>
      <c r="B49" s="23" t="s">
        <v>45</v>
      </c>
      <c r="C49" s="24" t="s">
        <v>9</v>
      </c>
      <c r="D49" s="27">
        <v>1</v>
      </c>
      <c r="E49" s="33"/>
      <c r="F49" s="83">
        <v>500</v>
      </c>
      <c r="G49" s="83">
        <f t="shared" si="10"/>
        <v>500</v>
      </c>
      <c r="H49" s="33"/>
      <c r="I49" t="s">
        <v>68</v>
      </c>
      <c r="K49" s="33">
        <f t="shared" si="11"/>
        <v>1</v>
      </c>
      <c r="L49">
        <v>4</v>
      </c>
      <c r="M49">
        <f t="shared" si="12"/>
        <v>4</v>
      </c>
      <c r="N49" s="83">
        <v>5440</v>
      </c>
      <c r="T49" s="83">
        <f t="shared" si="8"/>
        <v>5440</v>
      </c>
      <c r="U49" s="83">
        <f t="shared" si="9"/>
        <v>500</v>
      </c>
    </row>
    <row r="50" spans="1:21" ht="15.75" x14ac:dyDescent="0.25">
      <c r="A50" s="22">
        <v>33</v>
      </c>
      <c r="B50" s="23" t="s">
        <v>46</v>
      </c>
      <c r="C50" s="24" t="s">
        <v>9</v>
      </c>
      <c r="D50" s="27">
        <v>1</v>
      </c>
      <c r="E50" s="33"/>
      <c r="F50" s="83">
        <v>3500</v>
      </c>
      <c r="G50" s="83">
        <f t="shared" si="10"/>
        <v>3500</v>
      </c>
      <c r="H50" s="33"/>
      <c r="I50" t="s">
        <v>68</v>
      </c>
      <c r="K50" s="33">
        <f t="shared" si="11"/>
        <v>1</v>
      </c>
      <c r="L50">
        <v>4</v>
      </c>
      <c r="M50">
        <f t="shared" si="12"/>
        <v>4</v>
      </c>
      <c r="N50" s="83">
        <v>2560</v>
      </c>
      <c r="T50" s="83">
        <f t="shared" si="8"/>
        <v>2560</v>
      </c>
      <c r="U50" s="83">
        <f t="shared" si="9"/>
        <v>3500</v>
      </c>
    </row>
    <row r="51" spans="1:21" ht="15.75" x14ac:dyDescent="0.25">
      <c r="A51" s="22">
        <v>34</v>
      </c>
      <c r="B51" s="23" t="s">
        <v>47</v>
      </c>
      <c r="C51" s="24" t="s">
        <v>9</v>
      </c>
      <c r="D51" s="27"/>
      <c r="E51" s="33"/>
      <c r="F51" s="83">
        <v>3500</v>
      </c>
      <c r="G51" s="83">
        <f t="shared" si="10"/>
        <v>0</v>
      </c>
      <c r="H51" s="33"/>
      <c r="I51" t="s">
        <v>68</v>
      </c>
      <c r="K51" s="33">
        <f t="shared" si="11"/>
        <v>0</v>
      </c>
      <c r="L51">
        <v>8</v>
      </c>
      <c r="M51">
        <f t="shared" si="12"/>
        <v>0</v>
      </c>
      <c r="N51" s="83">
        <v>3200</v>
      </c>
      <c r="T51" s="83">
        <f t="shared" si="8"/>
        <v>3200</v>
      </c>
      <c r="U51" s="83">
        <f t="shared" si="9"/>
        <v>0</v>
      </c>
    </row>
    <row r="52" spans="1:21" ht="15.75" x14ac:dyDescent="0.25">
      <c r="A52" s="22">
        <v>75</v>
      </c>
      <c r="B52" s="23" t="s">
        <v>48</v>
      </c>
      <c r="C52" s="24" t="s">
        <v>9</v>
      </c>
      <c r="D52" s="27">
        <v>2</v>
      </c>
      <c r="E52" s="33"/>
      <c r="G52" s="83">
        <f t="shared" si="10"/>
        <v>0</v>
      </c>
      <c r="H52" s="33"/>
      <c r="I52" t="s">
        <v>68</v>
      </c>
      <c r="K52" s="33">
        <f t="shared" si="11"/>
        <v>2</v>
      </c>
      <c r="L52">
        <v>4</v>
      </c>
      <c r="M52">
        <f t="shared" si="12"/>
        <v>8</v>
      </c>
      <c r="T52" s="83">
        <f t="shared" si="8"/>
        <v>0</v>
      </c>
      <c r="U52" s="83">
        <f t="shared" si="9"/>
        <v>0</v>
      </c>
    </row>
    <row r="53" spans="1:21" ht="15.75" x14ac:dyDescent="0.25">
      <c r="B53" s="34"/>
      <c r="C53" s="35"/>
      <c r="U53" s="83">
        <f>SUM(U2:U52)</f>
        <v>155286.755</v>
      </c>
    </row>
    <row r="56" spans="1:21" x14ac:dyDescent="0.25">
      <c r="B56" s="73" t="s">
        <v>81</v>
      </c>
      <c r="C56" s="73" t="s">
        <v>55</v>
      </c>
      <c r="E56" s="73" t="s">
        <v>69</v>
      </c>
    </row>
    <row r="57" spans="1:21" x14ac:dyDescent="0.25">
      <c r="B57" s="75" t="s">
        <v>65</v>
      </c>
      <c r="C57" s="75">
        <v>20</v>
      </c>
      <c r="E57" s="75"/>
    </row>
    <row r="58" spans="1:21" x14ac:dyDescent="0.25">
      <c r="B58" s="75" t="s">
        <v>6</v>
      </c>
      <c r="C58" s="75">
        <v>0.75</v>
      </c>
      <c r="E58" s="75"/>
    </row>
    <row r="59" spans="1:21" x14ac:dyDescent="0.25">
      <c r="B59" s="75" t="s">
        <v>7</v>
      </c>
      <c r="C59" s="75">
        <v>6</v>
      </c>
      <c r="E59" s="75"/>
    </row>
    <row r="60" spans="1:21" x14ac:dyDescent="0.25">
      <c r="B60" s="75" t="s">
        <v>67</v>
      </c>
      <c r="C60" s="75">
        <v>0.75</v>
      </c>
      <c r="E60" s="7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nUpdatePXRates">
              <controlPr defaultSize="0" print="0" autoFill="0" autoPict="0" macro="[1]!UpdatePX">
                <anchor moveWithCells="1" sizeWithCells="1">
                  <from>
                    <xdr:col>1</xdr:col>
                    <xdr:colOff>1781175</xdr:colOff>
                    <xdr:row>60</xdr:row>
                    <xdr:rowOff>57150</xdr:rowOff>
                  </from>
                  <to>
                    <xdr:col>1</xdr:col>
                    <xdr:colOff>4324350</xdr:colOff>
                    <xdr:row>63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tnFinalReports">
              <controlPr defaultSize="0" print="0" autoFill="0" autoPict="0" macro="[1]!CopyRowsToFinalReport">
                <anchor moveWithCells="1" sizeWithCells="1">
                  <from>
                    <xdr:col>4</xdr:col>
                    <xdr:colOff>0</xdr:colOff>
                    <xdr:row>63</xdr:row>
                    <xdr:rowOff>38100</xdr:rowOff>
                  </from>
                  <to>
                    <xdr:col>6</xdr:col>
                    <xdr:colOff>381000</xdr:colOff>
                    <xdr:row>66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7BD7-39B1-4558-B3F8-95BEB38AF419}">
  <dimension ref="A1:L86"/>
  <sheetViews>
    <sheetView workbookViewId="0">
      <selection activeCell="D16" sqref="D16"/>
    </sheetView>
  </sheetViews>
  <sheetFormatPr defaultRowHeight="15" x14ac:dyDescent="0.25"/>
  <cols>
    <col min="1" max="1" width="10" bestFit="1" customWidth="1"/>
    <col min="2" max="2" width="82.7109375" bestFit="1" customWidth="1"/>
    <col min="3" max="3" width="5.140625" bestFit="1" customWidth="1"/>
    <col min="4" max="4" width="7.5703125" bestFit="1" customWidth="1"/>
    <col min="5" max="5" width="14.28515625" bestFit="1" customWidth="1"/>
    <col min="6" max="6" width="12.140625" style="33" bestFit="1" customWidth="1"/>
    <col min="7" max="7" width="5.5703125" style="33" bestFit="1" customWidth="1"/>
    <col min="8" max="9" width="12.140625" style="33" bestFit="1" customWidth="1"/>
    <col min="10" max="10" width="11.140625" style="33" bestFit="1" customWidth="1"/>
    <col min="11" max="11" width="12.140625" style="33" bestFit="1" customWidth="1"/>
    <col min="12" max="12" width="9.140625" style="33"/>
  </cols>
  <sheetData>
    <row r="1" spans="1:11" ht="39.950000000000003" customHeight="1" x14ac:dyDescent="0.25">
      <c r="A1" s="92" t="s">
        <v>82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91" t="s">
        <v>65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ht="30" customHeight="1" x14ac:dyDescent="0.25">
      <c r="A3" s="72" t="s">
        <v>0</v>
      </c>
      <c r="B3" s="1" t="s">
        <v>82</v>
      </c>
      <c r="C3" s="72" t="s">
        <v>1</v>
      </c>
      <c r="D3" s="72" t="s">
        <v>2</v>
      </c>
      <c r="E3" s="73" t="s">
        <v>53</v>
      </c>
      <c r="F3" s="86" t="s">
        <v>10</v>
      </c>
      <c r="G3" s="86" t="s">
        <v>55</v>
      </c>
      <c r="H3" s="86" t="s">
        <v>56</v>
      </c>
      <c r="I3" s="86" t="s">
        <v>70</v>
      </c>
      <c r="J3" s="86" t="s">
        <v>71</v>
      </c>
      <c r="K3" s="86" t="s">
        <v>72</v>
      </c>
    </row>
    <row r="4" spans="1:11" ht="15.75" x14ac:dyDescent="0.25">
      <c r="A4" s="54">
        <v>76</v>
      </c>
      <c r="B4" s="55" t="s">
        <v>11</v>
      </c>
      <c r="C4" s="56" t="s">
        <v>4</v>
      </c>
      <c r="D4" s="27">
        <v>228</v>
      </c>
      <c r="E4" t="s">
        <v>65</v>
      </c>
      <c r="F4" s="33">
        <f>D4/400</f>
        <v>0.56999999999999995</v>
      </c>
      <c r="G4" s="33">
        <v>20</v>
      </c>
      <c r="H4" s="33">
        <f t="shared" ref="H4:H15" si="0">F4*G4</f>
        <v>11.399999999999999</v>
      </c>
      <c r="I4" s="33">
        <f t="shared" ref="I4:I15" si="1">H4/8</f>
        <v>1.4249999999999998</v>
      </c>
      <c r="K4" s="33" t="e">
        <f t="shared" ref="K4:K15" si="2">I4/J4</f>
        <v>#DIV/0!</v>
      </c>
    </row>
    <row r="5" spans="1:11" ht="15.75" x14ac:dyDescent="0.25">
      <c r="A5" s="58">
        <v>12.1</v>
      </c>
      <c r="B5" s="59" t="s">
        <v>21</v>
      </c>
      <c r="C5" s="60" t="s">
        <v>4</v>
      </c>
      <c r="D5" s="27">
        <v>125.5</v>
      </c>
      <c r="E5" t="s">
        <v>65</v>
      </c>
      <c r="F5" s="33">
        <f>D5/15</f>
        <v>8.3666666666666671</v>
      </c>
      <c r="G5" s="33">
        <v>1</v>
      </c>
      <c r="H5" s="33">
        <f t="shared" si="0"/>
        <v>8.3666666666666671</v>
      </c>
      <c r="I5" s="33">
        <f t="shared" si="1"/>
        <v>1.0458333333333334</v>
      </c>
      <c r="K5" s="33" t="e">
        <f t="shared" si="2"/>
        <v>#DIV/0!</v>
      </c>
    </row>
    <row r="6" spans="1:11" ht="15.75" x14ac:dyDescent="0.25">
      <c r="A6" s="61">
        <v>12.2</v>
      </c>
      <c r="B6" s="62" t="s">
        <v>22</v>
      </c>
      <c r="C6" s="63" t="s">
        <v>5</v>
      </c>
      <c r="D6" s="27">
        <v>1520.55</v>
      </c>
      <c r="E6" t="s">
        <v>65</v>
      </c>
      <c r="F6" s="33">
        <f>D6/80</f>
        <v>19.006875000000001</v>
      </c>
      <c r="G6" s="33">
        <v>1</v>
      </c>
      <c r="H6" s="33">
        <f t="shared" si="0"/>
        <v>19.006875000000001</v>
      </c>
      <c r="I6" s="33">
        <f t="shared" si="1"/>
        <v>2.3758593750000001</v>
      </c>
      <c r="K6" s="33" t="e">
        <f t="shared" si="2"/>
        <v>#DIV/0!</v>
      </c>
    </row>
    <row r="7" spans="1:11" ht="15.75" x14ac:dyDescent="0.25">
      <c r="A7" s="58">
        <v>12.3</v>
      </c>
      <c r="B7" s="62" t="s">
        <v>23</v>
      </c>
      <c r="C7" s="63" t="s">
        <v>4</v>
      </c>
      <c r="D7" s="27"/>
      <c r="E7" t="s">
        <v>65</v>
      </c>
      <c r="F7" s="33">
        <f>D7/54</f>
        <v>0</v>
      </c>
      <c r="G7" s="33">
        <v>1</v>
      </c>
      <c r="H7" s="33">
        <f t="shared" si="0"/>
        <v>0</v>
      </c>
      <c r="I7" s="33">
        <f t="shared" si="1"/>
        <v>0</v>
      </c>
      <c r="K7" s="33" t="e">
        <f t="shared" si="2"/>
        <v>#DIV/0!</v>
      </c>
    </row>
    <row r="8" spans="1:11" ht="15.75" x14ac:dyDescent="0.25">
      <c r="A8" s="61">
        <v>12.4</v>
      </c>
      <c r="B8" s="62" t="s">
        <v>24</v>
      </c>
      <c r="C8" s="63" t="s">
        <v>5</v>
      </c>
      <c r="D8" s="27">
        <v>1905.13</v>
      </c>
      <c r="E8" t="s">
        <v>65</v>
      </c>
      <c r="F8" s="33">
        <f>D8/65</f>
        <v>29.309692307692309</v>
      </c>
      <c r="G8" s="33">
        <v>1</v>
      </c>
      <c r="H8" s="33">
        <f t="shared" si="0"/>
        <v>29.309692307692309</v>
      </c>
      <c r="I8" s="33">
        <f t="shared" si="1"/>
        <v>3.6637115384615386</v>
      </c>
      <c r="K8" s="33" t="e">
        <f t="shared" si="2"/>
        <v>#DIV/0!</v>
      </c>
    </row>
    <row r="9" spans="1:11" ht="15.75" x14ac:dyDescent="0.25">
      <c r="A9" s="58">
        <v>12.5</v>
      </c>
      <c r="B9" s="62" t="s">
        <v>25</v>
      </c>
      <c r="C9" s="63" t="s">
        <v>5</v>
      </c>
      <c r="D9" s="27"/>
      <c r="E9" t="s">
        <v>65</v>
      </c>
      <c r="F9" s="33">
        <f>D9/36</f>
        <v>0</v>
      </c>
      <c r="G9" s="33">
        <v>1</v>
      </c>
      <c r="H9" s="33">
        <f t="shared" si="0"/>
        <v>0</v>
      </c>
      <c r="I9" s="33">
        <f t="shared" si="1"/>
        <v>0</v>
      </c>
      <c r="K9" s="33" t="e">
        <f t="shared" si="2"/>
        <v>#DIV/0!</v>
      </c>
    </row>
    <row r="10" spans="1:11" ht="15.75" x14ac:dyDescent="0.25">
      <c r="A10" s="12">
        <v>7</v>
      </c>
      <c r="B10" s="64" t="s">
        <v>21</v>
      </c>
      <c r="C10" s="65" t="s">
        <v>4</v>
      </c>
      <c r="D10" s="27">
        <v>125.5</v>
      </c>
      <c r="E10" t="s">
        <v>65</v>
      </c>
      <c r="F10" s="33">
        <f>D10/15</f>
        <v>8.3666666666666671</v>
      </c>
      <c r="G10" s="33">
        <v>1</v>
      </c>
      <c r="H10" s="33">
        <f t="shared" si="0"/>
        <v>8.3666666666666671</v>
      </c>
      <c r="I10" s="33">
        <f t="shared" si="1"/>
        <v>1.0458333333333334</v>
      </c>
      <c r="K10" s="33" t="e">
        <f t="shared" si="2"/>
        <v>#DIV/0!</v>
      </c>
    </row>
    <row r="11" spans="1:11" ht="15.75" x14ac:dyDescent="0.25">
      <c r="A11" s="15">
        <v>8</v>
      </c>
      <c r="B11" s="66" t="s">
        <v>22</v>
      </c>
      <c r="C11" s="67" t="s">
        <v>5</v>
      </c>
      <c r="D11" s="27">
        <v>906.67</v>
      </c>
      <c r="E11" t="s">
        <v>65</v>
      </c>
      <c r="F11" s="33">
        <f>D11/80</f>
        <v>11.333375</v>
      </c>
      <c r="G11" s="33">
        <v>1</v>
      </c>
      <c r="H11" s="33">
        <f t="shared" si="0"/>
        <v>11.333375</v>
      </c>
      <c r="I11" s="33">
        <f t="shared" si="1"/>
        <v>1.416671875</v>
      </c>
      <c r="K11" s="33" t="e">
        <f t="shared" si="2"/>
        <v>#DIV/0!</v>
      </c>
    </row>
    <row r="12" spans="1:11" ht="15.75" x14ac:dyDescent="0.25">
      <c r="A12" s="15">
        <v>9</v>
      </c>
      <c r="B12" s="66" t="s">
        <v>23</v>
      </c>
      <c r="C12" s="67" t="s">
        <v>4</v>
      </c>
      <c r="D12" s="27"/>
      <c r="E12" t="s">
        <v>65</v>
      </c>
      <c r="F12" s="33">
        <f>D12/54</f>
        <v>0</v>
      </c>
      <c r="G12" s="33">
        <v>1</v>
      </c>
      <c r="H12" s="33">
        <f t="shared" si="0"/>
        <v>0</v>
      </c>
      <c r="I12" s="33">
        <f t="shared" si="1"/>
        <v>0</v>
      </c>
      <c r="K12" s="33" t="e">
        <f t="shared" si="2"/>
        <v>#DIV/0!</v>
      </c>
    </row>
    <row r="13" spans="1:11" ht="15.75" x14ac:dyDescent="0.25">
      <c r="A13" s="15">
        <v>10</v>
      </c>
      <c r="B13" s="66" t="s">
        <v>24</v>
      </c>
      <c r="C13" s="67" t="s">
        <v>5</v>
      </c>
      <c r="D13" s="27">
        <v>1905.13</v>
      </c>
      <c r="E13" t="s">
        <v>65</v>
      </c>
      <c r="F13" s="33">
        <f>D13/65</f>
        <v>29.309692307692309</v>
      </c>
      <c r="G13" s="33">
        <v>1</v>
      </c>
      <c r="H13" s="33">
        <f t="shared" si="0"/>
        <v>29.309692307692309</v>
      </c>
      <c r="I13" s="33">
        <f t="shared" si="1"/>
        <v>3.6637115384615386</v>
      </c>
      <c r="K13" s="33" t="e">
        <f t="shared" si="2"/>
        <v>#DIV/0!</v>
      </c>
    </row>
    <row r="14" spans="1:11" ht="15.75" x14ac:dyDescent="0.25">
      <c r="A14" s="15">
        <v>11</v>
      </c>
      <c r="B14" s="66" t="s">
        <v>25</v>
      </c>
      <c r="C14" s="67" t="s">
        <v>5</v>
      </c>
      <c r="D14" s="27"/>
      <c r="E14" t="s">
        <v>65</v>
      </c>
      <c r="F14" s="33">
        <f>D14/36</f>
        <v>0</v>
      </c>
      <c r="G14" s="33">
        <v>1</v>
      </c>
      <c r="H14" s="33">
        <f t="shared" si="0"/>
        <v>0</v>
      </c>
      <c r="I14" s="33">
        <f t="shared" si="1"/>
        <v>0</v>
      </c>
      <c r="K14" s="33" t="e">
        <f t="shared" si="2"/>
        <v>#DIV/0!</v>
      </c>
    </row>
    <row r="15" spans="1:11" ht="15.75" x14ac:dyDescent="0.25">
      <c r="A15" s="43">
        <v>13</v>
      </c>
      <c r="B15" s="57" t="s">
        <v>37</v>
      </c>
      <c r="C15" s="43" t="s">
        <v>5</v>
      </c>
      <c r="D15" s="27"/>
      <c r="E15" t="s">
        <v>65</v>
      </c>
      <c r="F15" s="33">
        <f>D15*0.167/27</f>
        <v>0</v>
      </c>
      <c r="H15" s="33">
        <f t="shared" si="0"/>
        <v>0</v>
      </c>
      <c r="I15" s="33">
        <f t="shared" si="1"/>
        <v>0</v>
      </c>
      <c r="K15" s="33" t="e">
        <f t="shared" si="2"/>
        <v>#DIV/0!</v>
      </c>
    </row>
    <row r="17" spans="1:11" x14ac:dyDescent="0.25">
      <c r="E17" s="74" t="s">
        <v>73</v>
      </c>
      <c r="F17" s="87" t="s">
        <v>2</v>
      </c>
      <c r="G17" s="87"/>
      <c r="H17" s="87" t="s">
        <v>56</v>
      </c>
      <c r="I17" s="87" t="s">
        <v>70</v>
      </c>
      <c r="J17" s="87" t="s">
        <v>71</v>
      </c>
      <c r="K17" s="87" t="s">
        <v>72</v>
      </c>
    </row>
    <row r="18" spans="1:11" x14ac:dyDescent="0.25">
      <c r="E18" t="s">
        <v>65</v>
      </c>
      <c r="F18" s="33">
        <f>SUM(F4:F15)</f>
        <v>106.26296794871797</v>
      </c>
      <c r="H18" s="33">
        <f>SUM(H4:H15)</f>
        <v>117.09296794871796</v>
      </c>
      <c r="I18" s="33">
        <f>H18/8</f>
        <v>14.636620993589744</v>
      </c>
      <c r="J18" s="33" t="e">
        <f>AVERAGE(J4:J15)</f>
        <v>#DIV/0!</v>
      </c>
      <c r="K18" s="33" t="e">
        <f>I18/J18</f>
        <v>#DIV/0!</v>
      </c>
    </row>
    <row r="21" spans="1:11" x14ac:dyDescent="0.25">
      <c r="A21" s="91" t="s">
        <v>6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</row>
    <row r="22" spans="1:11" ht="30" customHeight="1" x14ac:dyDescent="0.25">
      <c r="A22" s="72" t="s">
        <v>0</v>
      </c>
      <c r="B22" s="1" t="s">
        <v>82</v>
      </c>
      <c r="C22" s="72" t="s">
        <v>1</v>
      </c>
      <c r="D22" s="72" t="s">
        <v>2</v>
      </c>
      <c r="E22" s="73" t="s">
        <v>53</v>
      </c>
      <c r="F22" s="86" t="s">
        <v>10</v>
      </c>
      <c r="G22" s="86" t="s">
        <v>55</v>
      </c>
      <c r="H22" s="86" t="s">
        <v>56</v>
      </c>
      <c r="I22" s="86" t="s">
        <v>70</v>
      </c>
      <c r="J22" s="86" t="s">
        <v>71</v>
      </c>
      <c r="K22" s="86" t="s">
        <v>72</v>
      </c>
    </row>
    <row r="23" spans="1:11" ht="15.75" x14ac:dyDescent="0.25">
      <c r="A23" s="61">
        <v>15.1</v>
      </c>
      <c r="B23" s="62" t="s">
        <v>28</v>
      </c>
      <c r="C23" s="63" t="s">
        <v>5</v>
      </c>
      <c r="D23" s="27">
        <v>2048.36</v>
      </c>
      <c r="E23" s="68" t="s">
        <v>6</v>
      </c>
      <c r="F23" s="69">
        <f>D23/80</f>
        <v>25.604500000000002</v>
      </c>
      <c r="G23" s="69">
        <v>0.75</v>
      </c>
      <c r="H23" s="69">
        <f t="shared" ref="H23:H32" si="3">F23*G23</f>
        <v>19.203375000000001</v>
      </c>
      <c r="I23" s="33">
        <f t="shared" ref="I23:I32" si="4">H23/8</f>
        <v>2.4004218750000001</v>
      </c>
      <c r="K23" s="33" t="e">
        <f t="shared" ref="K23:K32" si="5">I23/J23</f>
        <v>#DIV/0!</v>
      </c>
    </row>
    <row r="24" spans="1:11" ht="15.75" x14ac:dyDescent="0.25">
      <c r="A24" s="61">
        <v>15.2</v>
      </c>
      <c r="B24" s="62" t="s">
        <v>29</v>
      </c>
      <c r="C24" s="63" t="s">
        <v>4</v>
      </c>
      <c r="D24" s="27">
        <v>136.5</v>
      </c>
      <c r="E24" s="68" t="s">
        <v>6</v>
      </c>
      <c r="F24" s="69">
        <f>D24/15</f>
        <v>9.1</v>
      </c>
      <c r="G24" s="69">
        <v>0.75</v>
      </c>
      <c r="H24" s="69">
        <f t="shared" si="3"/>
        <v>6.8249999999999993</v>
      </c>
      <c r="I24" s="33">
        <f t="shared" si="4"/>
        <v>0.85312499999999991</v>
      </c>
      <c r="K24" s="33" t="e">
        <f t="shared" si="5"/>
        <v>#DIV/0!</v>
      </c>
    </row>
    <row r="25" spans="1:11" ht="15.75" x14ac:dyDescent="0.25">
      <c r="A25" s="61">
        <v>15.3</v>
      </c>
      <c r="B25" s="62" t="s">
        <v>30</v>
      </c>
      <c r="C25" s="63" t="s">
        <v>4</v>
      </c>
      <c r="D25" s="27">
        <v>9</v>
      </c>
      <c r="E25" s="68" t="s">
        <v>6</v>
      </c>
      <c r="F25" s="69">
        <f>D25/54</f>
        <v>0.16666666666666666</v>
      </c>
      <c r="G25" s="69">
        <v>0.75</v>
      </c>
      <c r="H25" s="69">
        <f t="shared" si="3"/>
        <v>0.125</v>
      </c>
      <c r="I25" s="33">
        <f t="shared" si="4"/>
        <v>1.5625E-2</v>
      </c>
      <c r="K25" s="33" t="e">
        <f t="shared" si="5"/>
        <v>#DIV/0!</v>
      </c>
    </row>
    <row r="26" spans="1:11" ht="15.75" x14ac:dyDescent="0.25">
      <c r="A26" s="61">
        <v>15.4</v>
      </c>
      <c r="B26" s="62" t="s">
        <v>31</v>
      </c>
      <c r="C26" s="63" t="s">
        <v>5</v>
      </c>
      <c r="D26" s="27">
        <v>186.14</v>
      </c>
      <c r="E26" s="68" t="s">
        <v>6</v>
      </c>
      <c r="F26" s="69">
        <f>D26/54</f>
        <v>3.4470370370370369</v>
      </c>
      <c r="G26" s="69">
        <v>0.75</v>
      </c>
      <c r="H26" s="69">
        <f t="shared" si="3"/>
        <v>2.5852777777777778</v>
      </c>
      <c r="I26" s="33">
        <f t="shared" si="4"/>
        <v>0.32315972222222222</v>
      </c>
      <c r="K26" s="33" t="e">
        <f t="shared" si="5"/>
        <v>#DIV/0!</v>
      </c>
    </row>
    <row r="27" spans="1:11" ht="15.75" x14ac:dyDescent="0.25">
      <c r="A27" s="61">
        <v>15.5</v>
      </c>
      <c r="B27" s="62" t="s">
        <v>32</v>
      </c>
      <c r="C27" s="63" t="s">
        <v>5</v>
      </c>
      <c r="D27" s="27"/>
      <c r="E27" s="68" t="s">
        <v>6</v>
      </c>
      <c r="F27" s="69">
        <f>D27/54</f>
        <v>0</v>
      </c>
      <c r="G27" s="69">
        <v>0.75</v>
      </c>
      <c r="H27" s="69">
        <f t="shared" si="3"/>
        <v>0</v>
      </c>
      <c r="I27" s="33">
        <f t="shared" si="4"/>
        <v>0</v>
      </c>
      <c r="K27" s="33" t="e">
        <f t="shared" si="5"/>
        <v>#DIV/0!</v>
      </c>
    </row>
    <row r="28" spans="1:11" ht="15.75" x14ac:dyDescent="0.25">
      <c r="A28" s="61">
        <v>15.6</v>
      </c>
      <c r="B28" s="62" t="s">
        <v>33</v>
      </c>
      <c r="C28" s="63" t="s">
        <v>5</v>
      </c>
      <c r="D28" s="27">
        <v>164.51</v>
      </c>
      <c r="E28" s="68" t="s">
        <v>6</v>
      </c>
      <c r="F28" s="69">
        <f>D28/81</f>
        <v>2.0309876543209877</v>
      </c>
      <c r="G28" s="69">
        <v>0.75</v>
      </c>
      <c r="H28" s="69">
        <f t="shared" si="3"/>
        <v>1.5232407407407407</v>
      </c>
      <c r="I28" s="33">
        <f t="shared" si="4"/>
        <v>0.19040509259259258</v>
      </c>
      <c r="K28" s="33" t="e">
        <f t="shared" si="5"/>
        <v>#DIV/0!</v>
      </c>
    </row>
    <row r="29" spans="1:11" ht="15.75" x14ac:dyDescent="0.25">
      <c r="A29" s="61">
        <v>15.7</v>
      </c>
      <c r="B29" s="62" t="s">
        <v>34</v>
      </c>
      <c r="C29" s="63" t="s">
        <v>5</v>
      </c>
      <c r="D29" s="27">
        <v>1002.23</v>
      </c>
      <c r="E29" s="68" t="s">
        <v>6</v>
      </c>
      <c r="F29" s="69">
        <f>D29/41</f>
        <v>24.444634146341464</v>
      </c>
      <c r="G29" s="69">
        <v>0.75</v>
      </c>
      <c r="H29" s="69">
        <f t="shared" si="3"/>
        <v>18.3334756097561</v>
      </c>
      <c r="I29" s="33">
        <f t="shared" si="4"/>
        <v>2.2916844512195125</v>
      </c>
      <c r="K29" s="33" t="e">
        <f t="shared" si="5"/>
        <v>#DIV/0!</v>
      </c>
    </row>
    <row r="30" spans="1:11" ht="15.75" x14ac:dyDescent="0.25">
      <c r="A30" s="61">
        <v>15.8</v>
      </c>
      <c r="B30" s="62" t="s">
        <v>35</v>
      </c>
      <c r="C30" s="63" t="s">
        <v>5</v>
      </c>
      <c r="D30" s="27">
        <v>24</v>
      </c>
      <c r="E30" s="68" t="s">
        <v>6</v>
      </c>
      <c r="F30" s="69">
        <f>D30/80</f>
        <v>0.3</v>
      </c>
      <c r="G30" s="69">
        <v>0.75</v>
      </c>
      <c r="H30" s="69">
        <f t="shared" si="3"/>
        <v>0.22499999999999998</v>
      </c>
      <c r="I30" s="33">
        <f t="shared" si="4"/>
        <v>2.8124999999999997E-2</v>
      </c>
      <c r="K30" s="33" t="e">
        <f t="shared" si="5"/>
        <v>#DIV/0!</v>
      </c>
    </row>
    <row r="31" spans="1:11" ht="15.75" x14ac:dyDescent="0.25">
      <c r="A31" s="61">
        <v>15.9</v>
      </c>
      <c r="B31" s="62" t="s">
        <v>36</v>
      </c>
      <c r="C31" s="63" t="s">
        <v>4</v>
      </c>
      <c r="D31" s="27"/>
      <c r="E31" s="68" t="s">
        <v>6</v>
      </c>
      <c r="F31" s="69">
        <f>D31/54</f>
        <v>0</v>
      </c>
      <c r="G31" s="69">
        <v>0.75</v>
      </c>
      <c r="H31" s="69">
        <f t="shared" si="3"/>
        <v>0</v>
      </c>
      <c r="I31" s="33">
        <f t="shared" si="4"/>
        <v>0</v>
      </c>
      <c r="K31" s="33" t="e">
        <f t="shared" si="5"/>
        <v>#DIV/0!</v>
      </c>
    </row>
    <row r="32" spans="1:11" ht="15.75" x14ac:dyDescent="0.25">
      <c r="A32" s="70">
        <v>15.11</v>
      </c>
      <c r="B32" s="62" t="s">
        <v>38</v>
      </c>
      <c r="C32" s="63" t="s">
        <v>5</v>
      </c>
      <c r="D32" s="27"/>
      <c r="E32" s="68" t="s">
        <v>6</v>
      </c>
      <c r="F32" s="69">
        <f>D32/54</f>
        <v>0</v>
      </c>
      <c r="G32" s="69">
        <v>0.75</v>
      </c>
      <c r="H32" s="69">
        <f t="shared" si="3"/>
        <v>0</v>
      </c>
      <c r="I32" s="33">
        <f t="shared" si="4"/>
        <v>0</v>
      </c>
      <c r="K32" s="33" t="e">
        <f t="shared" si="5"/>
        <v>#DIV/0!</v>
      </c>
    </row>
    <row r="34" spans="1:11" x14ac:dyDescent="0.25">
      <c r="E34" s="74" t="s">
        <v>73</v>
      </c>
      <c r="F34" s="87" t="s">
        <v>2</v>
      </c>
      <c r="G34" s="87"/>
      <c r="H34" s="87" t="s">
        <v>56</v>
      </c>
      <c r="I34" s="87" t="s">
        <v>70</v>
      </c>
      <c r="J34" s="87" t="s">
        <v>71</v>
      </c>
      <c r="K34" s="87" t="s">
        <v>72</v>
      </c>
    </row>
    <row r="35" spans="1:11" x14ac:dyDescent="0.25">
      <c r="E35" t="s">
        <v>6</v>
      </c>
      <c r="F35" s="33">
        <f>SUM(F23:F32)</f>
        <v>65.093825504366151</v>
      </c>
      <c r="H35" s="33">
        <f>SUM(H23:H32)</f>
        <v>48.820369128274621</v>
      </c>
      <c r="I35" s="33">
        <f>H35/8</f>
        <v>6.1025461410343276</v>
      </c>
      <c r="J35" s="33" t="e">
        <f>AVERAGE(J23:J32)</f>
        <v>#DIV/0!</v>
      </c>
      <c r="K35" s="33" t="e">
        <f>I35/J35</f>
        <v>#DIV/0!</v>
      </c>
    </row>
    <row r="38" spans="1:11" x14ac:dyDescent="0.25">
      <c r="A38" s="91" t="s">
        <v>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</row>
    <row r="39" spans="1:11" ht="30" customHeight="1" x14ac:dyDescent="0.25">
      <c r="A39" s="72" t="s">
        <v>0</v>
      </c>
      <c r="B39" s="1" t="s">
        <v>82</v>
      </c>
      <c r="C39" s="72" t="s">
        <v>1</v>
      </c>
      <c r="D39" s="72" t="s">
        <v>2</v>
      </c>
      <c r="E39" s="73" t="s">
        <v>53</v>
      </c>
      <c r="F39" s="86" t="s">
        <v>10</v>
      </c>
      <c r="G39" s="86" t="s">
        <v>55</v>
      </c>
      <c r="H39" s="86" t="s">
        <v>56</v>
      </c>
      <c r="I39" s="86" t="s">
        <v>70</v>
      </c>
      <c r="J39" s="86" t="s">
        <v>71</v>
      </c>
      <c r="K39" s="86" t="s">
        <v>72</v>
      </c>
    </row>
    <row r="40" spans="1:11" ht="15.75" x14ac:dyDescent="0.25">
      <c r="A40" s="15">
        <v>14</v>
      </c>
      <c r="B40" s="66" t="s">
        <v>28</v>
      </c>
      <c r="C40" s="67" t="s">
        <v>5</v>
      </c>
      <c r="D40" s="27">
        <v>2048.36</v>
      </c>
      <c r="E40" t="s">
        <v>7</v>
      </c>
      <c r="F40" s="33">
        <f>D40/80</f>
        <v>25.604500000000002</v>
      </c>
      <c r="G40" s="33">
        <v>5</v>
      </c>
      <c r="H40" s="33">
        <f t="shared" ref="H40:H48" si="6">F40*G40</f>
        <v>128.02250000000001</v>
      </c>
      <c r="I40" s="33">
        <f t="shared" ref="I40:I48" si="7">H40/8</f>
        <v>16.002812500000001</v>
      </c>
      <c r="K40" s="33" t="e">
        <f t="shared" ref="K40:K48" si="8">I40/J40</f>
        <v>#DIV/0!</v>
      </c>
    </row>
    <row r="41" spans="1:11" ht="15.75" x14ac:dyDescent="0.25">
      <c r="A41" s="15">
        <v>16</v>
      </c>
      <c r="B41" s="66" t="s">
        <v>29</v>
      </c>
      <c r="C41" s="67" t="s">
        <v>4</v>
      </c>
      <c r="D41" s="27">
        <v>136.5</v>
      </c>
      <c r="E41" t="s">
        <v>7</v>
      </c>
      <c r="F41" s="33">
        <f>D41/12</f>
        <v>11.375</v>
      </c>
      <c r="G41" s="33">
        <v>5</v>
      </c>
      <c r="H41" s="33">
        <f t="shared" si="6"/>
        <v>56.875</v>
      </c>
      <c r="I41" s="33">
        <f t="shared" si="7"/>
        <v>7.109375</v>
      </c>
      <c r="K41" s="33" t="e">
        <f t="shared" si="8"/>
        <v>#DIV/0!</v>
      </c>
    </row>
    <row r="42" spans="1:11" ht="15.75" x14ac:dyDescent="0.25">
      <c r="A42" s="15">
        <v>17</v>
      </c>
      <c r="B42" s="66" t="s">
        <v>30</v>
      </c>
      <c r="C42" s="67" t="s">
        <v>4</v>
      </c>
      <c r="D42" s="27">
        <v>9</v>
      </c>
      <c r="E42" t="s">
        <v>7</v>
      </c>
      <c r="F42" s="33">
        <f>D42/54</f>
        <v>0.16666666666666666</v>
      </c>
      <c r="G42" s="33">
        <v>5</v>
      </c>
      <c r="H42" s="33">
        <f t="shared" si="6"/>
        <v>0.83333333333333326</v>
      </c>
      <c r="I42" s="33">
        <f t="shared" si="7"/>
        <v>0.10416666666666666</v>
      </c>
      <c r="K42" s="33" t="e">
        <f t="shared" si="8"/>
        <v>#DIV/0!</v>
      </c>
    </row>
    <row r="43" spans="1:11" ht="15.75" x14ac:dyDescent="0.25">
      <c r="A43" s="15">
        <v>18</v>
      </c>
      <c r="B43" s="66" t="s">
        <v>31</v>
      </c>
      <c r="C43" s="67" t="s">
        <v>5</v>
      </c>
      <c r="D43" s="27">
        <v>186.14</v>
      </c>
      <c r="E43" t="s">
        <v>7</v>
      </c>
      <c r="F43" s="33">
        <f>D43/54</f>
        <v>3.4470370370370369</v>
      </c>
      <c r="G43" s="33">
        <v>5</v>
      </c>
      <c r="H43" s="33">
        <f t="shared" si="6"/>
        <v>17.235185185185184</v>
      </c>
      <c r="I43" s="33">
        <f t="shared" si="7"/>
        <v>2.154398148148148</v>
      </c>
      <c r="K43" s="33" t="e">
        <f t="shared" si="8"/>
        <v>#DIV/0!</v>
      </c>
    </row>
    <row r="44" spans="1:11" ht="15.75" x14ac:dyDescent="0.25">
      <c r="A44" s="15">
        <v>19</v>
      </c>
      <c r="B44" s="66" t="s">
        <v>32</v>
      </c>
      <c r="C44" s="67" t="s">
        <v>5</v>
      </c>
      <c r="D44" s="27"/>
      <c r="E44" t="s">
        <v>7</v>
      </c>
      <c r="F44" s="33">
        <f>D44/54</f>
        <v>0</v>
      </c>
      <c r="G44" s="33">
        <v>5</v>
      </c>
      <c r="H44" s="33">
        <f t="shared" si="6"/>
        <v>0</v>
      </c>
      <c r="I44" s="33">
        <f t="shared" si="7"/>
        <v>0</v>
      </c>
      <c r="K44" s="33" t="e">
        <f t="shared" si="8"/>
        <v>#DIV/0!</v>
      </c>
    </row>
    <row r="45" spans="1:11" ht="15.75" x14ac:dyDescent="0.25">
      <c r="A45" s="15">
        <v>20</v>
      </c>
      <c r="B45" s="66" t="s">
        <v>33</v>
      </c>
      <c r="C45" s="67" t="s">
        <v>9</v>
      </c>
      <c r="D45" s="27">
        <v>2</v>
      </c>
      <c r="E45" t="s">
        <v>7</v>
      </c>
      <c r="F45" s="33">
        <f>D45*2</f>
        <v>4</v>
      </c>
      <c r="G45" s="33">
        <v>5</v>
      </c>
      <c r="H45" s="33">
        <f t="shared" si="6"/>
        <v>20</v>
      </c>
      <c r="I45" s="33">
        <f t="shared" si="7"/>
        <v>2.5</v>
      </c>
      <c r="K45" s="33" t="e">
        <f t="shared" si="8"/>
        <v>#DIV/0!</v>
      </c>
    </row>
    <row r="46" spans="1:11" ht="15.75" x14ac:dyDescent="0.25">
      <c r="A46" s="15">
        <v>21</v>
      </c>
      <c r="B46" s="66" t="s">
        <v>34</v>
      </c>
      <c r="C46" s="67" t="s">
        <v>5</v>
      </c>
      <c r="D46" s="27">
        <v>1002.23</v>
      </c>
      <c r="E46" t="s">
        <v>7</v>
      </c>
      <c r="F46" s="33">
        <f>D46/41</f>
        <v>24.444634146341464</v>
      </c>
      <c r="G46" s="33">
        <v>5</v>
      </c>
      <c r="H46" s="33">
        <f t="shared" si="6"/>
        <v>122.22317073170731</v>
      </c>
      <c r="I46" s="33">
        <f t="shared" si="7"/>
        <v>15.277896341463414</v>
      </c>
      <c r="K46" s="33" t="e">
        <f t="shared" si="8"/>
        <v>#DIV/0!</v>
      </c>
    </row>
    <row r="47" spans="1:11" ht="15.75" x14ac:dyDescent="0.25">
      <c r="A47" s="15">
        <v>25</v>
      </c>
      <c r="B47" s="66" t="s">
        <v>35</v>
      </c>
      <c r="C47" s="67" t="s">
        <v>5</v>
      </c>
      <c r="D47" s="27">
        <v>24</v>
      </c>
      <c r="E47" t="s">
        <v>7</v>
      </c>
      <c r="F47" s="33">
        <f>D47/80</f>
        <v>0.3</v>
      </c>
      <c r="G47" s="33">
        <v>5</v>
      </c>
      <c r="H47" s="33">
        <f t="shared" si="6"/>
        <v>1.5</v>
      </c>
      <c r="I47" s="33">
        <f t="shared" si="7"/>
        <v>0.1875</v>
      </c>
      <c r="K47" s="33" t="e">
        <f t="shared" si="8"/>
        <v>#DIV/0!</v>
      </c>
    </row>
    <row r="48" spans="1:11" ht="15.75" x14ac:dyDescent="0.25">
      <c r="A48" s="15">
        <v>26</v>
      </c>
      <c r="B48" s="66" t="s">
        <v>36</v>
      </c>
      <c r="C48" s="67" t="s">
        <v>4</v>
      </c>
      <c r="D48" s="27"/>
      <c r="E48" t="s">
        <v>7</v>
      </c>
      <c r="F48" s="33">
        <f>D48/54</f>
        <v>0</v>
      </c>
      <c r="G48" s="33">
        <v>5</v>
      </c>
      <c r="H48" s="33">
        <f t="shared" si="6"/>
        <v>0</v>
      </c>
      <c r="I48" s="33">
        <f t="shared" si="7"/>
        <v>0</v>
      </c>
      <c r="K48" s="33" t="e">
        <f t="shared" si="8"/>
        <v>#DIV/0!</v>
      </c>
    </row>
    <row r="50" spans="1:11" x14ac:dyDescent="0.25">
      <c r="E50" s="74" t="s">
        <v>73</v>
      </c>
      <c r="F50" s="87" t="s">
        <v>2</v>
      </c>
      <c r="G50" s="87"/>
      <c r="H50" s="87" t="s">
        <v>56</v>
      </c>
      <c r="I50" s="87" t="s">
        <v>70</v>
      </c>
      <c r="J50" s="87" t="s">
        <v>71</v>
      </c>
      <c r="K50" s="87" t="s">
        <v>72</v>
      </c>
    </row>
    <row r="51" spans="1:11" x14ac:dyDescent="0.25">
      <c r="E51" t="s">
        <v>7</v>
      </c>
      <c r="F51" s="33">
        <f>SUM(F40:F48)</f>
        <v>69.337837850045162</v>
      </c>
      <c r="H51" s="33">
        <f>SUM(H40:H48)</f>
        <v>346.68918925022581</v>
      </c>
      <c r="I51" s="33">
        <f>H51/8</f>
        <v>43.336148656278226</v>
      </c>
      <c r="J51" s="33" t="e">
        <f>AVERAGE(J40:J48)</f>
        <v>#DIV/0!</v>
      </c>
      <c r="K51" s="33" t="e">
        <f>I51/J51</f>
        <v>#DIV/0!</v>
      </c>
    </row>
    <row r="59" spans="1:11" x14ac:dyDescent="0.25">
      <c r="A59" s="91" t="s">
        <v>67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</row>
    <row r="60" spans="1:11" ht="30" customHeight="1" x14ac:dyDescent="0.25">
      <c r="A60" s="72" t="s">
        <v>0</v>
      </c>
      <c r="B60" s="1" t="s">
        <v>82</v>
      </c>
      <c r="C60" s="72" t="s">
        <v>1</v>
      </c>
      <c r="D60" s="72" t="s">
        <v>2</v>
      </c>
      <c r="E60" s="73" t="s">
        <v>53</v>
      </c>
      <c r="F60" s="86" t="s">
        <v>20</v>
      </c>
      <c r="G60" s="86" t="s">
        <v>55</v>
      </c>
      <c r="H60" s="86" t="s">
        <v>56</v>
      </c>
      <c r="I60" s="86" t="s">
        <v>70</v>
      </c>
      <c r="J60" s="86" t="s">
        <v>71</v>
      </c>
      <c r="K60" s="86" t="s">
        <v>72</v>
      </c>
    </row>
    <row r="61" spans="1:11" ht="15.75" x14ac:dyDescent="0.25">
      <c r="A61" s="71">
        <v>22.1</v>
      </c>
      <c r="B61" s="71" t="s">
        <v>38</v>
      </c>
      <c r="C61" s="48" t="s">
        <v>5</v>
      </c>
      <c r="D61" s="27"/>
      <c r="E61" t="s">
        <v>67</v>
      </c>
      <c r="F61" s="33">
        <f>D61/54*2</f>
        <v>0</v>
      </c>
      <c r="G61" s="33">
        <v>0.75</v>
      </c>
      <c r="H61" s="33">
        <f>F61*G61</f>
        <v>0</v>
      </c>
      <c r="I61" s="33">
        <f>H61/8</f>
        <v>0</v>
      </c>
      <c r="K61" s="33" t="e">
        <f>I61/J61</f>
        <v>#DIV/0!</v>
      </c>
    </row>
    <row r="62" spans="1:11" ht="15.75" x14ac:dyDescent="0.25">
      <c r="A62" s="71">
        <v>23.1</v>
      </c>
      <c r="B62" s="71" t="s">
        <v>39</v>
      </c>
      <c r="C62" s="48" t="s">
        <v>5</v>
      </c>
      <c r="D62" s="27"/>
      <c r="E62" t="s">
        <v>67</v>
      </c>
      <c r="F62" s="33">
        <f>D62*0.167/27*2</f>
        <v>0</v>
      </c>
      <c r="G62" s="33">
        <v>0.75</v>
      </c>
      <c r="H62" s="33">
        <f>F62*G62</f>
        <v>0</v>
      </c>
      <c r="I62" s="33">
        <f>H62/8</f>
        <v>0</v>
      </c>
      <c r="K62" s="33" t="e">
        <f>I62/J62</f>
        <v>#DIV/0!</v>
      </c>
    </row>
    <row r="64" spans="1:11" x14ac:dyDescent="0.25">
      <c r="E64" s="74" t="s">
        <v>73</v>
      </c>
      <c r="F64" s="87" t="s">
        <v>2</v>
      </c>
      <c r="G64" s="87"/>
      <c r="H64" s="87" t="s">
        <v>56</v>
      </c>
      <c r="I64" s="87" t="s">
        <v>70</v>
      </c>
      <c r="J64" s="87" t="s">
        <v>71</v>
      </c>
      <c r="K64" s="87" t="s">
        <v>72</v>
      </c>
    </row>
    <row r="65" spans="1:11" x14ac:dyDescent="0.25">
      <c r="E65" t="s">
        <v>67</v>
      </c>
      <c r="F65" s="33">
        <f>SUM(F61:F62)</f>
        <v>0</v>
      </c>
      <c r="H65" s="33">
        <f>SUM(H61:H62)</f>
        <v>0</v>
      </c>
      <c r="I65" s="33">
        <f>H65/8</f>
        <v>0</v>
      </c>
      <c r="J65" s="33" t="e">
        <f>AVERAGE(J61:J62)</f>
        <v>#DIV/0!</v>
      </c>
      <c r="K65" s="33" t="e">
        <f>I65/J65</f>
        <v>#DIV/0!</v>
      </c>
    </row>
    <row r="73" spans="1:11" x14ac:dyDescent="0.25">
      <c r="A73" s="91" t="s">
        <v>74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</row>
    <row r="74" spans="1:11" ht="30" customHeight="1" x14ac:dyDescent="0.25">
      <c r="A74" s="72" t="s">
        <v>0</v>
      </c>
      <c r="B74" s="1" t="s">
        <v>82</v>
      </c>
      <c r="C74" s="72" t="s">
        <v>1</v>
      </c>
      <c r="D74" s="72" t="s">
        <v>2</v>
      </c>
      <c r="E74" s="73" t="s">
        <v>53</v>
      </c>
      <c r="F74" s="86" t="s">
        <v>2</v>
      </c>
      <c r="G74" s="86" t="s">
        <v>55</v>
      </c>
      <c r="H74" s="86" t="s">
        <v>56</v>
      </c>
      <c r="I74" s="86" t="s">
        <v>70</v>
      </c>
      <c r="J74" s="86" t="s">
        <v>71</v>
      </c>
      <c r="K74" s="86" t="s">
        <v>72</v>
      </c>
    </row>
    <row r="85" spans="1:11" x14ac:dyDescent="0.25">
      <c r="A85" s="91" t="s">
        <v>75</v>
      </c>
      <c r="B85" s="91"/>
      <c r="C85" s="91"/>
      <c r="D85" s="91"/>
      <c r="E85" s="91"/>
      <c r="F85" s="91"/>
      <c r="G85" s="91"/>
      <c r="H85" s="91"/>
      <c r="I85" s="91"/>
      <c r="J85" s="91"/>
      <c r="K85" s="91"/>
    </row>
    <row r="86" spans="1:11" ht="30" customHeight="1" x14ac:dyDescent="0.25">
      <c r="A86" s="72" t="s">
        <v>0</v>
      </c>
      <c r="B86" s="1" t="s">
        <v>82</v>
      </c>
      <c r="C86" s="72" t="s">
        <v>1</v>
      </c>
      <c r="D86" s="72" t="s">
        <v>2</v>
      </c>
      <c r="E86" s="73" t="s">
        <v>53</v>
      </c>
      <c r="F86" s="86" t="s">
        <v>2</v>
      </c>
      <c r="G86" s="86" t="s">
        <v>55</v>
      </c>
      <c r="H86" s="86" t="s">
        <v>56</v>
      </c>
      <c r="I86" s="86" t="s">
        <v>70</v>
      </c>
      <c r="J86" s="86" t="s">
        <v>71</v>
      </c>
      <c r="K86" s="86" t="s">
        <v>72</v>
      </c>
    </row>
  </sheetData>
  <mergeCells count="7">
    <mergeCell ref="A73:K73"/>
    <mergeCell ref="A85:K85"/>
    <mergeCell ref="A1:K1"/>
    <mergeCell ref="A2:K2"/>
    <mergeCell ref="A21:K21"/>
    <mergeCell ref="A38:K38"/>
    <mergeCell ref="A59:K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A949-D885-49FF-A71A-70BF9CF18EED}">
  <dimension ref="A1:K16"/>
  <sheetViews>
    <sheetView workbookViewId="0">
      <selection activeCell="F21" sqref="F21"/>
    </sheetView>
  </sheetViews>
  <sheetFormatPr defaultRowHeight="15" x14ac:dyDescent="0.25"/>
  <cols>
    <col min="1" max="1" width="14.28515625" bestFit="1" customWidth="1"/>
    <col min="2" max="2" width="12" style="33" bestFit="1" customWidth="1"/>
    <col min="3" max="3" width="5.28515625" style="33" bestFit="1" customWidth="1"/>
    <col min="4" max="5" width="12" style="33" bestFit="1" customWidth="1"/>
    <col min="6" max="6" width="9.85546875" style="33" bestFit="1" customWidth="1"/>
    <col min="7" max="7" width="10.5703125" style="33" bestFit="1" customWidth="1"/>
    <col min="8" max="8" width="9.140625" style="33"/>
  </cols>
  <sheetData>
    <row r="1" spans="1:11" ht="39.950000000000003" customHeight="1" x14ac:dyDescent="0.25">
      <c r="A1" s="93" t="s">
        <v>82</v>
      </c>
      <c r="B1" s="94"/>
      <c r="C1" s="94"/>
      <c r="D1" s="94"/>
      <c r="E1" s="94"/>
      <c r="F1" s="94"/>
      <c r="G1" s="95"/>
      <c r="H1" s="88"/>
      <c r="I1" s="76"/>
      <c r="J1" s="76"/>
      <c r="K1" s="76"/>
    </row>
    <row r="2" spans="1:11" ht="30" customHeight="1" x14ac:dyDescent="0.25">
      <c r="A2" s="73" t="s">
        <v>53</v>
      </c>
      <c r="B2" s="86" t="s">
        <v>2</v>
      </c>
      <c r="C2" s="86" t="s">
        <v>76</v>
      </c>
      <c r="D2" s="86" t="s">
        <v>77</v>
      </c>
      <c r="E2" s="86" t="s">
        <v>78</v>
      </c>
      <c r="F2" s="86" t="s">
        <v>79</v>
      </c>
      <c r="G2" s="86" t="s">
        <v>80</v>
      </c>
    </row>
    <row r="3" spans="1:11" x14ac:dyDescent="0.25">
      <c r="A3" s="75" t="s">
        <v>65</v>
      </c>
      <c r="B3" s="89">
        <v>106.26296794871797</v>
      </c>
      <c r="C3" s="89" t="s">
        <v>10</v>
      </c>
      <c r="D3" s="89">
        <v>117.09296794871796</v>
      </c>
      <c r="E3" s="89">
        <f>D3/8</f>
        <v>14.636620993589744</v>
      </c>
      <c r="F3" s="89">
        <v>0</v>
      </c>
      <c r="G3" s="89" t="e">
        <f>E3/F3</f>
        <v>#DIV/0!</v>
      </c>
    </row>
    <row r="4" spans="1:11" x14ac:dyDescent="0.25">
      <c r="A4" s="75" t="s">
        <v>6</v>
      </c>
      <c r="B4" s="89">
        <v>65.093825504366151</v>
      </c>
      <c r="C4" s="89" t="s">
        <v>10</v>
      </c>
      <c r="D4" s="89">
        <v>48.820369128274621</v>
      </c>
      <c r="E4" s="89">
        <f>D4/8</f>
        <v>6.1025461410343276</v>
      </c>
      <c r="F4" s="89">
        <v>0</v>
      </c>
      <c r="G4" s="89" t="e">
        <f>E4/F4</f>
        <v>#DIV/0!</v>
      </c>
    </row>
    <row r="5" spans="1:11" x14ac:dyDescent="0.25">
      <c r="A5" s="75" t="s">
        <v>7</v>
      </c>
      <c r="B5" s="89">
        <v>69.337837850045162</v>
      </c>
      <c r="C5" s="89" t="s">
        <v>10</v>
      </c>
      <c r="D5" s="89">
        <v>346.68918925022581</v>
      </c>
      <c r="E5" s="89">
        <f>D5/8</f>
        <v>43.336148656278226</v>
      </c>
      <c r="F5" s="89">
        <v>0</v>
      </c>
      <c r="G5" s="89" t="e">
        <f>E5/F5</f>
        <v>#DIV/0!</v>
      </c>
    </row>
    <row r="6" spans="1:11" x14ac:dyDescent="0.25">
      <c r="A6" s="75" t="s">
        <v>67</v>
      </c>
      <c r="B6" s="89">
        <v>0</v>
      </c>
      <c r="C6" s="89" t="s">
        <v>20</v>
      </c>
      <c r="D6" s="89">
        <v>0</v>
      </c>
      <c r="E6" s="89">
        <f>D6/8</f>
        <v>0</v>
      </c>
      <c r="F6" s="89">
        <v>0</v>
      </c>
      <c r="G6" s="89" t="e">
        <f>E6/F6</f>
        <v>#DIV/0!</v>
      </c>
    </row>
    <row r="11" spans="1:11" ht="30" customHeight="1" x14ac:dyDescent="0.25">
      <c r="A11" s="77" t="s">
        <v>74</v>
      </c>
      <c r="B11" s="90" t="s">
        <v>1</v>
      </c>
      <c r="C11" s="90" t="s">
        <v>2</v>
      </c>
    </row>
    <row r="16" spans="1:11" ht="30" customHeight="1" x14ac:dyDescent="0.25">
      <c r="A16" s="77" t="s">
        <v>75</v>
      </c>
      <c r="B16" s="90" t="s">
        <v>1</v>
      </c>
      <c r="C16" s="90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full location</vt:lpstr>
      <vt:lpstr>Filtered Rows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Song</dc:creator>
  <cp:lastModifiedBy>Joseph Song</cp:lastModifiedBy>
  <dcterms:created xsi:type="dcterms:W3CDTF">2024-07-01T19:29:12Z</dcterms:created>
  <dcterms:modified xsi:type="dcterms:W3CDTF">2025-07-08T19:31:34Z</dcterms:modified>
</cp:coreProperties>
</file>