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 Torrealba\Desktop\Magister- Escritorio\Datos Cinética 2020\Datos Biorreactor 2020\"/>
    </mc:Choice>
  </mc:AlternateContent>
  <xr:revisionPtr revIDLastSave="0" documentId="13_ncr:1_{FF7BF6F4-03B4-4AC5-A62C-C09C9962DD84}" xr6:coauthVersionLast="47" xr6:coauthVersionMax="47" xr10:uidLastSave="{00000000-0000-0000-0000-000000000000}"/>
  <bookViews>
    <workbookView xWindow="-120" yWindow="-120" windowWidth="29040" windowHeight="15840" tabRatio="771" firstSheet="5" activeTab="5" xr2:uid="{00000000-000D-0000-FFFF-FFFF00000000}"/>
  </bookViews>
  <sheets>
    <sheet name="LAB-SR(06)" sheetId="6" r:id="rId1"/>
    <sheet name="LAB-LO(02)" sheetId="2" r:id="rId2"/>
    <sheet name="LAB-LO(03)" sheetId="3" r:id="rId3"/>
    <sheet name="LAB-MA(04)" sheetId="4" r:id="rId4"/>
    <sheet name="LAB-MA(05)" sheetId="5" r:id="rId5"/>
    <sheet name="LAB-LO(07)" sheetId="8" r:id="rId6"/>
    <sheet name="LAB-LO(08)" sheetId="11" r:id="rId7"/>
    <sheet name="LAB-PO(09)" sheetId="12" r:id="rId8"/>
    <sheet name="LAB-VA(07)" sheetId="7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2" l="1"/>
  <c r="E12" i="12" s="1"/>
  <c r="E3" i="5" l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C5" i="7" l="1"/>
  <c r="B5" i="7"/>
  <c r="D5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2" i="2"/>
  <c r="E13" i="2" s="1"/>
  <c r="E14" i="2" s="1"/>
  <c r="E3" i="2"/>
  <c r="E4" i="2" s="1"/>
  <c r="E5" i="2" s="1"/>
  <c r="E6" i="2" s="1"/>
  <c r="E7" i="2" s="1"/>
</calcChain>
</file>

<file path=xl/sharedStrings.xml><?xml version="1.0" encoding="utf-8"?>
<sst xmlns="http://schemas.openxmlformats.org/spreadsheetml/2006/main" count="673" uniqueCount="169">
  <si>
    <t>Comentarios</t>
  </si>
  <si>
    <t>Código</t>
  </si>
  <si>
    <t>Fecha</t>
  </si>
  <si>
    <t>Tiempo (h)</t>
  </si>
  <si>
    <t>Time (min)</t>
  </si>
  <si>
    <t>Azucar Total (g/L)</t>
  </si>
  <si>
    <t>Glucosa (g/L)</t>
  </si>
  <si>
    <t>Fructosa (g/L)</t>
  </si>
  <si>
    <t>YAN (mg/L)</t>
  </si>
  <si>
    <t>Densidad (kg/m3)</t>
  </si>
  <si>
    <t>Brix</t>
  </si>
  <si>
    <t>Temperatura (°C)</t>
  </si>
  <si>
    <t>pH</t>
  </si>
  <si>
    <t>Antocianinas (mg/L)</t>
  </si>
  <si>
    <t>Color</t>
  </si>
  <si>
    <t>Polifenoles (mg/L)</t>
  </si>
  <si>
    <t>SO2 L (mg/L)</t>
  </si>
  <si>
    <t>SO2T (mg/L)</t>
  </si>
  <si>
    <t>Ac. Málico</t>
  </si>
  <si>
    <t>Ac. Acético</t>
  </si>
  <si>
    <t>Ac. Total</t>
  </si>
  <si>
    <t>LAB-SR(06)-0</t>
  </si>
  <si>
    <t>-</t>
  </si>
  <si>
    <t>LAB-SR(06)-1</t>
  </si>
  <si>
    <t>LAB-SR(06)-2</t>
  </si>
  <si>
    <t>LAB-SR(06)-3</t>
  </si>
  <si>
    <t>LAB-SR(06)-4</t>
  </si>
  <si>
    <t>Adicion 0,5 g FDA</t>
  </si>
  <si>
    <t>LAB-SR(06)-5</t>
  </si>
  <si>
    <t>YAN post FDA</t>
  </si>
  <si>
    <t>LAB-SR(06)-5-FDA</t>
  </si>
  <si>
    <t>LAB-SR(06)-6</t>
  </si>
  <si>
    <t>LAB-SR(06)-7</t>
  </si>
  <si>
    <t>LAB-SR(06)-8</t>
  </si>
  <si>
    <t>LAB-SR(06)-9</t>
  </si>
  <si>
    <t>Descube e Inicio FML</t>
  </si>
  <si>
    <t>LAB-SR(06)-10</t>
  </si>
  <si>
    <t>Inicio FA</t>
  </si>
  <si>
    <t>LAB-LO(02)-0</t>
  </si>
  <si>
    <t>LAB-LO(02)-1</t>
  </si>
  <si>
    <t>LAB-LO(02)-2</t>
  </si>
  <si>
    <t>LAB-LO(02)-3</t>
  </si>
  <si>
    <t>LAB-LO(02)-4</t>
  </si>
  <si>
    <t>LAB-LO(02)-5</t>
  </si>
  <si>
    <t>Post adicion FDA</t>
  </si>
  <si>
    <t>LAB-LO(02)-5 FDA</t>
  </si>
  <si>
    <t>LAB-LO(02)-6</t>
  </si>
  <si>
    <t>LAB-LO(02)-7</t>
  </si>
  <si>
    <t>LAB-LO(02)-8</t>
  </si>
  <si>
    <t>LAB-LO(02)-9</t>
  </si>
  <si>
    <t>LAB-LO(02)-10</t>
  </si>
  <si>
    <t>Descube</t>
  </si>
  <si>
    <t>LAB-LO(02)-11</t>
  </si>
  <si>
    <t>LAB-LO(03)-0</t>
  </si>
  <si>
    <t>LAB-LO(03)-1</t>
  </si>
  <si>
    <t>LAB-LO(03)-2</t>
  </si>
  <si>
    <t>LAB-LO(03)-3</t>
  </si>
  <si>
    <t>LAB-LO(03)-4</t>
  </si>
  <si>
    <t>LAB-LO(03)-5</t>
  </si>
  <si>
    <t>LAB-LO(03)-5-FDA</t>
  </si>
  <si>
    <t>LAB-LO(03)-6</t>
  </si>
  <si>
    <t>LAB-LO(03)-7</t>
  </si>
  <si>
    <t>LAB-LO(03)-8</t>
  </si>
  <si>
    <t>LAB-LO(03)-9</t>
  </si>
  <si>
    <t>LAB-LO(03)-10</t>
  </si>
  <si>
    <t>Inicio FML</t>
  </si>
  <si>
    <t>LAB-LO(03)-11</t>
  </si>
  <si>
    <t>LAB-MA(04)-0</t>
  </si>
  <si>
    <t>LAB-MA(04)-1</t>
  </si>
  <si>
    <t>LAB-MA(04)-2</t>
  </si>
  <si>
    <t>LAB-MA(04)-3</t>
  </si>
  <si>
    <t>LAB-MA(04)-4</t>
  </si>
  <si>
    <t>LAB-MA(04)-4-FDA</t>
  </si>
  <si>
    <t>LAB-MA(04)-5</t>
  </si>
  <si>
    <t>LAB-MA(04)-6</t>
  </si>
  <si>
    <t>LAB-MA(04)-7</t>
  </si>
  <si>
    <t>LAB-MA(04)-8</t>
  </si>
  <si>
    <t>LAB-MA(04)-9</t>
  </si>
  <si>
    <t>LAB-MA(04)-10</t>
  </si>
  <si>
    <t>LAB-MA(04)-11</t>
  </si>
  <si>
    <t>LAB-MA(05)-0</t>
  </si>
  <si>
    <t>LAB-MA(05)-1</t>
  </si>
  <si>
    <t>LAB-MA(05)-2</t>
  </si>
  <si>
    <t>LAB-MA(05)-3</t>
  </si>
  <si>
    <t>LAB-MA(05)-4</t>
  </si>
  <si>
    <t>Add 0,49g FDA</t>
  </si>
  <si>
    <t>LAB-MA(05)-5</t>
  </si>
  <si>
    <t>LAB-MA(05)-5-FDA</t>
  </si>
  <si>
    <t>LAB-MA(05)-6</t>
  </si>
  <si>
    <t>LAB-MA(05)-7</t>
  </si>
  <si>
    <t>LAB-MA(05)-8</t>
  </si>
  <si>
    <t>LAB-MA(05)-9</t>
  </si>
  <si>
    <t>LAB-MA(05)-10</t>
  </si>
  <si>
    <t>LAB-MA(05)-11</t>
  </si>
  <si>
    <t>Inoculación</t>
  </si>
  <si>
    <t>LAB-LO(07)-0</t>
  </si>
  <si>
    <t>LAB-LO(07)-1</t>
  </si>
  <si>
    <t>LAB-LO(07)-2</t>
  </si>
  <si>
    <t>LAB-LO(07)-3</t>
  </si>
  <si>
    <t>LAB-LO(07)-4</t>
  </si>
  <si>
    <t>Adicion 0.5 g FDA</t>
  </si>
  <si>
    <t>LAB-LO(07)-5</t>
  </si>
  <si>
    <t>LAB-LO(07)-5-FDA</t>
  </si>
  <si>
    <t>LAB-LO(07)-6</t>
  </si>
  <si>
    <t>LAB-LO(07)-7</t>
  </si>
  <si>
    <t>LAB-LO(07)-8</t>
  </si>
  <si>
    <t>LAB-LO(08)-0</t>
  </si>
  <si>
    <t>LAB-LO(08)-1</t>
  </si>
  <si>
    <t>LAB-LO(08)-2</t>
  </si>
  <si>
    <t>LAB-LO(08)-3</t>
  </si>
  <si>
    <t>LAB-LO(08)-4</t>
  </si>
  <si>
    <t>LAB-LO(08)-5</t>
  </si>
  <si>
    <t>LAB-LO(08)-5-FDA</t>
  </si>
  <si>
    <t>LAB-LO(08)-6</t>
  </si>
  <si>
    <t>LAB-LO(08)-7</t>
  </si>
  <si>
    <t>LAB-LO(08)-8</t>
  </si>
  <si>
    <t>LAB-LO(08)-9</t>
  </si>
  <si>
    <t>LAB-LO(08)-10</t>
  </si>
  <si>
    <t>LAB-LO(08)-11</t>
  </si>
  <si>
    <t>LAB-LO(08)-13</t>
  </si>
  <si>
    <t>LAB-PO(09)-0</t>
  </si>
  <si>
    <t>LAB-PO(09)-1</t>
  </si>
  <si>
    <t>LAB-PO(09)-2</t>
  </si>
  <si>
    <t>LAB-PO(09)-3</t>
  </si>
  <si>
    <t>LAB-PO(09)-4</t>
  </si>
  <si>
    <t>LAB-PO(09)-4-FDA</t>
  </si>
  <si>
    <t>LAB-PO(09)-5</t>
  </si>
  <si>
    <t>LAB-PO(09)-6</t>
  </si>
  <si>
    <t>LAB-PO(09)-7</t>
  </si>
  <si>
    <t>LAB-PO(09)-8</t>
  </si>
  <si>
    <t>LAB-PO(09)-9</t>
  </si>
  <si>
    <t>Datos uva</t>
  </si>
  <si>
    <t>Uva (kg)</t>
  </si>
  <si>
    <t>LAB-VA(07)-0</t>
  </si>
  <si>
    <t>Mosto (mL)</t>
  </si>
  <si>
    <t>Mosto (kg)</t>
  </si>
  <si>
    <t>LAB-VA(07)-1</t>
  </si>
  <si>
    <t>Solidos (kg)</t>
  </si>
  <si>
    <t>LAB-VA(07)-2</t>
  </si>
  <si>
    <t>Relación L/S</t>
  </si>
  <si>
    <t>LAB-VA(07)-3</t>
  </si>
  <si>
    <t>Vino (mL)</t>
  </si>
  <si>
    <t>Mosto Fermentado</t>
  </si>
  <si>
    <t>LAB-VA(07)-4</t>
  </si>
  <si>
    <t>LAB-VA(07)-5</t>
  </si>
  <si>
    <t>LAB-VA(07)-6</t>
  </si>
  <si>
    <t>Mosto Pre-Fermentativo</t>
  </si>
  <si>
    <t>LAB-VA(07)-7</t>
  </si>
  <si>
    <t>LAB-VA(07)-8</t>
  </si>
  <si>
    <t>LAB-VA(07)-9</t>
  </si>
  <si>
    <t>LAB-VA(07)-10</t>
  </si>
  <si>
    <t>SO2 Libre</t>
  </si>
  <si>
    <t>SO2 Total</t>
  </si>
  <si>
    <t>YAN</t>
  </si>
  <si>
    <t>Correción mosto</t>
  </si>
  <si>
    <t>pH deseado</t>
  </si>
  <si>
    <t>Ac. Tartarico añadido (g/L)</t>
  </si>
  <si>
    <t>YAN deseado (mg/L)</t>
  </si>
  <si>
    <t>Fosfato de amonio añadido (g)</t>
  </si>
  <si>
    <t>Sulfuroso (g/hL)</t>
  </si>
  <si>
    <t>Levadura (g/hL)</t>
  </si>
  <si>
    <t>Remontajes</t>
  </si>
  <si>
    <t>Densidad</t>
  </si>
  <si>
    <t>Flujo (L/min)</t>
  </si>
  <si>
    <t>Duración (min)</t>
  </si>
  <si>
    <t>veces/día</t>
  </si>
  <si>
    <t>hasta 1060</t>
  </si>
  <si>
    <t>hasta 1020</t>
  </si>
  <si>
    <t>hasta 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</si>
</sst>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\-m\-yyyy"/>
    <numFmt numFmtId="166" formatCode="0.0"/>
    <numFmt numFmtId="167" formatCode="[h]:mm:ss;@"/>
    <numFmt numFmtId="168" formatCode="m/d/yy\ h:mm;@"/>
  </numFmts>
  <fonts count="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3" borderId="4" xfId="0" applyFont="1" applyFill="1" applyBorder="1"/>
    <xf numFmtId="0" fontId="2" fillId="0" borderId="5" xfId="0" applyFont="1" applyBorder="1"/>
    <xf numFmtId="164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/>
    <xf numFmtId="20" fontId="2" fillId="0" borderId="8" xfId="0" applyNumberFormat="1" applyFont="1" applyBorder="1"/>
    <xf numFmtId="2" fontId="2" fillId="0" borderId="8" xfId="0" applyNumberFormat="1" applyFont="1" applyBorder="1"/>
    <xf numFmtId="164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165" fontId="2" fillId="0" borderId="0" xfId="0" applyNumberFormat="1" applyFont="1"/>
    <xf numFmtId="20" fontId="2" fillId="0" borderId="11" xfId="0" applyNumberFormat="1" applyFont="1" applyBorder="1"/>
    <xf numFmtId="2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11" xfId="0" applyNumberFormat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166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/>
    <xf numFmtId="0" fontId="2" fillId="0" borderId="13" xfId="0" applyFont="1" applyBorder="1"/>
    <xf numFmtId="165" fontId="2" fillId="0" borderId="14" xfId="0" applyNumberFormat="1" applyFont="1" applyBorder="1"/>
    <xf numFmtId="20" fontId="2" fillId="0" borderId="14" xfId="0" applyNumberFormat="1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165" fontId="2" fillId="0" borderId="17" xfId="0" applyNumberFormat="1" applyFont="1" applyBorder="1"/>
    <xf numFmtId="20" fontId="2" fillId="0" borderId="17" xfId="0" applyNumberFormat="1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2" fontId="2" fillId="0" borderId="6" xfId="0" applyNumberFormat="1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0" fontId="1" fillId="3" borderId="25" xfId="0" applyFont="1" applyFill="1" applyBorder="1"/>
    <xf numFmtId="1" fontId="1" fillId="3" borderId="25" xfId="0" applyNumberFormat="1" applyFont="1" applyFill="1" applyBorder="1"/>
    <xf numFmtId="3" fontId="2" fillId="0" borderId="11" xfId="0" applyNumberFormat="1" applyFont="1" applyBorder="1"/>
    <xf numFmtId="166" fontId="1" fillId="3" borderId="25" xfId="0" applyNumberFormat="1" applyFont="1" applyFill="1" applyBorder="1"/>
    <xf numFmtId="0" fontId="2" fillId="0" borderId="26" xfId="0" applyFont="1" applyBorder="1" applyAlignment="1">
      <alignment horizontal="center"/>
    </xf>
    <xf numFmtId="1" fontId="2" fillId="0" borderId="8" xfId="0" applyNumberFormat="1" applyFont="1" applyBorder="1"/>
    <xf numFmtId="166" fontId="2" fillId="0" borderId="8" xfId="0" applyNumberFormat="1" applyFont="1" applyBorder="1"/>
    <xf numFmtId="2" fontId="2" fillId="0" borderId="17" xfId="0" applyNumberFormat="1" applyFont="1" applyBorder="1"/>
    <xf numFmtId="1" fontId="2" fillId="0" borderId="11" xfId="0" applyNumberFormat="1" applyFont="1" applyBorder="1"/>
    <xf numFmtId="0" fontId="2" fillId="0" borderId="27" xfId="0" applyFont="1" applyBorder="1" applyAlignment="1">
      <alignment horizontal="center"/>
    </xf>
    <xf numFmtId="1" fontId="2" fillId="0" borderId="0" xfId="0" applyNumberFormat="1" applyFont="1"/>
    <xf numFmtId="0" fontId="2" fillId="0" borderId="28" xfId="0" applyFont="1" applyBorder="1"/>
    <xf numFmtId="165" fontId="2" fillId="0" borderId="24" xfId="0" applyNumberFormat="1" applyFont="1" applyBorder="1"/>
    <xf numFmtId="1" fontId="2" fillId="0" borderId="24" xfId="0" applyNumberFormat="1" applyFont="1" applyBorder="1"/>
    <xf numFmtId="166" fontId="2" fillId="0" borderId="24" xfId="0" applyNumberFormat="1" applyFont="1" applyBorder="1"/>
    <xf numFmtId="0" fontId="2" fillId="0" borderId="29" xfId="0" applyFont="1" applyBorder="1" applyAlignment="1">
      <alignment horizontal="center"/>
    </xf>
    <xf numFmtId="166" fontId="2" fillId="0" borderId="0" xfId="0" applyNumberFormat="1" applyFont="1"/>
    <xf numFmtId="1" fontId="2" fillId="0" borderId="14" xfId="0" applyNumberFormat="1" applyFont="1" applyBorder="1"/>
    <xf numFmtId="0" fontId="2" fillId="0" borderId="22" xfId="0" applyFont="1" applyBorder="1"/>
    <xf numFmtId="165" fontId="2" fillId="0" borderId="8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32" xfId="0" applyFont="1" applyBorder="1"/>
    <xf numFmtId="0" fontId="2" fillId="0" borderId="26" xfId="0" applyFont="1" applyBorder="1"/>
    <xf numFmtId="0" fontId="2" fillId="0" borderId="33" xfId="0" applyFont="1" applyBorder="1"/>
    <xf numFmtId="2" fontId="2" fillId="0" borderId="34" xfId="0" applyNumberFormat="1" applyFont="1" applyBorder="1"/>
    <xf numFmtId="0" fontId="2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" fontId="2" fillId="0" borderId="8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67" fontId="1" fillId="3" borderId="25" xfId="0" applyNumberFormat="1" applyFont="1" applyFill="1" applyBorder="1"/>
    <xf numFmtId="167" fontId="2" fillId="0" borderId="8" xfId="0" applyNumberFormat="1" applyFont="1" applyBorder="1"/>
    <xf numFmtId="167" fontId="2" fillId="0" borderId="11" xfId="0" applyNumberFormat="1" applyFont="1" applyBorder="1"/>
    <xf numFmtId="167" fontId="2" fillId="0" borderId="24" xfId="0" applyNumberFormat="1" applyFont="1" applyBorder="1"/>
    <xf numFmtId="167" fontId="0" fillId="0" borderId="0" xfId="0" applyNumberFormat="1"/>
    <xf numFmtId="167" fontId="2" fillId="0" borderId="8" xfId="0" applyNumberFormat="1" applyFont="1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1" fillId="3" borderId="4" xfId="0" applyNumberFormat="1" applyFont="1" applyFill="1" applyBorder="1"/>
    <xf numFmtId="167" fontId="2" fillId="0" borderId="22" xfId="0" applyNumberFormat="1" applyFont="1" applyBorder="1"/>
    <xf numFmtId="167" fontId="2" fillId="0" borderId="23" xfId="0" applyNumberFormat="1" applyFont="1" applyBorder="1"/>
    <xf numFmtId="167" fontId="2" fillId="0" borderId="30" xfId="0" applyNumberFormat="1" applyFont="1" applyBorder="1"/>
    <xf numFmtId="167" fontId="2" fillId="0" borderId="31" xfId="0" applyNumberFormat="1" applyFont="1" applyBorder="1"/>
    <xf numFmtId="167" fontId="2" fillId="0" borderId="27" xfId="0" applyNumberFormat="1" applyFont="1" applyBorder="1"/>
    <xf numFmtId="167" fontId="2" fillId="0" borderId="14" xfId="0" applyNumberFormat="1" applyFont="1" applyBorder="1"/>
    <xf numFmtId="168" fontId="0" fillId="0" borderId="0" xfId="0" applyNumberFormat="1"/>
    <xf numFmtId="165" fontId="2" fillId="0" borderId="41" xfId="0" applyNumberFormat="1" applyFont="1" applyBorder="1" applyAlignment="1">
      <alignment horizontal="center" vertical="center"/>
    </xf>
    <xf numFmtId="20" fontId="3" fillId="0" borderId="41" xfId="0" applyNumberFormat="1" applyFont="1" applyBorder="1" applyAlignment="1">
      <alignment horizontal="center" vertical="center" wrapText="1"/>
    </xf>
    <xf numFmtId="165" fontId="2" fillId="0" borderId="39" xfId="0" applyNumberFormat="1" applyFont="1" applyBorder="1" applyAlignment="1">
      <alignment horizontal="center" vertical="center"/>
    </xf>
    <xf numFmtId="20" fontId="3" fillId="0" borderId="39" xfId="0" applyNumberFormat="1" applyFont="1" applyBorder="1" applyAlignment="1">
      <alignment horizontal="center" vertical="center" wrapText="1"/>
    </xf>
    <xf numFmtId="165" fontId="2" fillId="0" borderId="44" xfId="0" applyNumberFormat="1" applyFont="1" applyBorder="1" applyAlignment="1">
      <alignment horizontal="center" vertical="center"/>
    </xf>
    <xf numFmtId="20" fontId="3" fillId="0" borderId="44" xfId="0" applyNumberFormat="1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/>
    </xf>
    <xf numFmtId="168" fontId="1" fillId="3" borderId="25" xfId="0" applyNumberFormat="1" applyFont="1" applyFill="1" applyBorder="1" applyAlignment="1">
      <alignment horizontal="center" vertical="center"/>
    </xf>
    <xf numFmtId="167" fontId="1" fillId="3" borderId="25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3" fontId="3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3" fontId="3" fillId="0" borderId="44" xfId="0" applyNumberFormat="1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3"/>
  <sheetViews>
    <sheetView workbookViewId="0">
      <selection activeCell="E8" sqref="E8"/>
    </sheetView>
  </sheetViews>
  <sheetFormatPr defaultColWidth="14.42578125" defaultRowHeight="15.75" customHeight="1"/>
  <cols>
    <col min="1" max="1" width="18.42578125" customWidth="1"/>
    <col min="2" max="2" width="18" customWidth="1"/>
    <col min="3" max="3" width="11.42578125" customWidth="1"/>
    <col min="4" max="4" width="10.7109375" style="88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>
      <c r="A1" s="48" t="s">
        <v>0</v>
      </c>
      <c r="B1" s="48" t="s">
        <v>1</v>
      </c>
      <c r="C1" s="48" t="s">
        <v>2</v>
      </c>
      <c r="D1" s="84" t="s">
        <v>3</v>
      </c>
      <c r="E1" s="48" t="s">
        <v>4</v>
      </c>
      <c r="F1" s="48" t="s">
        <v>5</v>
      </c>
      <c r="G1" s="72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</row>
    <row r="2" spans="1:21" ht="15.75" customHeight="1">
      <c r="A2" s="5"/>
      <c r="B2" s="6" t="s">
        <v>21</v>
      </c>
      <c r="C2" s="7">
        <v>43902.683333333334</v>
      </c>
      <c r="D2" s="85">
        <v>0.68333333333333324</v>
      </c>
      <c r="E2" s="53">
        <v>0</v>
      </c>
      <c r="F2" s="6">
        <v>207.57</v>
      </c>
      <c r="G2" s="6">
        <v>111.46</v>
      </c>
      <c r="H2" s="6">
        <v>96.11</v>
      </c>
      <c r="I2" s="6">
        <v>228</v>
      </c>
      <c r="J2" s="6">
        <v>1097.2</v>
      </c>
      <c r="K2" s="6">
        <v>23.6</v>
      </c>
      <c r="L2" s="6">
        <v>20.100000000000001</v>
      </c>
      <c r="M2" s="9">
        <v>3.39</v>
      </c>
      <c r="N2" s="6">
        <v>199</v>
      </c>
      <c r="O2" s="10" t="s">
        <v>22</v>
      </c>
      <c r="P2" s="6">
        <v>818</v>
      </c>
      <c r="Q2" s="11">
        <v>14</v>
      </c>
      <c r="R2" s="11">
        <v>36</v>
      </c>
      <c r="S2" s="11" t="s">
        <v>22</v>
      </c>
      <c r="T2" s="11" t="s">
        <v>22</v>
      </c>
      <c r="U2" s="12" t="s">
        <v>22</v>
      </c>
    </row>
    <row r="3" spans="1:21" ht="15.75" customHeight="1">
      <c r="A3" s="14"/>
      <c r="B3" s="15" t="s">
        <v>23</v>
      </c>
      <c r="C3" s="21">
        <v>43903.541666666664</v>
      </c>
      <c r="D3" s="86">
        <v>0.54166666666666663</v>
      </c>
      <c r="E3" s="56">
        <f>36+(24-17)*60+13*60</f>
        <v>1236</v>
      </c>
      <c r="F3" s="15">
        <v>205.28</v>
      </c>
      <c r="G3" s="15">
        <v>102.92</v>
      </c>
      <c r="H3" s="15">
        <v>102.37</v>
      </c>
      <c r="I3" s="15">
        <v>201</v>
      </c>
      <c r="J3" s="15">
        <v>1095.3</v>
      </c>
      <c r="K3" s="15">
        <v>23.1</v>
      </c>
      <c r="L3" s="18">
        <v>19.399999999999999</v>
      </c>
      <c r="M3" s="15" t="s">
        <v>22</v>
      </c>
      <c r="N3" s="15">
        <v>442</v>
      </c>
      <c r="O3" s="19" t="s">
        <v>22</v>
      </c>
      <c r="P3" s="15" t="s">
        <v>22</v>
      </c>
      <c r="Q3" s="19" t="s">
        <v>22</v>
      </c>
      <c r="R3" s="19" t="s">
        <v>22</v>
      </c>
      <c r="S3" s="19" t="s">
        <v>22</v>
      </c>
      <c r="T3" s="19" t="s">
        <v>22</v>
      </c>
      <c r="U3" s="20" t="s">
        <v>22</v>
      </c>
    </row>
    <row r="4" spans="1:21" ht="15.75" customHeight="1">
      <c r="A4" s="14"/>
      <c r="B4" s="15" t="s">
        <v>24</v>
      </c>
      <c r="C4" s="21">
        <v>43903.701388888891</v>
      </c>
      <c r="D4" s="86">
        <v>0.70138888888888884</v>
      </c>
      <c r="E4" s="56">
        <f>E3+3*60+50</f>
        <v>1466</v>
      </c>
      <c r="F4" s="15">
        <v>186.07</v>
      </c>
      <c r="G4" s="15">
        <v>99.52</v>
      </c>
      <c r="H4" s="15">
        <v>86.56</v>
      </c>
      <c r="I4" s="15">
        <v>213</v>
      </c>
      <c r="J4" s="15" t="s">
        <v>22</v>
      </c>
      <c r="K4" s="15" t="s">
        <v>22</v>
      </c>
      <c r="L4" s="15" t="s">
        <v>22</v>
      </c>
      <c r="M4" s="15">
        <v>3.72</v>
      </c>
      <c r="N4" s="15">
        <v>120</v>
      </c>
      <c r="O4" s="19" t="s">
        <v>22</v>
      </c>
      <c r="P4" s="15">
        <v>679</v>
      </c>
      <c r="Q4" s="19">
        <v>0</v>
      </c>
      <c r="R4" s="19">
        <v>14</v>
      </c>
      <c r="S4" s="19" t="s">
        <v>22</v>
      </c>
      <c r="T4" s="19" t="s">
        <v>22</v>
      </c>
      <c r="U4" s="20" t="s">
        <v>22</v>
      </c>
    </row>
    <row r="5" spans="1:21" ht="15.75" customHeight="1">
      <c r="A5" s="14"/>
      <c r="B5" s="15" t="s">
        <v>25</v>
      </c>
      <c r="C5" s="21">
        <v>43906.427777777775</v>
      </c>
      <c r="D5" s="86">
        <v>0.42777777777777776</v>
      </c>
      <c r="E5" s="56">
        <f>10+(24-15)*60+24*60*2+10*60+16+E4</f>
        <v>5512</v>
      </c>
      <c r="F5" s="18">
        <v>122.17</v>
      </c>
      <c r="G5" s="18">
        <v>44.6</v>
      </c>
      <c r="H5" s="15">
        <v>77.569999999999993</v>
      </c>
      <c r="I5" s="15">
        <v>43</v>
      </c>
      <c r="J5" s="15">
        <v>1054.5999999999999</v>
      </c>
      <c r="K5" s="15">
        <v>13.8</v>
      </c>
      <c r="L5" s="18">
        <v>17.5</v>
      </c>
      <c r="M5" s="15" t="s">
        <v>22</v>
      </c>
      <c r="N5" s="15">
        <v>582</v>
      </c>
      <c r="O5" s="19">
        <v>28.471</v>
      </c>
      <c r="P5" s="15">
        <v>1324</v>
      </c>
      <c r="Q5" s="19" t="s">
        <v>22</v>
      </c>
      <c r="R5" s="19" t="s">
        <v>22</v>
      </c>
      <c r="S5" s="19" t="s">
        <v>22</v>
      </c>
      <c r="T5" s="19" t="s">
        <v>22</v>
      </c>
      <c r="U5" s="20" t="s">
        <v>22</v>
      </c>
    </row>
    <row r="6" spans="1:21" ht="15.75" customHeight="1">
      <c r="A6" s="14"/>
      <c r="B6" s="15" t="s">
        <v>26</v>
      </c>
      <c r="C6" s="21">
        <v>43906.680555555555</v>
      </c>
      <c r="D6" s="86">
        <v>0.68055555555555558</v>
      </c>
      <c r="E6" s="56">
        <f>44+5*60+20+E5</f>
        <v>5876</v>
      </c>
      <c r="F6" s="18">
        <v>115.5</v>
      </c>
      <c r="G6" s="15">
        <v>41.93</v>
      </c>
      <c r="H6" s="15">
        <v>73.58</v>
      </c>
      <c r="I6" s="15">
        <v>42</v>
      </c>
      <c r="J6" s="15">
        <v>1050.2</v>
      </c>
      <c r="K6" s="25">
        <v>12.8</v>
      </c>
      <c r="L6" s="15">
        <v>18.899999999999999</v>
      </c>
      <c r="M6" s="15" t="s">
        <v>22</v>
      </c>
      <c r="N6" s="15">
        <v>593</v>
      </c>
      <c r="O6" s="26">
        <v>28.805</v>
      </c>
      <c r="P6" s="15">
        <v>1355</v>
      </c>
      <c r="Q6" s="19" t="s">
        <v>22</v>
      </c>
      <c r="R6" s="19" t="s">
        <v>22</v>
      </c>
      <c r="S6" s="19" t="s">
        <v>22</v>
      </c>
      <c r="T6" s="19" t="s">
        <v>22</v>
      </c>
      <c r="U6" s="20" t="s">
        <v>22</v>
      </c>
    </row>
    <row r="7" spans="1:21" ht="15.75" customHeight="1">
      <c r="A7" s="14" t="s">
        <v>27</v>
      </c>
      <c r="B7" s="15" t="s">
        <v>28</v>
      </c>
      <c r="C7" s="21">
        <v>43907.393750000003</v>
      </c>
      <c r="D7" s="86">
        <v>0.39374999999999999</v>
      </c>
      <c r="E7" s="56">
        <f>40+(24-17)*60+9*60+27+E6</f>
        <v>6903</v>
      </c>
      <c r="F7" s="15">
        <v>97.19</v>
      </c>
      <c r="G7" s="15">
        <v>31.35</v>
      </c>
      <c r="H7" s="15">
        <v>65.84</v>
      </c>
      <c r="I7" s="15">
        <v>40</v>
      </c>
      <c r="J7" s="25">
        <v>1040.7</v>
      </c>
      <c r="K7" s="25">
        <v>10.5</v>
      </c>
      <c r="L7" s="18">
        <v>18</v>
      </c>
      <c r="M7" s="15" t="s">
        <v>22</v>
      </c>
      <c r="N7" s="15">
        <v>561</v>
      </c>
      <c r="O7" s="19">
        <v>25.306999999999999</v>
      </c>
      <c r="P7" s="15">
        <v>1379</v>
      </c>
      <c r="Q7" s="19" t="s">
        <v>22</v>
      </c>
      <c r="R7" s="19" t="s">
        <v>22</v>
      </c>
      <c r="S7" s="19" t="s">
        <v>22</v>
      </c>
      <c r="T7" s="19" t="s">
        <v>22</v>
      </c>
      <c r="U7" s="20" t="s">
        <v>22</v>
      </c>
    </row>
    <row r="8" spans="1:21" ht="15.75" customHeight="1">
      <c r="A8" s="14" t="s">
        <v>29</v>
      </c>
      <c r="B8" s="15" t="s">
        <v>30</v>
      </c>
      <c r="C8" s="21">
        <v>43907.400694444441</v>
      </c>
      <c r="D8" s="86">
        <v>0.40069444444444446</v>
      </c>
      <c r="E8" s="56">
        <f>E7+10</f>
        <v>6913</v>
      </c>
      <c r="F8" s="15">
        <v>97.19</v>
      </c>
      <c r="G8" s="15">
        <v>31.35</v>
      </c>
      <c r="H8" s="15">
        <v>65.84</v>
      </c>
      <c r="I8" s="15">
        <v>113</v>
      </c>
      <c r="J8" s="25">
        <v>1040.7</v>
      </c>
      <c r="K8" s="25">
        <v>10.5</v>
      </c>
      <c r="L8" s="18">
        <v>18</v>
      </c>
      <c r="M8" s="15" t="s">
        <v>22</v>
      </c>
      <c r="N8" s="15">
        <v>561</v>
      </c>
      <c r="O8" s="19">
        <v>25.306999999999999</v>
      </c>
      <c r="P8" s="15">
        <v>1379</v>
      </c>
      <c r="Q8" s="19" t="s">
        <v>22</v>
      </c>
      <c r="R8" s="19" t="s">
        <v>22</v>
      </c>
      <c r="S8" s="19" t="s">
        <v>22</v>
      </c>
      <c r="T8" s="19" t="s">
        <v>22</v>
      </c>
      <c r="U8" s="20" t="s">
        <v>22</v>
      </c>
    </row>
    <row r="9" spans="1:21" ht="15.75" customHeight="1">
      <c r="A9" s="14"/>
      <c r="B9" s="15" t="s">
        <v>31</v>
      </c>
      <c r="C9" s="21">
        <v>43907.678472222222</v>
      </c>
      <c r="D9" s="86">
        <v>0.67847222222222225</v>
      </c>
      <c r="E9" s="56">
        <f>23+6*60+17+E8</f>
        <v>7313</v>
      </c>
      <c r="F9" s="15">
        <v>78.36</v>
      </c>
      <c r="G9" s="15">
        <v>22.47</v>
      </c>
      <c r="H9" s="18">
        <v>55.89</v>
      </c>
      <c r="I9" s="15">
        <v>57</v>
      </c>
      <c r="J9" s="25">
        <v>1031.5</v>
      </c>
      <c r="K9" s="25">
        <v>8.5</v>
      </c>
      <c r="L9" s="18">
        <v>21.8</v>
      </c>
      <c r="M9" s="27" t="s">
        <v>22</v>
      </c>
      <c r="N9" s="15">
        <v>609</v>
      </c>
      <c r="O9" s="19">
        <v>28.029</v>
      </c>
      <c r="P9" s="15">
        <v>1419</v>
      </c>
      <c r="Q9" s="19" t="s">
        <v>22</v>
      </c>
      <c r="R9" s="19" t="s">
        <v>22</v>
      </c>
      <c r="S9" s="19" t="s">
        <v>22</v>
      </c>
      <c r="T9" s="19" t="s">
        <v>22</v>
      </c>
      <c r="U9" s="20" t="s">
        <v>22</v>
      </c>
    </row>
    <row r="10" spans="1:21" ht="15.75" customHeight="1">
      <c r="A10" s="14"/>
      <c r="B10" s="15" t="s">
        <v>32</v>
      </c>
      <c r="C10" s="21">
        <v>43908.393055555556</v>
      </c>
      <c r="D10" s="86">
        <v>0.39305555555555555</v>
      </c>
      <c r="E10" s="56">
        <f>43+(24-17)*60+9*60+26+E9</f>
        <v>8342</v>
      </c>
      <c r="F10" s="15">
        <v>57.4</v>
      </c>
      <c r="G10" s="15">
        <v>13.75</v>
      </c>
      <c r="H10" s="18">
        <v>43.36</v>
      </c>
      <c r="I10" s="15">
        <v>60</v>
      </c>
      <c r="J10" s="15">
        <v>1017.1</v>
      </c>
      <c r="K10" s="15">
        <v>4.8</v>
      </c>
      <c r="L10" s="15">
        <v>20</v>
      </c>
      <c r="M10" s="15" t="s">
        <v>22</v>
      </c>
      <c r="N10" s="15">
        <v>492</v>
      </c>
      <c r="O10" s="19" t="s">
        <v>22</v>
      </c>
      <c r="P10" s="15">
        <v>1324</v>
      </c>
      <c r="Q10" s="19" t="s">
        <v>22</v>
      </c>
      <c r="R10" s="19" t="s">
        <v>22</v>
      </c>
      <c r="S10" s="19" t="s">
        <v>22</v>
      </c>
      <c r="T10" s="19" t="s">
        <v>22</v>
      </c>
      <c r="U10" s="20" t="s">
        <v>22</v>
      </c>
    </row>
    <row r="11" spans="1:21" ht="15.75" customHeight="1">
      <c r="A11" s="14"/>
      <c r="B11" s="15" t="s">
        <v>33</v>
      </c>
      <c r="C11" s="21">
        <v>43909.666666666664</v>
      </c>
      <c r="D11" s="86">
        <v>0.66666666666666663</v>
      </c>
      <c r="E11" s="56">
        <f>34+(24-10)*60+16*60+E10</f>
        <v>10176</v>
      </c>
      <c r="F11" s="15" t="s">
        <v>22</v>
      </c>
      <c r="G11" s="15" t="s">
        <v>22</v>
      </c>
      <c r="H11" s="15" t="s">
        <v>22</v>
      </c>
      <c r="I11" s="15" t="s">
        <v>22</v>
      </c>
      <c r="J11" s="25">
        <v>1006.8</v>
      </c>
      <c r="K11" s="15">
        <v>2.2000000000000002</v>
      </c>
      <c r="L11" s="15">
        <v>20</v>
      </c>
      <c r="M11" s="15"/>
      <c r="N11" s="15"/>
      <c r="O11" s="19"/>
      <c r="P11" s="15" t="s">
        <v>22</v>
      </c>
      <c r="Q11" s="19" t="s">
        <v>22</v>
      </c>
      <c r="R11" s="19" t="s">
        <v>22</v>
      </c>
      <c r="S11" s="19" t="s">
        <v>22</v>
      </c>
      <c r="T11" s="19" t="s">
        <v>22</v>
      </c>
      <c r="U11" s="20"/>
    </row>
    <row r="12" spans="1:21" ht="15.75" customHeight="1">
      <c r="A12" s="14"/>
      <c r="B12" s="15" t="s">
        <v>34</v>
      </c>
      <c r="C12" s="21">
        <v>43910.611111111109</v>
      </c>
      <c r="D12" s="86">
        <v>0.61111111111111116</v>
      </c>
      <c r="E12" s="56">
        <f>(24-1)*60+14*60+E11+40</f>
        <v>12436</v>
      </c>
      <c r="F12" s="15" t="s">
        <v>22</v>
      </c>
      <c r="G12" s="15" t="s">
        <v>22</v>
      </c>
      <c r="H12" s="15" t="s">
        <v>22</v>
      </c>
      <c r="I12" s="15" t="s">
        <v>22</v>
      </c>
      <c r="J12" s="25">
        <v>1001.3</v>
      </c>
      <c r="K12" s="15">
        <v>0.8</v>
      </c>
      <c r="L12" s="15">
        <v>19.7</v>
      </c>
      <c r="M12" s="15" t="s">
        <v>22</v>
      </c>
      <c r="N12" s="15" t="s">
        <v>22</v>
      </c>
      <c r="O12" s="19" t="s">
        <v>22</v>
      </c>
      <c r="P12" s="15" t="s">
        <v>22</v>
      </c>
      <c r="Q12" s="19" t="s">
        <v>22</v>
      </c>
      <c r="R12" s="19" t="s">
        <v>22</v>
      </c>
      <c r="S12" s="19" t="s">
        <v>22</v>
      </c>
      <c r="T12" s="19" t="s">
        <v>22</v>
      </c>
      <c r="U12" s="20" t="s">
        <v>22</v>
      </c>
    </row>
    <row r="13" spans="1:21" ht="15.75" customHeight="1" thickBot="1">
      <c r="A13" s="28" t="s">
        <v>35</v>
      </c>
      <c r="B13" s="31" t="s">
        <v>36</v>
      </c>
      <c r="C13" s="29">
        <v>43911.677083333336</v>
      </c>
      <c r="D13" s="98">
        <v>0.67708333333333337</v>
      </c>
      <c r="E13" s="65">
        <f>20+(24-15)*60+16*60+15+E12</f>
        <v>13971</v>
      </c>
      <c r="F13" s="31">
        <v>7.06</v>
      </c>
      <c r="G13" s="31">
        <v>0.2</v>
      </c>
      <c r="H13" s="31">
        <v>6.86</v>
      </c>
      <c r="I13" s="31">
        <v>26</v>
      </c>
      <c r="J13" s="31">
        <v>995.4</v>
      </c>
      <c r="K13" s="31">
        <v>-0.5</v>
      </c>
      <c r="L13" s="31">
        <v>20</v>
      </c>
      <c r="M13" s="31">
        <v>3.39</v>
      </c>
      <c r="N13" s="31">
        <v>590</v>
      </c>
      <c r="O13" s="32" t="s">
        <v>22</v>
      </c>
      <c r="P13" s="31">
        <v>1560</v>
      </c>
      <c r="Q13" s="32" t="s">
        <v>22</v>
      </c>
      <c r="R13" s="32" t="s">
        <v>22</v>
      </c>
      <c r="S13" s="32">
        <v>0.61</v>
      </c>
      <c r="T13" s="32">
        <v>0.33</v>
      </c>
      <c r="U13" s="33">
        <v>10.3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5"/>
  <sheetViews>
    <sheetView workbookViewId="0">
      <selection activeCell="F28" sqref="F28"/>
    </sheetView>
  </sheetViews>
  <sheetFormatPr defaultColWidth="14.42578125" defaultRowHeight="15.75" customHeight="1"/>
  <cols>
    <col min="1" max="1" width="18.42578125" customWidth="1"/>
    <col min="2" max="2" width="18" customWidth="1"/>
    <col min="3" max="3" width="11.42578125" customWidth="1"/>
    <col min="4" max="4" width="10.7109375" style="88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>
      <c r="A1" s="48" t="s">
        <v>0</v>
      </c>
      <c r="B1" s="48" t="s">
        <v>1</v>
      </c>
      <c r="C1" s="48" t="s">
        <v>2</v>
      </c>
      <c r="D1" s="84" t="s">
        <v>3</v>
      </c>
      <c r="E1" s="49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51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1" t="s">
        <v>18</v>
      </c>
      <c r="T1" s="1" t="s">
        <v>19</v>
      </c>
      <c r="U1" s="1" t="s">
        <v>20</v>
      </c>
    </row>
    <row r="2" spans="1:21" ht="15.75" customHeight="1">
      <c r="A2" s="5" t="s">
        <v>37</v>
      </c>
      <c r="B2" s="6" t="s">
        <v>38</v>
      </c>
      <c r="C2" s="7">
        <v>43908.654166666667</v>
      </c>
      <c r="D2" s="85">
        <v>0.65416666666666667</v>
      </c>
      <c r="E2" s="53">
        <v>0</v>
      </c>
      <c r="F2" s="6">
        <v>216.49</v>
      </c>
      <c r="G2" s="6">
        <v>115.55</v>
      </c>
      <c r="H2" s="6">
        <v>100.94</v>
      </c>
      <c r="I2" s="6">
        <v>209</v>
      </c>
      <c r="J2" s="6">
        <v>1097.4000000000001</v>
      </c>
      <c r="K2" s="6">
        <v>23.5</v>
      </c>
      <c r="L2" s="54">
        <v>26.7</v>
      </c>
      <c r="M2" s="9">
        <v>3.46</v>
      </c>
      <c r="N2" s="6">
        <v>70</v>
      </c>
      <c r="O2" s="10">
        <v>13.532999999999999</v>
      </c>
      <c r="P2" s="6">
        <v>492</v>
      </c>
      <c r="Q2" s="11">
        <v>23</v>
      </c>
      <c r="R2" s="11">
        <v>42</v>
      </c>
      <c r="S2" s="11" t="s">
        <v>22</v>
      </c>
      <c r="T2" s="11" t="s">
        <v>22</v>
      </c>
      <c r="U2" s="12">
        <v>8.6999999999999993</v>
      </c>
    </row>
    <row r="3" spans="1:21" ht="15.75" customHeight="1">
      <c r="A3" s="14"/>
      <c r="B3" s="15" t="s">
        <v>39</v>
      </c>
      <c r="C3" s="16">
        <v>43909.388888888891</v>
      </c>
      <c r="D3" s="86">
        <v>0.3888888888888889</v>
      </c>
      <c r="E3" s="56">
        <f>18+(24-16)*60+9*60+20</f>
        <v>1058</v>
      </c>
      <c r="F3" s="15">
        <v>198.55</v>
      </c>
      <c r="G3" s="15">
        <v>105.13</v>
      </c>
      <c r="H3" s="15">
        <v>93.42</v>
      </c>
      <c r="I3" s="15">
        <v>142</v>
      </c>
      <c r="J3" s="15">
        <v>1090</v>
      </c>
      <c r="K3" s="15">
        <v>22</v>
      </c>
      <c r="L3" s="25">
        <v>27.37</v>
      </c>
      <c r="M3" s="15" t="s">
        <v>22</v>
      </c>
      <c r="N3" s="15">
        <v>169</v>
      </c>
      <c r="O3" s="19">
        <v>15.481999999999999</v>
      </c>
      <c r="P3" s="15">
        <v>611</v>
      </c>
      <c r="Q3" s="19" t="s">
        <v>22</v>
      </c>
      <c r="R3" s="19" t="s">
        <v>22</v>
      </c>
      <c r="S3" s="19" t="s">
        <v>22</v>
      </c>
      <c r="T3" s="19" t="s">
        <v>22</v>
      </c>
      <c r="U3" s="20" t="s">
        <v>22</v>
      </c>
    </row>
    <row r="4" spans="1:21" ht="15.75" customHeight="1">
      <c r="A4" s="14"/>
      <c r="B4" s="15" t="s">
        <v>40</v>
      </c>
      <c r="C4" s="21">
        <v>43909.663888888892</v>
      </c>
      <c r="D4" s="86">
        <v>0.66388888888888886</v>
      </c>
      <c r="E4" s="56">
        <f>E3+40+5*60+56</f>
        <v>1454</v>
      </c>
      <c r="F4" s="15">
        <v>185.38</v>
      </c>
      <c r="G4" s="15">
        <v>90.8</v>
      </c>
      <c r="H4" s="15">
        <v>94.58</v>
      </c>
      <c r="I4" s="15">
        <v>103</v>
      </c>
      <c r="J4" s="15">
        <v>1087</v>
      </c>
      <c r="K4" s="15">
        <v>21.3</v>
      </c>
      <c r="L4" s="25">
        <v>24.9</v>
      </c>
      <c r="M4" s="15" t="s">
        <v>22</v>
      </c>
      <c r="N4" s="15">
        <v>249</v>
      </c>
      <c r="O4" s="19">
        <v>21.123000000000001</v>
      </c>
      <c r="P4" s="15">
        <v>729</v>
      </c>
      <c r="Q4" s="19" t="s">
        <v>22</v>
      </c>
      <c r="R4" s="19" t="s">
        <v>22</v>
      </c>
      <c r="S4" s="19" t="s">
        <v>22</v>
      </c>
      <c r="T4" s="19" t="s">
        <v>22</v>
      </c>
      <c r="U4" s="20" t="s">
        <v>22</v>
      </c>
    </row>
    <row r="5" spans="1:21" ht="15.75" customHeight="1">
      <c r="A5" s="14"/>
      <c r="B5" s="15" t="s">
        <v>41</v>
      </c>
      <c r="C5" s="21">
        <v>43910.425694444442</v>
      </c>
      <c r="D5" s="86">
        <v>0.42569444444444443</v>
      </c>
      <c r="E5" s="56">
        <f>E4+4+(24-16)*60+10*60+13</f>
        <v>2551</v>
      </c>
      <c r="F5" s="18">
        <v>158.21</v>
      </c>
      <c r="G5" s="18">
        <v>74.209999999999994</v>
      </c>
      <c r="H5" s="15">
        <v>84</v>
      </c>
      <c r="I5" s="15">
        <v>36</v>
      </c>
      <c r="J5" s="15">
        <v>1069.8</v>
      </c>
      <c r="K5" s="15">
        <v>17.5</v>
      </c>
      <c r="L5" s="25">
        <v>25.1</v>
      </c>
      <c r="M5" s="15" t="s">
        <v>22</v>
      </c>
      <c r="N5" s="15">
        <v>293</v>
      </c>
      <c r="O5" s="19">
        <v>18.021000000000001</v>
      </c>
      <c r="P5" s="15">
        <v>741</v>
      </c>
      <c r="Q5" s="19" t="s">
        <v>22</v>
      </c>
      <c r="R5" s="19" t="s">
        <v>22</v>
      </c>
      <c r="S5" s="19" t="s">
        <v>22</v>
      </c>
      <c r="T5" s="19" t="s">
        <v>22</v>
      </c>
      <c r="U5" s="20" t="s">
        <v>22</v>
      </c>
    </row>
    <row r="6" spans="1:21" ht="15.75" customHeight="1">
      <c r="A6" s="14"/>
      <c r="B6" s="15" t="s">
        <v>42</v>
      </c>
      <c r="C6" s="21">
        <v>43910.646527777775</v>
      </c>
      <c r="D6" s="86">
        <v>0.64652777777777781</v>
      </c>
      <c r="E6" s="56">
        <f>47+4*60+31+E5</f>
        <v>2869</v>
      </c>
      <c r="F6" s="18">
        <v>142.63</v>
      </c>
      <c r="G6" s="15">
        <v>61.25</v>
      </c>
      <c r="H6" s="15">
        <v>81.38</v>
      </c>
      <c r="I6" s="15">
        <v>37</v>
      </c>
      <c r="J6" s="15">
        <v>1064.3</v>
      </c>
      <c r="K6" s="25">
        <v>16.399999999999999</v>
      </c>
      <c r="L6" s="25">
        <v>26</v>
      </c>
      <c r="M6" s="15" t="s">
        <v>22</v>
      </c>
      <c r="N6" s="15">
        <v>305</v>
      </c>
      <c r="O6" s="26">
        <v>17.469000000000001</v>
      </c>
      <c r="P6" s="15">
        <v>794</v>
      </c>
      <c r="Q6" s="19" t="s">
        <v>22</v>
      </c>
      <c r="R6" s="19" t="s">
        <v>22</v>
      </c>
      <c r="S6" s="19" t="s">
        <v>22</v>
      </c>
      <c r="T6" s="19" t="s">
        <v>22</v>
      </c>
      <c r="U6" s="20" t="s">
        <v>22</v>
      </c>
    </row>
    <row r="7" spans="1:21" ht="15.75" customHeight="1">
      <c r="A7" s="14"/>
      <c r="B7" s="15" t="s">
        <v>43</v>
      </c>
      <c r="C7" s="21">
        <v>43911.680555555555</v>
      </c>
      <c r="D7" s="86">
        <v>0.68055555555555558</v>
      </c>
      <c r="E7" s="56">
        <f>29+(24-16)*60+16*60+20+E6</f>
        <v>4358</v>
      </c>
      <c r="F7" s="15">
        <v>114.81</v>
      </c>
      <c r="G7" s="15">
        <v>47.99</v>
      </c>
      <c r="H7" s="15">
        <v>66.819999999999993</v>
      </c>
      <c r="I7" s="15">
        <v>19</v>
      </c>
      <c r="J7" s="25">
        <v>1047.9000000000001</v>
      </c>
      <c r="K7" s="25">
        <v>12.5</v>
      </c>
      <c r="L7" s="25">
        <v>25.2</v>
      </c>
      <c r="M7" s="15" t="s">
        <v>22</v>
      </c>
      <c r="N7" s="15">
        <v>370</v>
      </c>
      <c r="O7" s="19">
        <v>14.648999999999999</v>
      </c>
      <c r="P7" s="15">
        <v>984</v>
      </c>
      <c r="Q7" s="19" t="s">
        <v>22</v>
      </c>
      <c r="R7" s="19" t="s">
        <v>22</v>
      </c>
      <c r="S7" s="19" t="s">
        <v>22</v>
      </c>
      <c r="T7" s="19" t="s">
        <v>22</v>
      </c>
      <c r="U7" s="20" t="s">
        <v>22</v>
      </c>
    </row>
    <row r="8" spans="1:21" ht="15.75" customHeight="1">
      <c r="A8" s="14" t="s">
        <v>44</v>
      </c>
      <c r="B8" s="15" t="s">
        <v>45</v>
      </c>
      <c r="C8" s="21">
        <v>43911.684027777781</v>
      </c>
      <c r="D8" s="86">
        <v>0.68402777777777779</v>
      </c>
      <c r="E8" s="56">
        <v>4363</v>
      </c>
      <c r="F8" s="15">
        <v>114.81</v>
      </c>
      <c r="G8" s="15">
        <v>47.99</v>
      </c>
      <c r="H8" s="15">
        <v>66.819999999999993</v>
      </c>
      <c r="I8" s="15">
        <v>136</v>
      </c>
      <c r="J8" s="25">
        <v>1047.9000000000001</v>
      </c>
      <c r="K8" s="25">
        <v>12.5</v>
      </c>
      <c r="L8" s="25">
        <v>25.5</v>
      </c>
      <c r="M8" s="15" t="s">
        <v>22</v>
      </c>
      <c r="N8" s="15">
        <v>370</v>
      </c>
      <c r="O8" s="19">
        <v>14.648999999999999</v>
      </c>
      <c r="P8" s="15">
        <v>984</v>
      </c>
      <c r="Q8" s="19" t="s">
        <v>22</v>
      </c>
      <c r="R8" s="19" t="s">
        <v>22</v>
      </c>
      <c r="S8" s="19" t="s">
        <v>22</v>
      </c>
      <c r="T8" s="19" t="s">
        <v>22</v>
      </c>
      <c r="U8" s="20" t="s">
        <v>22</v>
      </c>
    </row>
    <row r="9" spans="1:21" ht="15.75" customHeight="1">
      <c r="A9" s="14"/>
      <c r="B9" s="15" t="s">
        <v>46</v>
      </c>
      <c r="C9" s="21">
        <v>43912.635416666664</v>
      </c>
      <c r="D9" s="86">
        <v>0.63541666666666663</v>
      </c>
      <c r="E9" s="56">
        <v>5733</v>
      </c>
      <c r="F9" s="15">
        <v>86.94</v>
      </c>
      <c r="G9" s="15">
        <v>25.74</v>
      </c>
      <c r="H9" s="18">
        <v>61.2</v>
      </c>
      <c r="I9" s="15">
        <v>42</v>
      </c>
      <c r="J9" s="25">
        <v>1033.8</v>
      </c>
      <c r="K9" s="25">
        <v>8.8000000000000007</v>
      </c>
      <c r="L9" s="25">
        <v>20.149999999999999</v>
      </c>
      <c r="M9" s="27" t="s">
        <v>22</v>
      </c>
      <c r="N9" s="15">
        <v>360</v>
      </c>
      <c r="O9" s="19">
        <v>11.846</v>
      </c>
      <c r="P9" s="15">
        <v>1005</v>
      </c>
      <c r="Q9" s="19" t="s">
        <v>22</v>
      </c>
      <c r="R9" s="19" t="s">
        <v>22</v>
      </c>
      <c r="S9" s="19" t="s">
        <v>22</v>
      </c>
      <c r="T9" s="19" t="s">
        <v>22</v>
      </c>
      <c r="U9" s="20" t="s">
        <v>22</v>
      </c>
    </row>
    <row r="10" spans="1:21" ht="15.75" customHeight="1">
      <c r="A10" s="14"/>
      <c r="B10" s="15" t="s">
        <v>47</v>
      </c>
      <c r="C10" s="21">
        <v>43913.414583333331</v>
      </c>
      <c r="D10" s="86">
        <v>0.41458333333333336</v>
      </c>
      <c r="E10" s="56">
        <v>6855</v>
      </c>
      <c r="F10" s="15">
        <v>59.96</v>
      </c>
      <c r="G10" s="15">
        <v>18.11</v>
      </c>
      <c r="H10" s="18">
        <v>41.86</v>
      </c>
      <c r="I10" s="15">
        <v>27</v>
      </c>
      <c r="J10" s="15">
        <v>1021.7</v>
      </c>
      <c r="K10" s="15">
        <v>6.1</v>
      </c>
      <c r="L10" s="25">
        <v>25.9</v>
      </c>
      <c r="M10" s="15" t="s">
        <v>22</v>
      </c>
      <c r="N10" s="15">
        <v>365</v>
      </c>
      <c r="O10" s="19">
        <v>10.457000000000001</v>
      </c>
      <c r="P10" s="15">
        <v>1106</v>
      </c>
      <c r="Q10" s="19" t="s">
        <v>22</v>
      </c>
      <c r="R10" s="19" t="s">
        <v>22</v>
      </c>
      <c r="S10" s="19" t="s">
        <v>22</v>
      </c>
      <c r="T10" s="19" t="s">
        <v>22</v>
      </c>
      <c r="U10" s="20" t="s">
        <v>22</v>
      </c>
    </row>
    <row r="11" spans="1:21" ht="15.75" customHeight="1">
      <c r="A11" s="14"/>
      <c r="B11" s="15" t="s">
        <v>48</v>
      </c>
      <c r="C11" s="21">
        <v>43913.679861111108</v>
      </c>
      <c r="D11" s="86">
        <v>0.67986111111111114</v>
      </c>
      <c r="E11" s="56">
        <v>7237</v>
      </c>
      <c r="F11" s="15">
        <v>54.68</v>
      </c>
      <c r="G11" s="15">
        <v>10.29</v>
      </c>
      <c r="H11" s="15">
        <v>44.39</v>
      </c>
      <c r="I11" s="15">
        <v>52</v>
      </c>
      <c r="J11" s="25">
        <v>1017.5</v>
      </c>
      <c r="K11" s="15">
        <v>5</v>
      </c>
      <c r="L11" s="25">
        <v>28.12</v>
      </c>
      <c r="M11" s="15" t="s">
        <v>22</v>
      </c>
      <c r="N11" s="15">
        <v>355</v>
      </c>
      <c r="O11" s="19">
        <v>11.243</v>
      </c>
      <c r="P11" s="15">
        <v>1105</v>
      </c>
      <c r="Q11" s="19" t="s">
        <v>22</v>
      </c>
      <c r="R11" s="19" t="s">
        <v>22</v>
      </c>
      <c r="S11" s="19" t="s">
        <v>22</v>
      </c>
      <c r="T11" s="19" t="s">
        <v>22</v>
      </c>
      <c r="U11" s="20" t="s">
        <v>22</v>
      </c>
    </row>
    <row r="12" spans="1:21" ht="15.75" customHeight="1">
      <c r="A12" s="14"/>
      <c r="B12" s="15" t="s">
        <v>49</v>
      </c>
      <c r="C12" s="21">
        <v>43914.359027777777</v>
      </c>
      <c r="D12" s="86">
        <v>0.35902777777777778</v>
      </c>
      <c r="E12" s="56">
        <f>41+(24-17)*60+8*60+37+E11</f>
        <v>8215</v>
      </c>
      <c r="F12" s="15">
        <v>38.880000000000003</v>
      </c>
      <c r="G12" s="15">
        <v>4.7699999999999996</v>
      </c>
      <c r="H12" s="15">
        <v>34.11</v>
      </c>
      <c r="I12" s="15">
        <v>40</v>
      </c>
      <c r="J12" s="15">
        <v>1009.4</v>
      </c>
      <c r="K12" s="15">
        <v>3.1</v>
      </c>
      <c r="L12" s="25">
        <v>26.36</v>
      </c>
      <c r="M12" s="15" t="s">
        <v>22</v>
      </c>
      <c r="N12" s="15">
        <v>378</v>
      </c>
      <c r="O12" s="19">
        <v>11.34</v>
      </c>
      <c r="P12" s="15">
        <v>1171</v>
      </c>
      <c r="Q12" s="19" t="s">
        <v>22</v>
      </c>
      <c r="R12" s="19" t="s">
        <v>22</v>
      </c>
      <c r="S12" s="19" t="s">
        <v>22</v>
      </c>
      <c r="T12" s="19" t="s">
        <v>22</v>
      </c>
      <c r="U12" s="20" t="s">
        <v>22</v>
      </c>
    </row>
    <row r="13" spans="1:21" ht="15.75" customHeight="1">
      <c r="A13" s="14"/>
      <c r="B13" s="15" t="s">
        <v>50</v>
      </c>
      <c r="C13" s="21">
        <v>43914.605555555558</v>
      </c>
      <c r="D13" s="86">
        <v>0.60555555555555551</v>
      </c>
      <c r="E13" s="56">
        <f>23+5*60+32+E12</f>
        <v>8570</v>
      </c>
      <c r="F13" s="15">
        <v>30.51</v>
      </c>
      <c r="G13" s="15">
        <v>7.23</v>
      </c>
      <c r="H13" s="15">
        <v>23.29</v>
      </c>
      <c r="I13" s="15">
        <v>25</v>
      </c>
      <c r="J13" s="15">
        <v>1007</v>
      </c>
      <c r="K13" s="15">
        <v>2.4</v>
      </c>
      <c r="L13" s="25">
        <v>26.1</v>
      </c>
      <c r="M13" s="15" t="s">
        <v>22</v>
      </c>
      <c r="N13" s="15">
        <v>371</v>
      </c>
      <c r="O13" s="19">
        <v>10.368</v>
      </c>
      <c r="P13" s="15">
        <v>1174</v>
      </c>
      <c r="Q13" s="19" t="s">
        <v>22</v>
      </c>
      <c r="R13" s="19" t="s">
        <v>22</v>
      </c>
      <c r="S13" s="19" t="s">
        <v>22</v>
      </c>
      <c r="T13" s="19" t="s">
        <v>22</v>
      </c>
      <c r="U13" s="20" t="s">
        <v>22</v>
      </c>
    </row>
    <row r="14" spans="1:21" ht="15.75" customHeight="1">
      <c r="A14" s="59" t="s">
        <v>51</v>
      </c>
      <c r="B14" s="46" t="s">
        <v>52</v>
      </c>
      <c r="C14" s="60">
        <v>43915.370138888888</v>
      </c>
      <c r="D14" s="87">
        <v>0.37013888888888891</v>
      </c>
      <c r="E14" s="61">
        <f>28+(24-15)*60+8*60+53+E13</f>
        <v>9671</v>
      </c>
      <c r="F14" s="46">
        <v>18.170000000000002</v>
      </c>
      <c r="G14" s="46">
        <v>3.47</v>
      </c>
      <c r="H14" s="46">
        <v>14.7</v>
      </c>
      <c r="I14" s="46">
        <v>26</v>
      </c>
      <c r="J14" s="46">
        <v>999.9</v>
      </c>
      <c r="K14" s="46">
        <v>0.6</v>
      </c>
      <c r="L14" s="62">
        <v>26</v>
      </c>
      <c r="M14" s="46">
        <v>3.51</v>
      </c>
      <c r="N14" s="46">
        <v>394</v>
      </c>
      <c r="O14" s="47">
        <v>10.073</v>
      </c>
      <c r="P14" s="46">
        <v>1373</v>
      </c>
      <c r="Q14" s="47">
        <v>0</v>
      </c>
      <c r="R14" s="47">
        <v>8</v>
      </c>
      <c r="S14" s="47">
        <v>1.08</v>
      </c>
      <c r="T14" s="47">
        <v>0.14000000000000001</v>
      </c>
      <c r="U14" s="63">
        <v>7.9</v>
      </c>
    </row>
    <row r="15" spans="1:21" ht="15.75" customHeight="1">
      <c r="E15" s="58"/>
      <c r="L15" s="64"/>
    </row>
    <row r="16" spans="1:21" ht="15.75" customHeight="1">
      <c r="E16" s="58"/>
      <c r="L16" s="64"/>
    </row>
    <row r="17" spans="1:12" ht="15.75" customHeight="1">
      <c r="E17" s="58"/>
      <c r="L17" s="64"/>
    </row>
    <row r="18" spans="1:12" ht="15.75" customHeight="1">
      <c r="A18" s="13"/>
      <c r="B18" s="58"/>
      <c r="E18" s="58"/>
      <c r="L18" s="64"/>
    </row>
    <row r="19" spans="1:12" ht="15.75" customHeight="1">
      <c r="A19" s="13"/>
      <c r="E19" s="58"/>
      <c r="L19" s="64"/>
    </row>
    <row r="20" spans="1:12" ht="15.75" customHeight="1">
      <c r="A20" s="13"/>
      <c r="E20" s="58"/>
      <c r="L20" s="64"/>
    </row>
    <row r="21" spans="1:12" ht="15.75" customHeight="1">
      <c r="E21" s="58"/>
      <c r="L21" s="64"/>
    </row>
    <row r="22" spans="1:12" ht="15.75" customHeight="1">
      <c r="E22" s="58"/>
      <c r="L22" s="64"/>
    </row>
    <row r="23" spans="1:12" ht="15.75" customHeight="1">
      <c r="E23" s="58"/>
      <c r="L23" s="64"/>
    </row>
    <row r="24" spans="1:12" ht="15.75" customHeight="1">
      <c r="E24" s="58"/>
      <c r="L24" s="64"/>
    </row>
    <row r="25" spans="1:12" ht="15.75" customHeight="1">
      <c r="E25" s="58"/>
      <c r="L25" s="64"/>
    </row>
    <row r="26" spans="1:12" ht="15.75" customHeight="1">
      <c r="E26" s="58"/>
      <c r="L26" s="64"/>
    </row>
    <row r="27" spans="1:12" ht="15.75" customHeight="1">
      <c r="E27" s="58"/>
      <c r="L27" s="64"/>
    </row>
    <row r="28" spans="1:12" ht="15.75" customHeight="1">
      <c r="E28" s="58"/>
      <c r="L28" s="64"/>
    </row>
    <row r="29" spans="1:12" ht="15.75" customHeight="1">
      <c r="E29" s="58"/>
      <c r="L29" s="64"/>
    </row>
    <row r="30" spans="1:12" ht="15.75" customHeight="1">
      <c r="E30" s="58"/>
      <c r="L30" s="64"/>
    </row>
    <row r="31" spans="1:12" ht="15.75" customHeight="1">
      <c r="E31" s="58"/>
      <c r="L31" s="64"/>
    </row>
    <row r="32" spans="1:12" ht="12.75">
      <c r="E32" s="58"/>
      <c r="L32" s="64"/>
    </row>
    <row r="33" spans="5:12" ht="12.75">
      <c r="E33" s="58"/>
      <c r="L33" s="64"/>
    </row>
    <row r="34" spans="5:12" ht="12.75">
      <c r="E34" s="58"/>
      <c r="L34" s="64"/>
    </row>
    <row r="35" spans="5:12" ht="12.75">
      <c r="E35" s="58"/>
      <c r="L35" s="64"/>
    </row>
    <row r="36" spans="5:12" ht="12.75">
      <c r="E36" s="58"/>
      <c r="L36" s="64"/>
    </row>
    <row r="37" spans="5:12" ht="12.75">
      <c r="E37" s="58"/>
      <c r="L37" s="64"/>
    </row>
    <row r="38" spans="5:12" ht="12.75">
      <c r="E38" s="58"/>
      <c r="L38" s="64"/>
    </row>
    <row r="39" spans="5:12" ht="12.75">
      <c r="E39" s="58"/>
      <c r="L39" s="64"/>
    </row>
    <row r="40" spans="5:12" ht="12.75">
      <c r="E40" s="58"/>
      <c r="L40" s="64"/>
    </row>
    <row r="41" spans="5:12" ht="12.75">
      <c r="E41" s="58"/>
      <c r="L41" s="64"/>
    </row>
    <row r="42" spans="5:12" ht="12.75">
      <c r="E42" s="58"/>
      <c r="L42" s="64"/>
    </row>
    <row r="43" spans="5:12" ht="12.75">
      <c r="E43" s="58"/>
      <c r="L43" s="64"/>
    </row>
    <row r="44" spans="5:12" ht="12.75">
      <c r="E44" s="58"/>
      <c r="L44" s="64"/>
    </row>
    <row r="45" spans="5:12" ht="12.75">
      <c r="E45" s="58"/>
      <c r="L45" s="64"/>
    </row>
    <row r="46" spans="5:12" ht="12.75">
      <c r="E46" s="58"/>
      <c r="L46" s="64"/>
    </row>
    <row r="47" spans="5:12" ht="12.75">
      <c r="E47" s="58"/>
      <c r="L47" s="64"/>
    </row>
    <row r="48" spans="5:12" ht="12.75">
      <c r="E48" s="58"/>
      <c r="L48" s="64"/>
    </row>
    <row r="49" spans="5:12" ht="12.75">
      <c r="E49" s="58"/>
      <c r="L49" s="64"/>
    </row>
    <row r="50" spans="5:12" ht="12.75">
      <c r="E50" s="58"/>
      <c r="L50" s="64"/>
    </row>
    <row r="51" spans="5:12" ht="12.75">
      <c r="E51" s="58"/>
      <c r="L51" s="64"/>
    </row>
    <row r="52" spans="5:12" ht="12.75">
      <c r="E52" s="58"/>
      <c r="L52" s="64"/>
    </row>
    <row r="53" spans="5:12" ht="12.75">
      <c r="E53" s="58"/>
      <c r="L53" s="64"/>
    </row>
    <row r="54" spans="5:12" ht="12.75">
      <c r="E54" s="58"/>
      <c r="L54" s="64"/>
    </row>
    <row r="55" spans="5:12" ht="12.75">
      <c r="E55" s="58"/>
      <c r="L55" s="64"/>
    </row>
    <row r="56" spans="5:12" ht="12.75">
      <c r="E56" s="58"/>
      <c r="L56" s="64"/>
    </row>
    <row r="57" spans="5:12" ht="12.75">
      <c r="E57" s="58"/>
      <c r="L57" s="64"/>
    </row>
    <row r="58" spans="5:12" ht="12.75">
      <c r="E58" s="58"/>
      <c r="L58" s="64"/>
    </row>
    <row r="59" spans="5:12" ht="12.75">
      <c r="E59" s="58"/>
      <c r="L59" s="64"/>
    </row>
    <row r="60" spans="5:12" ht="12.75">
      <c r="E60" s="58"/>
      <c r="L60" s="64"/>
    </row>
    <row r="61" spans="5:12" ht="12.75">
      <c r="E61" s="58"/>
      <c r="L61" s="64"/>
    </row>
    <row r="62" spans="5:12" ht="12.75">
      <c r="E62" s="58"/>
      <c r="L62" s="64"/>
    </row>
    <row r="63" spans="5:12" ht="12.75">
      <c r="E63" s="58"/>
      <c r="L63" s="64"/>
    </row>
    <row r="64" spans="5:12" ht="12.75">
      <c r="E64" s="58"/>
      <c r="L64" s="64"/>
    </row>
    <row r="65" spans="5:12" ht="12.75">
      <c r="E65" s="58"/>
      <c r="L65" s="64"/>
    </row>
    <row r="66" spans="5:12" ht="12.75">
      <c r="E66" s="58"/>
      <c r="L66" s="64"/>
    </row>
    <row r="67" spans="5:12" ht="12.75">
      <c r="E67" s="58"/>
      <c r="L67" s="64"/>
    </row>
    <row r="68" spans="5:12" ht="12.75">
      <c r="E68" s="58"/>
      <c r="L68" s="64"/>
    </row>
    <row r="69" spans="5:12" ht="12.75">
      <c r="E69" s="58"/>
      <c r="L69" s="64"/>
    </row>
    <row r="70" spans="5:12" ht="12.75">
      <c r="E70" s="58"/>
      <c r="L70" s="64"/>
    </row>
    <row r="71" spans="5:12" ht="12.75">
      <c r="E71" s="58"/>
      <c r="L71" s="64"/>
    </row>
    <row r="72" spans="5:12" ht="12.75">
      <c r="E72" s="58"/>
      <c r="L72" s="64"/>
    </row>
    <row r="73" spans="5:12" ht="12.75">
      <c r="E73" s="58"/>
      <c r="L73" s="64"/>
    </row>
    <row r="74" spans="5:12" ht="12.75">
      <c r="E74" s="58"/>
      <c r="L74" s="64"/>
    </row>
    <row r="75" spans="5:12" ht="12.75">
      <c r="E75" s="58"/>
      <c r="L75" s="64"/>
    </row>
    <row r="76" spans="5:12" ht="12.75">
      <c r="E76" s="58"/>
      <c r="L76" s="64"/>
    </row>
    <row r="77" spans="5:12" ht="12.75">
      <c r="E77" s="58"/>
      <c r="L77" s="64"/>
    </row>
    <row r="78" spans="5:12" ht="12.75">
      <c r="E78" s="58"/>
      <c r="L78" s="64"/>
    </row>
    <row r="79" spans="5:12" ht="12.75">
      <c r="E79" s="58"/>
      <c r="L79" s="64"/>
    </row>
    <row r="80" spans="5:12" ht="12.75">
      <c r="E80" s="58"/>
      <c r="L80" s="64"/>
    </row>
    <row r="81" spans="5:12" ht="12.75">
      <c r="E81" s="58"/>
      <c r="L81" s="64"/>
    </row>
    <row r="82" spans="5:12" ht="12.75">
      <c r="E82" s="58"/>
      <c r="L82" s="64"/>
    </row>
    <row r="83" spans="5:12" ht="12.75">
      <c r="E83" s="58"/>
      <c r="L83" s="64"/>
    </row>
    <row r="84" spans="5:12" ht="12.75">
      <c r="E84" s="58"/>
      <c r="L84" s="64"/>
    </row>
    <row r="85" spans="5:12" ht="12.75">
      <c r="E85" s="58"/>
      <c r="L85" s="64"/>
    </row>
    <row r="86" spans="5:12" ht="12.75">
      <c r="E86" s="58"/>
      <c r="L86" s="64"/>
    </row>
    <row r="87" spans="5:12" ht="12.75">
      <c r="E87" s="58"/>
      <c r="L87" s="64"/>
    </row>
    <row r="88" spans="5:12" ht="12.75">
      <c r="E88" s="58"/>
      <c r="L88" s="64"/>
    </row>
    <row r="89" spans="5:12" ht="12.75">
      <c r="E89" s="58"/>
      <c r="L89" s="64"/>
    </row>
    <row r="90" spans="5:12" ht="12.75">
      <c r="E90" s="58"/>
      <c r="L90" s="64"/>
    </row>
    <row r="91" spans="5:12" ht="12.75">
      <c r="E91" s="58"/>
      <c r="L91" s="64"/>
    </row>
    <row r="92" spans="5:12" ht="12.75">
      <c r="E92" s="58"/>
      <c r="L92" s="64"/>
    </row>
    <row r="93" spans="5:12" ht="12.75">
      <c r="E93" s="58"/>
      <c r="L93" s="64"/>
    </row>
    <row r="94" spans="5:12" ht="12.75">
      <c r="E94" s="58"/>
      <c r="L94" s="64"/>
    </row>
    <row r="95" spans="5:12" ht="12.75">
      <c r="E95" s="58"/>
      <c r="L95" s="64"/>
    </row>
    <row r="96" spans="5:12" ht="12.75">
      <c r="E96" s="58"/>
      <c r="L96" s="64"/>
    </row>
    <row r="97" spans="5:12" ht="12.75">
      <c r="E97" s="58"/>
      <c r="L97" s="64"/>
    </row>
    <row r="98" spans="5:12" ht="12.75">
      <c r="E98" s="58"/>
      <c r="L98" s="64"/>
    </row>
    <row r="99" spans="5:12" ht="12.75">
      <c r="E99" s="58"/>
      <c r="L99" s="64"/>
    </row>
    <row r="100" spans="5:12" ht="12.75">
      <c r="E100" s="58"/>
      <c r="L100" s="64"/>
    </row>
    <row r="101" spans="5:12" ht="12.75">
      <c r="E101" s="58"/>
      <c r="L101" s="64"/>
    </row>
    <row r="102" spans="5:12" ht="12.75">
      <c r="E102" s="58"/>
      <c r="L102" s="64"/>
    </row>
    <row r="103" spans="5:12" ht="12.75">
      <c r="E103" s="58"/>
      <c r="L103" s="64"/>
    </row>
    <row r="104" spans="5:12" ht="12.75">
      <c r="E104" s="58"/>
      <c r="L104" s="64"/>
    </row>
    <row r="105" spans="5:12" ht="12.75">
      <c r="E105" s="58"/>
      <c r="L105" s="64"/>
    </row>
    <row r="106" spans="5:12" ht="12.75">
      <c r="E106" s="58"/>
      <c r="L106" s="64"/>
    </row>
    <row r="107" spans="5:12" ht="12.75">
      <c r="E107" s="58"/>
      <c r="L107" s="64"/>
    </row>
    <row r="108" spans="5:12" ht="12.75">
      <c r="E108" s="58"/>
      <c r="L108" s="64"/>
    </row>
    <row r="109" spans="5:12" ht="12.75">
      <c r="E109" s="58"/>
      <c r="L109" s="64"/>
    </row>
    <row r="110" spans="5:12" ht="12.75">
      <c r="E110" s="58"/>
      <c r="L110" s="64"/>
    </row>
    <row r="111" spans="5:12" ht="12.75">
      <c r="E111" s="58"/>
      <c r="L111" s="64"/>
    </row>
    <row r="112" spans="5:12" ht="12.75">
      <c r="E112" s="58"/>
      <c r="L112" s="64"/>
    </row>
    <row r="113" spans="5:12" ht="12.75">
      <c r="E113" s="58"/>
      <c r="L113" s="64"/>
    </row>
    <row r="114" spans="5:12" ht="12.75">
      <c r="E114" s="58"/>
      <c r="L114" s="64"/>
    </row>
    <row r="115" spans="5:12" ht="12.75">
      <c r="E115" s="58"/>
      <c r="L115" s="64"/>
    </row>
    <row r="116" spans="5:12" ht="12.75">
      <c r="E116" s="58"/>
      <c r="L116" s="64"/>
    </row>
    <row r="117" spans="5:12" ht="12.75">
      <c r="E117" s="58"/>
      <c r="L117" s="64"/>
    </row>
    <row r="118" spans="5:12" ht="12.75">
      <c r="E118" s="58"/>
      <c r="L118" s="64"/>
    </row>
    <row r="119" spans="5:12" ht="12.75">
      <c r="E119" s="58"/>
      <c r="L119" s="64"/>
    </row>
    <row r="120" spans="5:12" ht="12.75">
      <c r="E120" s="58"/>
      <c r="L120" s="64"/>
    </row>
    <row r="121" spans="5:12" ht="12.75">
      <c r="E121" s="58"/>
      <c r="L121" s="64"/>
    </row>
    <row r="122" spans="5:12" ht="12.75">
      <c r="E122" s="58"/>
      <c r="L122" s="64"/>
    </row>
    <row r="123" spans="5:12" ht="12.75">
      <c r="E123" s="58"/>
      <c r="L123" s="64"/>
    </row>
    <row r="124" spans="5:12" ht="12.75">
      <c r="E124" s="58"/>
      <c r="L124" s="64"/>
    </row>
    <row r="125" spans="5:12" ht="12.75">
      <c r="E125" s="58"/>
      <c r="L125" s="64"/>
    </row>
    <row r="126" spans="5:12" ht="12.75">
      <c r="E126" s="58"/>
      <c r="L126" s="64"/>
    </row>
    <row r="127" spans="5:12" ht="12.75">
      <c r="E127" s="58"/>
      <c r="L127" s="64"/>
    </row>
    <row r="128" spans="5:12" ht="12.75">
      <c r="E128" s="58"/>
      <c r="L128" s="64"/>
    </row>
    <row r="129" spans="5:12" ht="12.75">
      <c r="E129" s="58"/>
      <c r="L129" s="64"/>
    </row>
    <row r="130" spans="5:12" ht="12.75">
      <c r="E130" s="58"/>
      <c r="L130" s="64"/>
    </row>
    <row r="131" spans="5:12" ht="12.75">
      <c r="E131" s="58"/>
      <c r="L131" s="64"/>
    </row>
    <row r="132" spans="5:12" ht="12.75">
      <c r="E132" s="58"/>
      <c r="L132" s="64"/>
    </row>
    <row r="133" spans="5:12" ht="12.75">
      <c r="E133" s="58"/>
      <c r="L133" s="64"/>
    </row>
    <row r="134" spans="5:12" ht="12.75">
      <c r="E134" s="58"/>
      <c r="L134" s="64"/>
    </row>
    <row r="135" spans="5:12" ht="12.75">
      <c r="E135" s="58"/>
      <c r="L135" s="64"/>
    </row>
    <row r="136" spans="5:12" ht="12.75">
      <c r="E136" s="58"/>
      <c r="L136" s="64"/>
    </row>
    <row r="137" spans="5:12" ht="12.75">
      <c r="E137" s="58"/>
      <c r="L137" s="64"/>
    </row>
    <row r="138" spans="5:12" ht="12.75">
      <c r="E138" s="58"/>
      <c r="L138" s="64"/>
    </row>
    <row r="139" spans="5:12" ht="12.75">
      <c r="E139" s="58"/>
      <c r="L139" s="64"/>
    </row>
    <row r="140" spans="5:12" ht="12.75">
      <c r="E140" s="58"/>
      <c r="L140" s="64"/>
    </row>
    <row r="141" spans="5:12" ht="12.75">
      <c r="E141" s="58"/>
      <c r="L141" s="64"/>
    </row>
    <row r="142" spans="5:12" ht="12.75">
      <c r="E142" s="58"/>
      <c r="L142" s="64"/>
    </row>
    <row r="143" spans="5:12" ht="12.75">
      <c r="E143" s="58"/>
      <c r="L143" s="64"/>
    </row>
    <row r="144" spans="5:12" ht="12.75">
      <c r="E144" s="58"/>
      <c r="L144" s="64"/>
    </row>
    <row r="145" spans="5:12" ht="12.75">
      <c r="E145" s="58"/>
      <c r="L145" s="64"/>
    </row>
    <row r="146" spans="5:12" ht="12.75">
      <c r="E146" s="58"/>
      <c r="L146" s="64"/>
    </row>
    <row r="147" spans="5:12" ht="12.75">
      <c r="E147" s="58"/>
      <c r="L147" s="64"/>
    </row>
    <row r="148" spans="5:12" ht="12.75">
      <c r="E148" s="58"/>
      <c r="L148" s="64"/>
    </row>
    <row r="149" spans="5:12" ht="12.75">
      <c r="E149" s="58"/>
      <c r="L149" s="64"/>
    </row>
    <row r="150" spans="5:12" ht="12.75">
      <c r="E150" s="58"/>
      <c r="L150" s="64"/>
    </row>
    <row r="151" spans="5:12" ht="12.75">
      <c r="E151" s="58"/>
      <c r="L151" s="64"/>
    </row>
    <row r="152" spans="5:12" ht="12.75">
      <c r="E152" s="58"/>
      <c r="L152" s="64"/>
    </row>
    <row r="153" spans="5:12" ht="12.75">
      <c r="E153" s="58"/>
      <c r="L153" s="64"/>
    </row>
    <row r="154" spans="5:12" ht="12.75">
      <c r="E154" s="58"/>
      <c r="L154" s="64"/>
    </row>
    <row r="155" spans="5:12" ht="12.75">
      <c r="E155" s="58"/>
      <c r="L155" s="64"/>
    </row>
    <row r="156" spans="5:12" ht="12.75">
      <c r="E156" s="58"/>
      <c r="L156" s="64"/>
    </row>
    <row r="157" spans="5:12" ht="12.75">
      <c r="E157" s="58"/>
      <c r="L157" s="64"/>
    </row>
    <row r="158" spans="5:12" ht="12.75">
      <c r="E158" s="58"/>
      <c r="L158" s="64"/>
    </row>
    <row r="159" spans="5:12" ht="12.75">
      <c r="E159" s="58"/>
      <c r="L159" s="64"/>
    </row>
    <row r="160" spans="5:12" ht="12.75">
      <c r="E160" s="58"/>
      <c r="L160" s="64"/>
    </row>
    <row r="161" spans="5:12" ht="12.75">
      <c r="E161" s="58"/>
      <c r="L161" s="64"/>
    </row>
    <row r="162" spans="5:12" ht="12.75">
      <c r="E162" s="58"/>
      <c r="L162" s="64"/>
    </row>
    <row r="163" spans="5:12" ht="12.75">
      <c r="E163" s="58"/>
      <c r="L163" s="64"/>
    </row>
    <row r="164" spans="5:12" ht="12.75">
      <c r="E164" s="58"/>
      <c r="L164" s="64"/>
    </row>
    <row r="165" spans="5:12" ht="12.75">
      <c r="E165" s="58"/>
      <c r="L165" s="64"/>
    </row>
    <row r="166" spans="5:12" ht="12.75">
      <c r="E166" s="58"/>
      <c r="L166" s="64"/>
    </row>
    <row r="167" spans="5:12" ht="12.75">
      <c r="E167" s="58"/>
      <c r="L167" s="64"/>
    </row>
    <row r="168" spans="5:12" ht="12.75">
      <c r="E168" s="58"/>
      <c r="L168" s="64"/>
    </row>
    <row r="169" spans="5:12" ht="12.75">
      <c r="E169" s="58"/>
      <c r="L169" s="64"/>
    </row>
    <row r="170" spans="5:12" ht="12.75">
      <c r="E170" s="58"/>
      <c r="L170" s="64"/>
    </row>
    <row r="171" spans="5:12" ht="12.75">
      <c r="E171" s="58"/>
      <c r="L171" s="64"/>
    </row>
    <row r="172" spans="5:12" ht="12.75">
      <c r="E172" s="58"/>
      <c r="L172" s="64"/>
    </row>
    <row r="173" spans="5:12" ht="12.75">
      <c r="E173" s="58"/>
      <c r="L173" s="64"/>
    </row>
    <row r="174" spans="5:12" ht="12.75">
      <c r="E174" s="58"/>
      <c r="L174" s="64"/>
    </row>
    <row r="175" spans="5:12" ht="12.75">
      <c r="E175" s="58"/>
      <c r="L175" s="64"/>
    </row>
    <row r="176" spans="5:12" ht="12.75">
      <c r="E176" s="58"/>
      <c r="L176" s="64"/>
    </row>
    <row r="177" spans="5:12" ht="12.75">
      <c r="E177" s="58"/>
      <c r="L177" s="64"/>
    </row>
    <row r="178" spans="5:12" ht="12.75">
      <c r="E178" s="58"/>
      <c r="L178" s="64"/>
    </row>
    <row r="179" spans="5:12" ht="12.75">
      <c r="E179" s="58"/>
      <c r="L179" s="64"/>
    </row>
    <row r="180" spans="5:12" ht="12.75">
      <c r="E180" s="58"/>
      <c r="L180" s="64"/>
    </row>
    <row r="181" spans="5:12" ht="12.75">
      <c r="E181" s="58"/>
      <c r="L181" s="64"/>
    </row>
    <row r="182" spans="5:12" ht="12.75">
      <c r="E182" s="58"/>
      <c r="L182" s="64"/>
    </row>
    <row r="183" spans="5:12" ht="12.75">
      <c r="E183" s="58"/>
      <c r="L183" s="64"/>
    </row>
    <row r="184" spans="5:12" ht="12.75">
      <c r="E184" s="58"/>
      <c r="L184" s="64"/>
    </row>
    <row r="185" spans="5:12" ht="12.75">
      <c r="E185" s="58"/>
      <c r="L185" s="64"/>
    </row>
    <row r="186" spans="5:12" ht="12.75">
      <c r="E186" s="58"/>
      <c r="L186" s="64"/>
    </row>
    <row r="187" spans="5:12" ht="12.75">
      <c r="E187" s="58"/>
      <c r="L187" s="64"/>
    </row>
    <row r="188" spans="5:12" ht="12.75">
      <c r="E188" s="58"/>
      <c r="L188" s="64"/>
    </row>
    <row r="189" spans="5:12" ht="12.75">
      <c r="E189" s="58"/>
      <c r="L189" s="64"/>
    </row>
    <row r="190" spans="5:12" ht="12.75">
      <c r="E190" s="58"/>
      <c r="L190" s="64"/>
    </row>
    <row r="191" spans="5:12" ht="12.75">
      <c r="E191" s="58"/>
      <c r="L191" s="64"/>
    </row>
    <row r="192" spans="5:12" ht="12.75">
      <c r="E192" s="58"/>
      <c r="L192" s="64"/>
    </row>
    <row r="193" spans="5:12" ht="12.75">
      <c r="E193" s="58"/>
      <c r="L193" s="64"/>
    </row>
    <row r="194" spans="5:12" ht="12.75">
      <c r="E194" s="58"/>
      <c r="L194" s="64"/>
    </row>
    <row r="195" spans="5:12" ht="12.75">
      <c r="E195" s="58"/>
      <c r="L195" s="64"/>
    </row>
    <row r="196" spans="5:12" ht="12.75">
      <c r="E196" s="58"/>
      <c r="L196" s="64"/>
    </row>
    <row r="197" spans="5:12" ht="12.75">
      <c r="E197" s="58"/>
      <c r="L197" s="64"/>
    </row>
    <row r="198" spans="5:12" ht="12.75">
      <c r="E198" s="58"/>
      <c r="L198" s="64"/>
    </row>
    <row r="199" spans="5:12" ht="12.75">
      <c r="E199" s="58"/>
      <c r="L199" s="64"/>
    </row>
    <row r="200" spans="5:12" ht="12.75">
      <c r="E200" s="58"/>
      <c r="L200" s="64"/>
    </row>
    <row r="201" spans="5:12" ht="12.75">
      <c r="E201" s="58"/>
      <c r="L201" s="64"/>
    </row>
    <row r="202" spans="5:12" ht="12.75">
      <c r="E202" s="58"/>
      <c r="L202" s="64"/>
    </row>
    <row r="203" spans="5:12" ht="12.75">
      <c r="E203" s="58"/>
      <c r="L203" s="64"/>
    </row>
    <row r="204" spans="5:12" ht="12.75">
      <c r="E204" s="58"/>
      <c r="L204" s="64"/>
    </row>
    <row r="205" spans="5:12" ht="12.75">
      <c r="E205" s="58"/>
      <c r="L205" s="64"/>
    </row>
    <row r="206" spans="5:12" ht="12.75">
      <c r="E206" s="58"/>
      <c r="L206" s="64"/>
    </row>
    <row r="207" spans="5:12" ht="12.75">
      <c r="E207" s="58"/>
      <c r="L207" s="64"/>
    </row>
    <row r="208" spans="5:12" ht="12.75">
      <c r="E208" s="58"/>
      <c r="L208" s="64"/>
    </row>
    <row r="209" spans="5:12" ht="12.75">
      <c r="E209" s="58"/>
      <c r="L209" s="64"/>
    </row>
    <row r="210" spans="5:12" ht="12.75">
      <c r="E210" s="58"/>
      <c r="L210" s="64"/>
    </row>
    <row r="211" spans="5:12" ht="12.75">
      <c r="E211" s="58"/>
      <c r="L211" s="64"/>
    </row>
    <row r="212" spans="5:12" ht="12.75">
      <c r="E212" s="58"/>
      <c r="L212" s="64"/>
    </row>
    <row r="213" spans="5:12" ht="12.75">
      <c r="E213" s="58"/>
      <c r="L213" s="64"/>
    </row>
    <row r="214" spans="5:12" ht="12.75">
      <c r="E214" s="58"/>
      <c r="L214" s="64"/>
    </row>
    <row r="215" spans="5:12" ht="12.75">
      <c r="E215" s="58"/>
      <c r="L215" s="64"/>
    </row>
    <row r="216" spans="5:12" ht="12.75">
      <c r="E216" s="58"/>
      <c r="L216" s="64"/>
    </row>
    <row r="217" spans="5:12" ht="12.75">
      <c r="E217" s="58"/>
      <c r="L217" s="64"/>
    </row>
    <row r="218" spans="5:12" ht="12.75">
      <c r="E218" s="58"/>
      <c r="L218" s="64"/>
    </row>
    <row r="219" spans="5:12" ht="12.75">
      <c r="E219" s="58"/>
      <c r="L219" s="64"/>
    </row>
    <row r="220" spans="5:12" ht="12.75">
      <c r="E220" s="58"/>
      <c r="L220" s="64"/>
    </row>
    <row r="221" spans="5:12" ht="12.75">
      <c r="E221" s="58"/>
      <c r="L221" s="64"/>
    </row>
    <row r="222" spans="5:12" ht="12.75">
      <c r="E222" s="58"/>
      <c r="L222" s="64"/>
    </row>
    <row r="223" spans="5:12" ht="12.75">
      <c r="E223" s="58"/>
      <c r="L223" s="64"/>
    </row>
    <row r="224" spans="5:12" ht="12.75">
      <c r="E224" s="58"/>
      <c r="L224" s="64"/>
    </row>
    <row r="225" spans="5:12" ht="12.75">
      <c r="E225" s="58"/>
      <c r="L225" s="64"/>
    </row>
    <row r="226" spans="5:12" ht="12.75">
      <c r="E226" s="58"/>
      <c r="L226" s="64"/>
    </row>
    <row r="227" spans="5:12" ht="12.75">
      <c r="E227" s="58"/>
      <c r="L227" s="64"/>
    </row>
    <row r="228" spans="5:12" ht="12.75">
      <c r="E228" s="58"/>
      <c r="L228" s="64"/>
    </row>
    <row r="229" spans="5:12" ht="12.75">
      <c r="E229" s="58"/>
      <c r="L229" s="64"/>
    </row>
    <row r="230" spans="5:12" ht="12.75">
      <c r="E230" s="58"/>
      <c r="L230" s="64"/>
    </row>
    <row r="231" spans="5:12" ht="12.75">
      <c r="E231" s="58"/>
      <c r="L231" s="64"/>
    </row>
    <row r="232" spans="5:12" ht="12.75">
      <c r="E232" s="58"/>
      <c r="L232" s="64"/>
    </row>
    <row r="233" spans="5:12" ht="12.75">
      <c r="E233" s="58"/>
      <c r="L233" s="64"/>
    </row>
    <row r="234" spans="5:12" ht="12.75">
      <c r="E234" s="58"/>
      <c r="L234" s="64"/>
    </row>
    <row r="235" spans="5:12" ht="12.75">
      <c r="E235" s="58"/>
      <c r="L235" s="64"/>
    </row>
    <row r="236" spans="5:12" ht="12.75">
      <c r="E236" s="58"/>
      <c r="L236" s="64"/>
    </row>
    <row r="237" spans="5:12" ht="12.75">
      <c r="E237" s="58"/>
      <c r="L237" s="64"/>
    </row>
    <row r="238" spans="5:12" ht="12.75">
      <c r="E238" s="58"/>
      <c r="L238" s="64"/>
    </row>
    <row r="239" spans="5:12" ht="12.75">
      <c r="E239" s="58"/>
      <c r="L239" s="64"/>
    </row>
    <row r="240" spans="5:12" ht="12.75">
      <c r="E240" s="58"/>
      <c r="L240" s="64"/>
    </row>
    <row r="241" spans="5:12" ht="12.75">
      <c r="E241" s="58"/>
      <c r="L241" s="64"/>
    </row>
    <row r="242" spans="5:12" ht="12.75">
      <c r="E242" s="58"/>
      <c r="L242" s="64"/>
    </row>
    <row r="243" spans="5:12" ht="12.75">
      <c r="E243" s="58"/>
      <c r="L243" s="64"/>
    </row>
    <row r="244" spans="5:12" ht="12.75">
      <c r="E244" s="58"/>
      <c r="L244" s="64"/>
    </row>
    <row r="245" spans="5:12" ht="12.75">
      <c r="E245" s="58"/>
      <c r="L245" s="64"/>
    </row>
    <row r="246" spans="5:12" ht="12.75">
      <c r="E246" s="58"/>
      <c r="L246" s="64"/>
    </row>
    <row r="247" spans="5:12" ht="12.75">
      <c r="E247" s="58"/>
      <c r="L247" s="64"/>
    </row>
    <row r="248" spans="5:12" ht="12.75">
      <c r="E248" s="58"/>
      <c r="L248" s="64"/>
    </row>
    <row r="249" spans="5:12" ht="12.75">
      <c r="E249" s="58"/>
      <c r="L249" s="64"/>
    </row>
    <row r="250" spans="5:12" ht="12.75">
      <c r="E250" s="58"/>
      <c r="L250" s="64"/>
    </row>
    <row r="251" spans="5:12" ht="12.75">
      <c r="E251" s="58"/>
      <c r="L251" s="64"/>
    </row>
    <row r="252" spans="5:12" ht="12.75">
      <c r="E252" s="58"/>
      <c r="L252" s="64"/>
    </row>
    <row r="253" spans="5:12" ht="12.75">
      <c r="E253" s="58"/>
      <c r="L253" s="64"/>
    </row>
    <row r="254" spans="5:12" ht="12.75">
      <c r="E254" s="58"/>
      <c r="L254" s="64"/>
    </row>
    <row r="255" spans="5:12" ht="12.75">
      <c r="E255" s="58"/>
      <c r="L255" s="64"/>
    </row>
    <row r="256" spans="5:12" ht="12.75">
      <c r="E256" s="58"/>
      <c r="L256" s="64"/>
    </row>
    <row r="257" spans="5:12" ht="12.75">
      <c r="E257" s="58"/>
      <c r="L257" s="64"/>
    </row>
    <row r="258" spans="5:12" ht="12.75">
      <c r="E258" s="58"/>
      <c r="L258" s="64"/>
    </row>
    <row r="259" spans="5:12" ht="12.75">
      <c r="E259" s="58"/>
      <c r="L259" s="64"/>
    </row>
    <row r="260" spans="5:12" ht="12.75">
      <c r="E260" s="58"/>
      <c r="L260" s="64"/>
    </row>
    <row r="261" spans="5:12" ht="12.75">
      <c r="E261" s="58"/>
      <c r="L261" s="64"/>
    </row>
    <row r="262" spans="5:12" ht="12.75">
      <c r="E262" s="58"/>
      <c r="L262" s="64"/>
    </row>
    <row r="263" spans="5:12" ht="12.75">
      <c r="E263" s="58"/>
      <c r="L263" s="64"/>
    </row>
    <row r="264" spans="5:12" ht="12.75">
      <c r="E264" s="58"/>
      <c r="L264" s="64"/>
    </row>
    <row r="265" spans="5:12" ht="12.75">
      <c r="E265" s="58"/>
      <c r="L265" s="64"/>
    </row>
    <row r="266" spans="5:12" ht="12.75">
      <c r="E266" s="58"/>
      <c r="L266" s="64"/>
    </row>
    <row r="267" spans="5:12" ht="12.75">
      <c r="E267" s="58"/>
      <c r="L267" s="64"/>
    </row>
    <row r="268" spans="5:12" ht="12.75">
      <c r="E268" s="58"/>
      <c r="L268" s="64"/>
    </row>
    <row r="269" spans="5:12" ht="12.75">
      <c r="E269" s="58"/>
      <c r="L269" s="64"/>
    </row>
    <row r="270" spans="5:12" ht="12.75">
      <c r="E270" s="58"/>
      <c r="L270" s="64"/>
    </row>
    <row r="271" spans="5:12" ht="12.75">
      <c r="E271" s="58"/>
      <c r="L271" s="64"/>
    </row>
    <row r="272" spans="5:12" ht="12.75">
      <c r="E272" s="58"/>
      <c r="L272" s="64"/>
    </row>
    <row r="273" spans="5:12" ht="12.75">
      <c r="E273" s="58"/>
      <c r="L273" s="64"/>
    </row>
    <row r="274" spans="5:12" ht="12.75">
      <c r="E274" s="58"/>
      <c r="L274" s="64"/>
    </row>
    <row r="275" spans="5:12" ht="12.75">
      <c r="E275" s="58"/>
      <c r="L275" s="64"/>
    </row>
    <row r="276" spans="5:12" ht="12.75">
      <c r="E276" s="58"/>
      <c r="L276" s="64"/>
    </row>
    <row r="277" spans="5:12" ht="12.75">
      <c r="E277" s="58"/>
      <c r="L277" s="64"/>
    </row>
    <row r="278" spans="5:12" ht="12.75">
      <c r="E278" s="58"/>
      <c r="L278" s="64"/>
    </row>
    <row r="279" spans="5:12" ht="12.75">
      <c r="E279" s="58"/>
      <c r="L279" s="64"/>
    </row>
    <row r="280" spans="5:12" ht="12.75">
      <c r="E280" s="58"/>
      <c r="L280" s="64"/>
    </row>
    <row r="281" spans="5:12" ht="12.75">
      <c r="E281" s="58"/>
      <c r="L281" s="64"/>
    </row>
    <row r="282" spans="5:12" ht="12.75">
      <c r="E282" s="58"/>
      <c r="L282" s="64"/>
    </row>
    <row r="283" spans="5:12" ht="12.75">
      <c r="E283" s="58"/>
      <c r="L283" s="64"/>
    </row>
    <row r="284" spans="5:12" ht="12.75">
      <c r="E284" s="58"/>
      <c r="L284" s="64"/>
    </row>
    <row r="285" spans="5:12" ht="12.75">
      <c r="E285" s="58"/>
      <c r="L285" s="64"/>
    </row>
    <row r="286" spans="5:12" ht="12.75">
      <c r="E286" s="58"/>
      <c r="L286" s="64"/>
    </row>
    <row r="287" spans="5:12" ht="12.75">
      <c r="E287" s="58"/>
      <c r="L287" s="64"/>
    </row>
    <row r="288" spans="5:12" ht="12.75">
      <c r="E288" s="58"/>
      <c r="L288" s="64"/>
    </row>
    <row r="289" spans="5:12" ht="12.75">
      <c r="E289" s="58"/>
      <c r="L289" s="64"/>
    </row>
    <row r="290" spans="5:12" ht="12.75">
      <c r="E290" s="58"/>
      <c r="L290" s="64"/>
    </row>
    <row r="291" spans="5:12" ht="12.75">
      <c r="E291" s="58"/>
      <c r="L291" s="64"/>
    </row>
    <row r="292" spans="5:12" ht="12.75">
      <c r="E292" s="58"/>
      <c r="L292" s="64"/>
    </row>
    <row r="293" spans="5:12" ht="12.75">
      <c r="E293" s="58"/>
      <c r="L293" s="64"/>
    </row>
    <row r="294" spans="5:12" ht="12.75">
      <c r="E294" s="58"/>
      <c r="L294" s="64"/>
    </row>
    <row r="295" spans="5:12" ht="12.75">
      <c r="E295" s="58"/>
      <c r="L295" s="64"/>
    </row>
    <row r="296" spans="5:12" ht="12.75">
      <c r="E296" s="58"/>
      <c r="L296" s="64"/>
    </row>
    <row r="297" spans="5:12" ht="12.75">
      <c r="E297" s="58"/>
      <c r="L297" s="64"/>
    </row>
    <row r="298" spans="5:12" ht="12.75">
      <c r="E298" s="58"/>
      <c r="L298" s="64"/>
    </row>
    <row r="299" spans="5:12" ht="12.75">
      <c r="E299" s="58"/>
      <c r="L299" s="64"/>
    </row>
    <row r="300" spans="5:12" ht="12.75">
      <c r="E300" s="58"/>
      <c r="L300" s="64"/>
    </row>
    <row r="301" spans="5:12" ht="12.75">
      <c r="E301" s="58"/>
      <c r="L301" s="64"/>
    </row>
    <row r="302" spans="5:12" ht="12.75">
      <c r="E302" s="58"/>
      <c r="L302" s="64"/>
    </row>
    <row r="303" spans="5:12" ht="12.75">
      <c r="E303" s="58"/>
      <c r="L303" s="64"/>
    </row>
    <row r="304" spans="5:12" ht="12.75">
      <c r="E304" s="58"/>
      <c r="L304" s="64"/>
    </row>
    <row r="305" spans="5:12" ht="12.75">
      <c r="E305" s="58"/>
      <c r="L305" s="64"/>
    </row>
    <row r="306" spans="5:12" ht="12.75">
      <c r="E306" s="58"/>
      <c r="L306" s="64"/>
    </row>
    <row r="307" spans="5:12" ht="12.75">
      <c r="E307" s="58"/>
      <c r="L307" s="64"/>
    </row>
    <row r="308" spans="5:12" ht="12.75">
      <c r="E308" s="58"/>
      <c r="L308" s="64"/>
    </row>
    <row r="309" spans="5:12" ht="12.75">
      <c r="E309" s="58"/>
      <c r="L309" s="64"/>
    </row>
    <row r="310" spans="5:12" ht="12.75">
      <c r="E310" s="58"/>
      <c r="L310" s="64"/>
    </row>
    <row r="311" spans="5:12" ht="12.75">
      <c r="E311" s="58"/>
      <c r="L311" s="64"/>
    </row>
    <row r="312" spans="5:12" ht="12.75">
      <c r="E312" s="58"/>
      <c r="L312" s="64"/>
    </row>
    <row r="313" spans="5:12" ht="12.75">
      <c r="E313" s="58"/>
      <c r="L313" s="64"/>
    </row>
    <row r="314" spans="5:12" ht="12.75">
      <c r="E314" s="58"/>
      <c r="L314" s="64"/>
    </row>
    <row r="315" spans="5:12" ht="12.75">
      <c r="E315" s="58"/>
      <c r="L315" s="64"/>
    </row>
    <row r="316" spans="5:12" ht="12.75">
      <c r="E316" s="58"/>
      <c r="L316" s="64"/>
    </row>
    <row r="317" spans="5:12" ht="12.75">
      <c r="E317" s="58"/>
      <c r="L317" s="64"/>
    </row>
    <row r="318" spans="5:12" ht="12.75">
      <c r="E318" s="58"/>
      <c r="L318" s="64"/>
    </row>
    <row r="319" spans="5:12" ht="12.75">
      <c r="E319" s="58"/>
      <c r="L319" s="64"/>
    </row>
    <row r="320" spans="5:12" ht="12.75">
      <c r="E320" s="58"/>
      <c r="L320" s="64"/>
    </row>
    <row r="321" spans="5:12" ht="12.75">
      <c r="E321" s="58"/>
      <c r="L321" s="64"/>
    </row>
    <row r="322" spans="5:12" ht="12.75">
      <c r="E322" s="58"/>
      <c r="L322" s="64"/>
    </row>
    <row r="323" spans="5:12" ht="12.75">
      <c r="E323" s="58"/>
      <c r="L323" s="64"/>
    </row>
    <row r="324" spans="5:12" ht="12.75">
      <c r="E324" s="58"/>
      <c r="L324" s="64"/>
    </row>
    <row r="325" spans="5:12" ht="12.75">
      <c r="E325" s="58"/>
      <c r="L325" s="64"/>
    </row>
    <row r="326" spans="5:12" ht="12.75">
      <c r="E326" s="58"/>
      <c r="L326" s="64"/>
    </row>
    <row r="327" spans="5:12" ht="12.75">
      <c r="E327" s="58"/>
      <c r="L327" s="64"/>
    </row>
    <row r="328" spans="5:12" ht="12.75">
      <c r="E328" s="58"/>
      <c r="L328" s="64"/>
    </row>
    <row r="329" spans="5:12" ht="12.75">
      <c r="E329" s="58"/>
      <c r="L329" s="64"/>
    </row>
    <row r="330" spans="5:12" ht="12.75">
      <c r="E330" s="58"/>
      <c r="L330" s="64"/>
    </row>
    <row r="331" spans="5:12" ht="12.75">
      <c r="E331" s="58"/>
      <c r="L331" s="64"/>
    </row>
    <row r="332" spans="5:12" ht="12.75">
      <c r="E332" s="58"/>
      <c r="L332" s="64"/>
    </row>
    <row r="333" spans="5:12" ht="12.75">
      <c r="E333" s="58"/>
      <c r="L333" s="64"/>
    </row>
    <row r="334" spans="5:12" ht="12.75">
      <c r="E334" s="58"/>
      <c r="L334" s="64"/>
    </row>
    <row r="335" spans="5:12" ht="12.75">
      <c r="E335" s="58"/>
      <c r="L335" s="64"/>
    </row>
    <row r="336" spans="5:12" ht="12.75">
      <c r="E336" s="58"/>
      <c r="L336" s="64"/>
    </row>
    <row r="337" spans="5:12" ht="12.75">
      <c r="E337" s="58"/>
      <c r="L337" s="64"/>
    </row>
    <row r="338" spans="5:12" ht="12.75">
      <c r="E338" s="58"/>
      <c r="L338" s="64"/>
    </row>
    <row r="339" spans="5:12" ht="12.75">
      <c r="E339" s="58"/>
      <c r="L339" s="64"/>
    </row>
    <row r="340" spans="5:12" ht="12.75">
      <c r="E340" s="58"/>
      <c r="L340" s="64"/>
    </row>
    <row r="341" spans="5:12" ht="12.75">
      <c r="E341" s="58"/>
      <c r="L341" s="64"/>
    </row>
    <row r="342" spans="5:12" ht="12.75">
      <c r="E342" s="58"/>
      <c r="L342" s="64"/>
    </row>
    <row r="343" spans="5:12" ht="12.75">
      <c r="E343" s="58"/>
      <c r="L343" s="64"/>
    </row>
    <row r="344" spans="5:12" ht="12.75">
      <c r="E344" s="58"/>
      <c r="L344" s="64"/>
    </row>
    <row r="345" spans="5:12" ht="12.75">
      <c r="E345" s="58"/>
      <c r="L345" s="64"/>
    </row>
    <row r="346" spans="5:12" ht="12.75">
      <c r="E346" s="58"/>
      <c r="L346" s="64"/>
    </row>
    <row r="347" spans="5:12" ht="12.75">
      <c r="E347" s="58"/>
      <c r="L347" s="64"/>
    </row>
    <row r="348" spans="5:12" ht="12.75">
      <c r="E348" s="58"/>
      <c r="L348" s="64"/>
    </row>
    <row r="349" spans="5:12" ht="12.75">
      <c r="E349" s="58"/>
      <c r="L349" s="64"/>
    </row>
    <row r="350" spans="5:12" ht="12.75">
      <c r="E350" s="58"/>
      <c r="L350" s="64"/>
    </row>
    <row r="351" spans="5:12" ht="12.75">
      <c r="E351" s="58"/>
      <c r="L351" s="64"/>
    </row>
    <row r="352" spans="5:12" ht="12.75">
      <c r="E352" s="58"/>
      <c r="L352" s="64"/>
    </row>
    <row r="353" spans="5:12" ht="12.75">
      <c r="E353" s="58"/>
      <c r="L353" s="64"/>
    </row>
    <row r="354" spans="5:12" ht="12.75">
      <c r="E354" s="58"/>
      <c r="L354" s="64"/>
    </row>
    <row r="355" spans="5:12" ht="12.75">
      <c r="E355" s="58"/>
      <c r="L355" s="64"/>
    </row>
    <row r="356" spans="5:12" ht="12.75">
      <c r="E356" s="58"/>
      <c r="L356" s="64"/>
    </row>
    <row r="357" spans="5:12" ht="12.75">
      <c r="E357" s="58"/>
      <c r="L357" s="64"/>
    </row>
    <row r="358" spans="5:12" ht="12.75">
      <c r="E358" s="58"/>
      <c r="L358" s="64"/>
    </row>
    <row r="359" spans="5:12" ht="12.75">
      <c r="E359" s="58"/>
      <c r="L359" s="64"/>
    </row>
    <row r="360" spans="5:12" ht="12.75">
      <c r="E360" s="58"/>
      <c r="L360" s="64"/>
    </row>
    <row r="361" spans="5:12" ht="12.75">
      <c r="E361" s="58"/>
      <c r="L361" s="64"/>
    </row>
    <row r="362" spans="5:12" ht="12.75">
      <c r="E362" s="58"/>
      <c r="L362" s="64"/>
    </row>
    <row r="363" spans="5:12" ht="12.75">
      <c r="E363" s="58"/>
      <c r="L363" s="64"/>
    </row>
    <row r="364" spans="5:12" ht="12.75">
      <c r="E364" s="58"/>
      <c r="L364" s="64"/>
    </row>
    <row r="365" spans="5:12" ht="12.75">
      <c r="E365" s="58"/>
      <c r="L365" s="64"/>
    </row>
    <row r="366" spans="5:12" ht="12.75">
      <c r="E366" s="58"/>
      <c r="L366" s="64"/>
    </row>
    <row r="367" spans="5:12" ht="12.75">
      <c r="E367" s="58"/>
      <c r="L367" s="64"/>
    </row>
    <row r="368" spans="5:12" ht="12.75">
      <c r="E368" s="58"/>
      <c r="L368" s="64"/>
    </row>
    <row r="369" spans="5:12" ht="12.75">
      <c r="E369" s="58"/>
      <c r="L369" s="64"/>
    </row>
    <row r="370" spans="5:12" ht="12.75">
      <c r="E370" s="58"/>
      <c r="L370" s="64"/>
    </row>
    <row r="371" spans="5:12" ht="12.75">
      <c r="E371" s="58"/>
      <c r="L371" s="64"/>
    </row>
    <row r="372" spans="5:12" ht="12.75">
      <c r="E372" s="58"/>
      <c r="L372" s="64"/>
    </row>
    <row r="373" spans="5:12" ht="12.75">
      <c r="E373" s="58"/>
      <c r="L373" s="64"/>
    </row>
    <row r="374" spans="5:12" ht="12.75">
      <c r="E374" s="58"/>
      <c r="L374" s="64"/>
    </row>
    <row r="375" spans="5:12" ht="12.75">
      <c r="E375" s="58"/>
      <c r="L375" s="64"/>
    </row>
    <row r="376" spans="5:12" ht="12.75">
      <c r="E376" s="58"/>
      <c r="L376" s="64"/>
    </row>
    <row r="377" spans="5:12" ht="12.75">
      <c r="E377" s="58"/>
      <c r="L377" s="64"/>
    </row>
    <row r="378" spans="5:12" ht="12.75">
      <c r="E378" s="58"/>
      <c r="L378" s="64"/>
    </row>
    <row r="379" spans="5:12" ht="12.75">
      <c r="E379" s="58"/>
      <c r="L379" s="64"/>
    </row>
    <row r="380" spans="5:12" ht="12.75">
      <c r="E380" s="58"/>
      <c r="L380" s="64"/>
    </row>
    <row r="381" spans="5:12" ht="12.75">
      <c r="E381" s="58"/>
      <c r="L381" s="64"/>
    </row>
    <row r="382" spans="5:12" ht="12.75">
      <c r="E382" s="58"/>
      <c r="L382" s="64"/>
    </row>
    <row r="383" spans="5:12" ht="12.75">
      <c r="E383" s="58"/>
      <c r="L383" s="64"/>
    </row>
    <row r="384" spans="5:12" ht="12.75">
      <c r="E384" s="58"/>
      <c r="L384" s="64"/>
    </row>
    <row r="385" spans="5:12" ht="12.75">
      <c r="E385" s="58"/>
      <c r="L385" s="64"/>
    </row>
    <row r="386" spans="5:12" ht="12.75">
      <c r="E386" s="58"/>
      <c r="L386" s="64"/>
    </row>
    <row r="387" spans="5:12" ht="12.75">
      <c r="E387" s="58"/>
      <c r="L387" s="64"/>
    </row>
    <row r="388" spans="5:12" ht="12.75">
      <c r="E388" s="58"/>
      <c r="L388" s="64"/>
    </row>
    <row r="389" spans="5:12" ht="12.75">
      <c r="E389" s="58"/>
      <c r="L389" s="64"/>
    </row>
    <row r="390" spans="5:12" ht="12.75">
      <c r="E390" s="58"/>
      <c r="L390" s="64"/>
    </row>
    <row r="391" spans="5:12" ht="12.75">
      <c r="E391" s="58"/>
      <c r="L391" s="64"/>
    </row>
    <row r="392" spans="5:12" ht="12.75">
      <c r="E392" s="58"/>
      <c r="L392" s="64"/>
    </row>
    <row r="393" spans="5:12" ht="12.75">
      <c r="E393" s="58"/>
      <c r="L393" s="64"/>
    </row>
    <row r="394" spans="5:12" ht="12.75">
      <c r="E394" s="58"/>
      <c r="L394" s="64"/>
    </row>
    <row r="395" spans="5:12" ht="12.75">
      <c r="E395" s="58"/>
      <c r="L395" s="64"/>
    </row>
    <row r="396" spans="5:12" ht="12.75">
      <c r="E396" s="58"/>
      <c r="L396" s="64"/>
    </row>
    <row r="397" spans="5:12" ht="12.75">
      <c r="E397" s="58"/>
      <c r="L397" s="64"/>
    </row>
    <row r="398" spans="5:12" ht="12.75">
      <c r="E398" s="58"/>
      <c r="L398" s="64"/>
    </row>
    <row r="399" spans="5:12" ht="12.75">
      <c r="E399" s="58"/>
      <c r="L399" s="64"/>
    </row>
    <row r="400" spans="5:12" ht="12.75">
      <c r="E400" s="58"/>
      <c r="L400" s="64"/>
    </row>
    <row r="401" spans="5:12" ht="12.75">
      <c r="E401" s="58"/>
      <c r="L401" s="64"/>
    </row>
    <row r="402" spans="5:12" ht="12.75">
      <c r="E402" s="58"/>
      <c r="L402" s="64"/>
    </row>
    <row r="403" spans="5:12" ht="12.75">
      <c r="E403" s="58"/>
      <c r="L403" s="64"/>
    </row>
    <row r="404" spans="5:12" ht="12.75">
      <c r="E404" s="58"/>
      <c r="L404" s="64"/>
    </row>
    <row r="405" spans="5:12" ht="12.75">
      <c r="E405" s="58"/>
      <c r="L405" s="64"/>
    </row>
    <row r="406" spans="5:12" ht="12.75">
      <c r="E406" s="58"/>
      <c r="L406" s="64"/>
    </row>
    <row r="407" spans="5:12" ht="12.75">
      <c r="E407" s="58"/>
      <c r="L407" s="64"/>
    </row>
    <row r="408" spans="5:12" ht="12.75">
      <c r="E408" s="58"/>
      <c r="L408" s="64"/>
    </row>
    <row r="409" spans="5:12" ht="12.75">
      <c r="E409" s="58"/>
      <c r="L409" s="64"/>
    </row>
    <row r="410" spans="5:12" ht="12.75">
      <c r="E410" s="58"/>
      <c r="L410" s="64"/>
    </row>
    <row r="411" spans="5:12" ht="12.75">
      <c r="E411" s="58"/>
      <c r="L411" s="64"/>
    </row>
    <row r="412" spans="5:12" ht="12.75">
      <c r="E412" s="58"/>
      <c r="L412" s="64"/>
    </row>
    <row r="413" spans="5:12" ht="12.75">
      <c r="E413" s="58"/>
      <c r="L413" s="64"/>
    </row>
    <row r="414" spans="5:12" ht="12.75">
      <c r="E414" s="58"/>
      <c r="L414" s="64"/>
    </row>
    <row r="415" spans="5:12" ht="12.75">
      <c r="E415" s="58"/>
      <c r="L415" s="64"/>
    </row>
    <row r="416" spans="5:12" ht="12.75">
      <c r="E416" s="58"/>
      <c r="L416" s="64"/>
    </row>
    <row r="417" spans="5:12" ht="12.75">
      <c r="E417" s="58"/>
      <c r="L417" s="64"/>
    </row>
    <row r="418" spans="5:12" ht="12.75">
      <c r="E418" s="58"/>
      <c r="L418" s="64"/>
    </row>
    <row r="419" spans="5:12" ht="12.75">
      <c r="E419" s="58"/>
      <c r="L419" s="64"/>
    </row>
    <row r="420" spans="5:12" ht="12.75">
      <c r="E420" s="58"/>
      <c r="L420" s="64"/>
    </row>
    <row r="421" spans="5:12" ht="12.75">
      <c r="E421" s="58"/>
      <c r="L421" s="64"/>
    </row>
    <row r="422" spans="5:12" ht="12.75">
      <c r="E422" s="58"/>
      <c r="L422" s="64"/>
    </row>
    <row r="423" spans="5:12" ht="12.75">
      <c r="E423" s="58"/>
      <c r="L423" s="64"/>
    </row>
    <row r="424" spans="5:12" ht="12.75">
      <c r="E424" s="58"/>
      <c r="L424" s="64"/>
    </row>
    <row r="425" spans="5:12" ht="12.75">
      <c r="E425" s="58"/>
      <c r="L425" s="64"/>
    </row>
    <row r="426" spans="5:12" ht="12.75">
      <c r="E426" s="58"/>
      <c r="L426" s="64"/>
    </row>
    <row r="427" spans="5:12" ht="12.75">
      <c r="E427" s="58"/>
      <c r="L427" s="64"/>
    </row>
    <row r="428" spans="5:12" ht="12.75">
      <c r="E428" s="58"/>
      <c r="L428" s="64"/>
    </row>
    <row r="429" spans="5:12" ht="12.75">
      <c r="E429" s="58"/>
      <c r="L429" s="64"/>
    </row>
    <row r="430" spans="5:12" ht="12.75">
      <c r="E430" s="58"/>
      <c r="L430" s="64"/>
    </row>
    <row r="431" spans="5:12" ht="12.75">
      <c r="E431" s="58"/>
      <c r="L431" s="64"/>
    </row>
    <row r="432" spans="5:12" ht="12.75">
      <c r="E432" s="58"/>
      <c r="L432" s="64"/>
    </row>
    <row r="433" spans="5:12" ht="12.75">
      <c r="E433" s="58"/>
      <c r="L433" s="64"/>
    </row>
    <row r="434" spans="5:12" ht="12.75">
      <c r="E434" s="58"/>
      <c r="L434" s="64"/>
    </row>
    <row r="435" spans="5:12" ht="12.75">
      <c r="E435" s="58"/>
      <c r="L435" s="64"/>
    </row>
    <row r="436" spans="5:12" ht="12.75">
      <c r="E436" s="58"/>
      <c r="L436" s="64"/>
    </row>
    <row r="437" spans="5:12" ht="12.75">
      <c r="E437" s="58"/>
      <c r="L437" s="64"/>
    </row>
    <row r="438" spans="5:12" ht="12.75">
      <c r="E438" s="58"/>
      <c r="L438" s="64"/>
    </row>
    <row r="439" spans="5:12" ht="12.75">
      <c r="E439" s="58"/>
      <c r="L439" s="64"/>
    </row>
    <row r="440" spans="5:12" ht="12.75">
      <c r="E440" s="58"/>
      <c r="L440" s="64"/>
    </row>
    <row r="441" spans="5:12" ht="12.75">
      <c r="E441" s="58"/>
      <c r="L441" s="64"/>
    </row>
    <row r="442" spans="5:12" ht="12.75">
      <c r="E442" s="58"/>
      <c r="L442" s="64"/>
    </row>
    <row r="443" spans="5:12" ht="12.75">
      <c r="E443" s="58"/>
      <c r="L443" s="64"/>
    </row>
    <row r="444" spans="5:12" ht="12.75">
      <c r="E444" s="58"/>
      <c r="L444" s="64"/>
    </row>
    <row r="445" spans="5:12" ht="12.75">
      <c r="E445" s="58"/>
      <c r="L445" s="64"/>
    </row>
    <row r="446" spans="5:12" ht="12.75">
      <c r="E446" s="58"/>
      <c r="L446" s="64"/>
    </row>
    <row r="447" spans="5:12" ht="12.75">
      <c r="E447" s="58"/>
      <c r="L447" s="64"/>
    </row>
    <row r="448" spans="5:12" ht="12.75">
      <c r="E448" s="58"/>
      <c r="L448" s="64"/>
    </row>
    <row r="449" spans="5:12" ht="12.75">
      <c r="E449" s="58"/>
      <c r="L449" s="64"/>
    </row>
    <row r="450" spans="5:12" ht="12.75">
      <c r="E450" s="58"/>
      <c r="L450" s="64"/>
    </row>
    <row r="451" spans="5:12" ht="12.75">
      <c r="E451" s="58"/>
      <c r="L451" s="64"/>
    </row>
    <row r="452" spans="5:12" ht="12.75">
      <c r="E452" s="58"/>
      <c r="L452" s="64"/>
    </row>
    <row r="453" spans="5:12" ht="12.75">
      <c r="E453" s="58"/>
      <c r="L453" s="64"/>
    </row>
    <row r="454" spans="5:12" ht="12.75">
      <c r="E454" s="58"/>
      <c r="L454" s="64"/>
    </row>
    <row r="455" spans="5:12" ht="12.75">
      <c r="E455" s="58"/>
      <c r="L455" s="64"/>
    </row>
    <row r="456" spans="5:12" ht="12.75">
      <c r="E456" s="58"/>
      <c r="L456" s="64"/>
    </row>
    <row r="457" spans="5:12" ht="12.75">
      <c r="E457" s="58"/>
      <c r="L457" s="64"/>
    </row>
    <row r="458" spans="5:12" ht="12.75">
      <c r="E458" s="58"/>
      <c r="L458" s="64"/>
    </row>
    <row r="459" spans="5:12" ht="12.75">
      <c r="E459" s="58"/>
      <c r="L459" s="64"/>
    </row>
    <row r="460" spans="5:12" ht="12.75">
      <c r="E460" s="58"/>
      <c r="L460" s="64"/>
    </row>
    <row r="461" spans="5:12" ht="12.75">
      <c r="E461" s="58"/>
      <c r="L461" s="64"/>
    </row>
    <row r="462" spans="5:12" ht="12.75">
      <c r="E462" s="58"/>
      <c r="L462" s="64"/>
    </row>
    <row r="463" spans="5:12" ht="12.75">
      <c r="E463" s="58"/>
      <c r="L463" s="64"/>
    </row>
    <row r="464" spans="5:12" ht="12.75">
      <c r="E464" s="58"/>
      <c r="L464" s="64"/>
    </row>
    <row r="465" spans="5:12" ht="12.75">
      <c r="E465" s="58"/>
      <c r="L465" s="64"/>
    </row>
    <row r="466" spans="5:12" ht="12.75">
      <c r="E466" s="58"/>
      <c r="L466" s="64"/>
    </row>
    <row r="467" spans="5:12" ht="12.75">
      <c r="E467" s="58"/>
      <c r="L467" s="64"/>
    </row>
    <row r="468" spans="5:12" ht="12.75">
      <c r="E468" s="58"/>
      <c r="L468" s="64"/>
    </row>
    <row r="469" spans="5:12" ht="12.75">
      <c r="E469" s="58"/>
      <c r="L469" s="64"/>
    </row>
    <row r="470" spans="5:12" ht="12.75">
      <c r="E470" s="58"/>
      <c r="L470" s="64"/>
    </row>
    <row r="471" spans="5:12" ht="12.75">
      <c r="E471" s="58"/>
      <c r="L471" s="64"/>
    </row>
    <row r="472" spans="5:12" ht="12.75">
      <c r="E472" s="58"/>
      <c r="L472" s="64"/>
    </row>
    <row r="473" spans="5:12" ht="12.75">
      <c r="E473" s="58"/>
      <c r="L473" s="64"/>
    </row>
    <row r="474" spans="5:12" ht="12.75">
      <c r="E474" s="58"/>
      <c r="L474" s="64"/>
    </row>
    <row r="475" spans="5:12" ht="12.75">
      <c r="E475" s="58"/>
      <c r="L475" s="64"/>
    </row>
    <row r="476" spans="5:12" ht="12.75">
      <c r="E476" s="58"/>
      <c r="L476" s="64"/>
    </row>
    <row r="477" spans="5:12" ht="12.75">
      <c r="E477" s="58"/>
      <c r="L477" s="64"/>
    </row>
    <row r="478" spans="5:12" ht="12.75">
      <c r="E478" s="58"/>
      <c r="L478" s="64"/>
    </row>
    <row r="479" spans="5:12" ht="12.75">
      <c r="E479" s="58"/>
      <c r="L479" s="64"/>
    </row>
    <row r="480" spans="5:12" ht="12.75">
      <c r="E480" s="58"/>
      <c r="L480" s="64"/>
    </row>
    <row r="481" spans="5:12" ht="12.75">
      <c r="E481" s="58"/>
      <c r="L481" s="64"/>
    </row>
    <row r="482" spans="5:12" ht="12.75">
      <c r="E482" s="58"/>
      <c r="L482" s="64"/>
    </row>
    <row r="483" spans="5:12" ht="12.75">
      <c r="E483" s="58"/>
      <c r="L483" s="64"/>
    </row>
    <row r="484" spans="5:12" ht="12.75">
      <c r="E484" s="58"/>
      <c r="L484" s="64"/>
    </row>
    <row r="485" spans="5:12" ht="12.75">
      <c r="E485" s="58"/>
      <c r="L485" s="64"/>
    </row>
    <row r="486" spans="5:12" ht="12.75">
      <c r="E486" s="58"/>
      <c r="L486" s="64"/>
    </row>
    <row r="487" spans="5:12" ht="12.75">
      <c r="E487" s="58"/>
      <c r="L487" s="64"/>
    </row>
    <row r="488" spans="5:12" ht="12.75">
      <c r="E488" s="58"/>
      <c r="L488" s="64"/>
    </row>
    <row r="489" spans="5:12" ht="12.75">
      <c r="E489" s="58"/>
      <c r="L489" s="64"/>
    </row>
    <row r="490" spans="5:12" ht="12.75">
      <c r="E490" s="58"/>
      <c r="L490" s="64"/>
    </row>
    <row r="491" spans="5:12" ht="12.75">
      <c r="E491" s="58"/>
      <c r="L491" s="64"/>
    </row>
    <row r="492" spans="5:12" ht="12.75">
      <c r="E492" s="58"/>
      <c r="L492" s="64"/>
    </row>
    <row r="493" spans="5:12" ht="12.75">
      <c r="E493" s="58"/>
      <c r="L493" s="64"/>
    </row>
    <row r="494" spans="5:12" ht="12.75">
      <c r="E494" s="58"/>
      <c r="L494" s="64"/>
    </row>
    <row r="495" spans="5:12" ht="12.75">
      <c r="E495" s="58"/>
      <c r="L495" s="64"/>
    </row>
    <row r="496" spans="5:12" ht="12.75">
      <c r="E496" s="58"/>
      <c r="L496" s="64"/>
    </row>
    <row r="497" spans="5:12" ht="12.75">
      <c r="E497" s="58"/>
      <c r="L497" s="64"/>
    </row>
    <row r="498" spans="5:12" ht="12.75">
      <c r="E498" s="58"/>
      <c r="L498" s="64"/>
    </row>
    <row r="499" spans="5:12" ht="12.75">
      <c r="E499" s="58"/>
      <c r="L499" s="64"/>
    </row>
    <row r="500" spans="5:12" ht="12.75">
      <c r="E500" s="58"/>
      <c r="L500" s="64"/>
    </row>
    <row r="501" spans="5:12" ht="12.75">
      <c r="E501" s="58"/>
      <c r="L501" s="64"/>
    </row>
    <row r="502" spans="5:12" ht="12.75">
      <c r="E502" s="58"/>
      <c r="L502" s="64"/>
    </row>
    <row r="503" spans="5:12" ht="12.75">
      <c r="E503" s="58"/>
      <c r="L503" s="64"/>
    </row>
    <row r="504" spans="5:12" ht="12.75">
      <c r="E504" s="58"/>
      <c r="L504" s="64"/>
    </row>
    <row r="505" spans="5:12" ht="12.75">
      <c r="E505" s="58"/>
      <c r="L505" s="64"/>
    </row>
    <row r="506" spans="5:12" ht="12.75">
      <c r="E506" s="58"/>
      <c r="L506" s="64"/>
    </row>
    <row r="507" spans="5:12" ht="12.75">
      <c r="E507" s="58"/>
      <c r="L507" s="64"/>
    </row>
    <row r="508" spans="5:12" ht="12.75">
      <c r="E508" s="58"/>
      <c r="L508" s="64"/>
    </row>
    <row r="509" spans="5:12" ht="12.75">
      <c r="E509" s="58"/>
      <c r="L509" s="64"/>
    </row>
    <row r="510" spans="5:12" ht="12.75">
      <c r="E510" s="58"/>
      <c r="L510" s="64"/>
    </row>
    <row r="511" spans="5:12" ht="12.75">
      <c r="E511" s="58"/>
      <c r="L511" s="64"/>
    </row>
    <row r="512" spans="5:12" ht="12.75">
      <c r="E512" s="58"/>
      <c r="L512" s="64"/>
    </row>
    <row r="513" spans="5:12" ht="12.75">
      <c r="E513" s="58"/>
      <c r="L513" s="64"/>
    </row>
    <row r="514" spans="5:12" ht="12.75">
      <c r="E514" s="58"/>
      <c r="L514" s="64"/>
    </row>
    <row r="515" spans="5:12" ht="12.75">
      <c r="E515" s="58"/>
      <c r="L515" s="64"/>
    </row>
    <row r="516" spans="5:12" ht="12.75">
      <c r="E516" s="58"/>
      <c r="L516" s="64"/>
    </row>
    <row r="517" spans="5:12" ht="12.75">
      <c r="E517" s="58"/>
      <c r="L517" s="64"/>
    </row>
    <row r="518" spans="5:12" ht="12.75">
      <c r="E518" s="58"/>
      <c r="L518" s="64"/>
    </row>
    <row r="519" spans="5:12" ht="12.75">
      <c r="E519" s="58"/>
      <c r="L519" s="64"/>
    </row>
    <row r="520" spans="5:12" ht="12.75">
      <c r="E520" s="58"/>
      <c r="L520" s="64"/>
    </row>
    <row r="521" spans="5:12" ht="12.75">
      <c r="E521" s="58"/>
      <c r="L521" s="64"/>
    </row>
    <row r="522" spans="5:12" ht="12.75">
      <c r="E522" s="58"/>
      <c r="L522" s="64"/>
    </row>
    <row r="523" spans="5:12" ht="12.75">
      <c r="E523" s="58"/>
      <c r="L523" s="64"/>
    </row>
    <row r="524" spans="5:12" ht="12.75">
      <c r="E524" s="58"/>
      <c r="L524" s="64"/>
    </row>
    <row r="525" spans="5:12" ht="12.75">
      <c r="E525" s="58"/>
      <c r="L525" s="64"/>
    </row>
    <row r="526" spans="5:12" ht="12.75">
      <c r="E526" s="58"/>
      <c r="L526" s="64"/>
    </row>
    <row r="527" spans="5:12" ht="12.75">
      <c r="E527" s="58"/>
      <c r="L527" s="64"/>
    </row>
    <row r="528" spans="5:12" ht="12.75">
      <c r="E528" s="58"/>
      <c r="L528" s="64"/>
    </row>
    <row r="529" spans="5:12" ht="12.75">
      <c r="E529" s="58"/>
      <c r="L529" s="64"/>
    </row>
    <row r="530" spans="5:12" ht="12.75">
      <c r="E530" s="58"/>
      <c r="L530" s="64"/>
    </row>
    <row r="531" spans="5:12" ht="12.75">
      <c r="E531" s="58"/>
      <c r="L531" s="64"/>
    </row>
    <row r="532" spans="5:12" ht="12.75">
      <c r="E532" s="58"/>
      <c r="L532" s="64"/>
    </row>
    <row r="533" spans="5:12" ht="12.75">
      <c r="E533" s="58"/>
      <c r="L533" s="64"/>
    </row>
    <row r="534" spans="5:12" ht="12.75">
      <c r="E534" s="58"/>
      <c r="L534" s="64"/>
    </row>
    <row r="535" spans="5:12" ht="12.75">
      <c r="E535" s="58"/>
      <c r="L535" s="64"/>
    </row>
    <row r="536" spans="5:12" ht="12.75">
      <c r="E536" s="58"/>
      <c r="L536" s="64"/>
    </row>
    <row r="537" spans="5:12" ht="12.75">
      <c r="E537" s="58"/>
      <c r="L537" s="64"/>
    </row>
    <row r="538" spans="5:12" ht="12.75">
      <c r="E538" s="58"/>
      <c r="L538" s="64"/>
    </row>
    <row r="539" spans="5:12" ht="12.75">
      <c r="E539" s="58"/>
      <c r="L539" s="64"/>
    </row>
    <row r="540" spans="5:12" ht="12.75">
      <c r="E540" s="58"/>
      <c r="L540" s="64"/>
    </row>
    <row r="541" spans="5:12" ht="12.75">
      <c r="E541" s="58"/>
      <c r="L541" s="64"/>
    </row>
    <row r="542" spans="5:12" ht="12.75">
      <c r="E542" s="58"/>
      <c r="L542" s="64"/>
    </row>
    <row r="543" spans="5:12" ht="12.75">
      <c r="E543" s="58"/>
      <c r="L543" s="64"/>
    </row>
    <row r="544" spans="5:12" ht="12.75">
      <c r="E544" s="58"/>
      <c r="L544" s="64"/>
    </row>
    <row r="545" spans="5:12" ht="12.75">
      <c r="E545" s="58"/>
      <c r="L545" s="64"/>
    </row>
    <row r="546" spans="5:12" ht="12.75">
      <c r="E546" s="58"/>
      <c r="L546" s="64"/>
    </row>
    <row r="547" spans="5:12" ht="12.75">
      <c r="E547" s="58"/>
      <c r="L547" s="64"/>
    </row>
    <row r="548" spans="5:12" ht="12.75">
      <c r="E548" s="58"/>
      <c r="L548" s="64"/>
    </row>
    <row r="549" spans="5:12" ht="12.75">
      <c r="E549" s="58"/>
      <c r="L549" s="64"/>
    </row>
    <row r="550" spans="5:12" ht="12.75">
      <c r="E550" s="58"/>
      <c r="L550" s="64"/>
    </row>
    <row r="551" spans="5:12" ht="12.75">
      <c r="E551" s="58"/>
      <c r="L551" s="64"/>
    </row>
    <row r="552" spans="5:12" ht="12.75">
      <c r="E552" s="58"/>
      <c r="L552" s="64"/>
    </row>
    <row r="553" spans="5:12" ht="12.75">
      <c r="E553" s="58"/>
      <c r="L553" s="64"/>
    </row>
    <row r="554" spans="5:12" ht="12.75">
      <c r="E554" s="58"/>
      <c r="L554" s="64"/>
    </row>
    <row r="555" spans="5:12" ht="12.75">
      <c r="E555" s="58"/>
      <c r="L555" s="64"/>
    </row>
    <row r="556" spans="5:12" ht="12.75">
      <c r="E556" s="58"/>
      <c r="L556" s="64"/>
    </row>
    <row r="557" spans="5:12" ht="12.75">
      <c r="E557" s="58"/>
      <c r="L557" s="64"/>
    </row>
    <row r="558" spans="5:12" ht="12.75">
      <c r="E558" s="58"/>
      <c r="L558" s="64"/>
    </row>
    <row r="559" spans="5:12" ht="12.75">
      <c r="E559" s="58"/>
      <c r="L559" s="64"/>
    </row>
    <row r="560" spans="5:12" ht="12.75">
      <c r="E560" s="58"/>
      <c r="L560" s="64"/>
    </row>
    <row r="561" spans="5:12" ht="12.75">
      <c r="E561" s="58"/>
      <c r="L561" s="64"/>
    </row>
    <row r="562" spans="5:12" ht="12.75">
      <c r="E562" s="58"/>
      <c r="L562" s="64"/>
    </row>
    <row r="563" spans="5:12" ht="12.75">
      <c r="E563" s="58"/>
      <c r="L563" s="64"/>
    </row>
    <row r="564" spans="5:12" ht="12.75">
      <c r="E564" s="58"/>
      <c r="L564" s="64"/>
    </row>
    <row r="565" spans="5:12" ht="12.75">
      <c r="E565" s="58"/>
      <c r="L565" s="64"/>
    </row>
    <row r="566" spans="5:12" ht="12.75">
      <c r="E566" s="58"/>
      <c r="L566" s="64"/>
    </row>
    <row r="567" spans="5:12" ht="12.75">
      <c r="E567" s="58"/>
      <c r="L567" s="64"/>
    </row>
    <row r="568" spans="5:12" ht="12.75">
      <c r="E568" s="58"/>
      <c r="L568" s="64"/>
    </row>
    <row r="569" spans="5:12" ht="12.75">
      <c r="E569" s="58"/>
      <c r="L569" s="64"/>
    </row>
    <row r="570" spans="5:12" ht="12.75">
      <c r="E570" s="58"/>
      <c r="L570" s="64"/>
    </row>
    <row r="571" spans="5:12" ht="12.75">
      <c r="E571" s="58"/>
      <c r="L571" s="64"/>
    </row>
    <row r="572" spans="5:12" ht="12.75">
      <c r="E572" s="58"/>
      <c r="L572" s="64"/>
    </row>
    <row r="573" spans="5:12" ht="12.75">
      <c r="E573" s="58"/>
      <c r="L573" s="64"/>
    </row>
    <row r="574" spans="5:12" ht="12.75">
      <c r="E574" s="58"/>
      <c r="L574" s="64"/>
    </row>
    <row r="575" spans="5:12" ht="12.75">
      <c r="E575" s="58"/>
      <c r="L575" s="64"/>
    </row>
    <row r="576" spans="5:12" ht="12.75">
      <c r="E576" s="58"/>
      <c r="L576" s="64"/>
    </row>
    <row r="577" spans="5:12" ht="12.75">
      <c r="E577" s="58"/>
      <c r="L577" s="64"/>
    </row>
    <row r="578" spans="5:12" ht="12.75">
      <c r="E578" s="58"/>
      <c r="L578" s="64"/>
    </row>
    <row r="579" spans="5:12" ht="12.75">
      <c r="E579" s="58"/>
      <c r="L579" s="64"/>
    </row>
    <row r="580" spans="5:12" ht="12.75">
      <c r="E580" s="58"/>
      <c r="L580" s="64"/>
    </row>
    <row r="581" spans="5:12" ht="12.75">
      <c r="E581" s="58"/>
      <c r="L581" s="64"/>
    </row>
    <row r="582" spans="5:12" ht="12.75">
      <c r="E582" s="58"/>
      <c r="L582" s="64"/>
    </row>
    <row r="583" spans="5:12" ht="12.75">
      <c r="E583" s="58"/>
      <c r="L583" s="64"/>
    </row>
    <row r="584" spans="5:12" ht="12.75">
      <c r="E584" s="58"/>
      <c r="L584" s="64"/>
    </row>
    <row r="585" spans="5:12" ht="12.75">
      <c r="E585" s="58"/>
      <c r="L585" s="64"/>
    </row>
    <row r="586" spans="5:12" ht="12.75">
      <c r="E586" s="58"/>
      <c r="L586" s="64"/>
    </row>
    <row r="587" spans="5:12" ht="12.75">
      <c r="E587" s="58"/>
      <c r="L587" s="64"/>
    </row>
    <row r="588" spans="5:12" ht="12.75">
      <c r="E588" s="58"/>
      <c r="L588" s="64"/>
    </row>
    <row r="589" spans="5:12" ht="12.75">
      <c r="E589" s="58"/>
      <c r="L589" s="64"/>
    </row>
    <row r="590" spans="5:12" ht="12.75">
      <c r="E590" s="58"/>
      <c r="L590" s="64"/>
    </row>
    <row r="591" spans="5:12" ht="12.75">
      <c r="E591" s="58"/>
      <c r="L591" s="64"/>
    </row>
    <row r="592" spans="5:12" ht="12.75">
      <c r="E592" s="58"/>
      <c r="L592" s="64"/>
    </row>
    <row r="593" spans="5:12" ht="12.75">
      <c r="E593" s="58"/>
      <c r="L593" s="64"/>
    </row>
    <row r="594" spans="5:12" ht="12.75">
      <c r="E594" s="58"/>
      <c r="L594" s="64"/>
    </row>
    <row r="595" spans="5:12" ht="12.75">
      <c r="E595" s="58"/>
      <c r="L595" s="64"/>
    </row>
    <row r="596" spans="5:12" ht="12.75">
      <c r="E596" s="58"/>
      <c r="L596" s="64"/>
    </row>
    <row r="597" spans="5:12" ht="12.75">
      <c r="E597" s="58"/>
      <c r="L597" s="64"/>
    </row>
    <row r="598" spans="5:12" ht="12.75">
      <c r="E598" s="58"/>
      <c r="L598" s="64"/>
    </row>
    <row r="599" spans="5:12" ht="12.75">
      <c r="E599" s="58"/>
      <c r="L599" s="64"/>
    </row>
    <row r="600" spans="5:12" ht="12.75">
      <c r="E600" s="58"/>
      <c r="L600" s="64"/>
    </row>
    <row r="601" spans="5:12" ht="12.75">
      <c r="E601" s="58"/>
      <c r="L601" s="64"/>
    </row>
    <row r="602" spans="5:12" ht="12.75">
      <c r="E602" s="58"/>
      <c r="L602" s="64"/>
    </row>
    <row r="603" spans="5:12" ht="12.75">
      <c r="E603" s="58"/>
      <c r="L603" s="64"/>
    </row>
    <row r="604" spans="5:12" ht="12.75">
      <c r="E604" s="58"/>
      <c r="L604" s="64"/>
    </row>
    <row r="605" spans="5:12" ht="12.75">
      <c r="E605" s="58"/>
      <c r="L605" s="64"/>
    </row>
    <row r="606" spans="5:12" ht="12.75">
      <c r="E606" s="58"/>
      <c r="L606" s="64"/>
    </row>
    <row r="607" spans="5:12" ht="12.75">
      <c r="E607" s="58"/>
      <c r="L607" s="64"/>
    </row>
    <row r="608" spans="5:12" ht="12.75">
      <c r="E608" s="58"/>
      <c r="L608" s="64"/>
    </row>
    <row r="609" spans="5:12" ht="12.75">
      <c r="E609" s="58"/>
      <c r="L609" s="64"/>
    </row>
    <row r="610" spans="5:12" ht="12.75">
      <c r="E610" s="58"/>
      <c r="L610" s="64"/>
    </row>
    <row r="611" spans="5:12" ht="12.75">
      <c r="E611" s="58"/>
      <c r="L611" s="64"/>
    </row>
    <row r="612" spans="5:12" ht="12.75">
      <c r="E612" s="58"/>
      <c r="L612" s="64"/>
    </row>
    <row r="613" spans="5:12" ht="12.75">
      <c r="E613" s="58"/>
      <c r="L613" s="64"/>
    </row>
    <row r="614" spans="5:12" ht="12.75">
      <c r="E614" s="58"/>
      <c r="L614" s="64"/>
    </row>
    <row r="615" spans="5:12" ht="12.75">
      <c r="E615" s="58"/>
      <c r="L615" s="64"/>
    </row>
    <row r="616" spans="5:12" ht="12.75">
      <c r="E616" s="58"/>
      <c r="L616" s="64"/>
    </row>
    <row r="617" spans="5:12" ht="12.75">
      <c r="E617" s="58"/>
      <c r="L617" s="64"/>
    </row>
    <row r="618" spans="5:12" ht="12.75">
      <c r="E618" s="58"/>
      <c r="L618" s="64"/>
    </row>
    <row r="619" spans="5:12" ht="12.75">
      <c r="E619" s="58"/>
      <c r="L619" s="64"/>
    </row>
    <row r="620" spans="5:12" ht="12.75">
      <c r="E620" s="58"/>
      <c r="L620" s="64"/>
    </row>
    <row r="621" spans="5:12" ht="12.75">
      <c r="E621" s="58"/>
      <c r="L621" s="64"/>
    </row>
    <row r="622" spans="5:12" ht="12.75">
      <c r="E622" s="58"/>
      <c r="L622" s="64"/>
    </row>
    <row r="623" spans="5:12" ht="12.75">
      <c r="E623" s="58"/>
      <c r="L623" s="64"/>
    </row>
    <row r="624" spans="5:12" ht="12.75">
      <c r="E624" s="58"/>
      <c r="L624" s="64"/>
    </row>
    <row r="625" spans="5:12" ht="12.75">
      <c r="E625" s="58"/>
      <c r="L625" s="64"/>
    </row>
    <row r="626" spans="5:12" ht="12.75">
      <c r="E626" s="58"/>
      <c r="L626" s="64"/>
    </row>
    <row r="627" spans="5:12" ht="12.75">
      <c r="E627" s="58"/>
      <c r="L627" s="64"/>
    </row>
    <row r="628" spans="5:12" ht="12.75">
      <c r="E628" s="58"/>
      <c r="L628" s="64"/>
    </row>
    <row r="629" spans="5:12" ht="12.75">
      <c r="E629" s="58"/>
      <c r="L629" s="64"/>
    </row>
    <row r="630" spans="5:12" ht="12.75">
      <c r="E630" s="58"/>
      <c r="L630" s="64"/>
    </row>
    <row r="631" spans="5:12" ht="12.75">
      <c r="E631" s="58"/>
      <c r="L631" s="64"/>
    </row>
    <row r="632" spans="5:12" ht="12.75">
      <c r="E632" s="58"/>
      <c r="L632" s="64"/>
    </row>
    <row r="633" spans="5:12" ht="12.75">
      <c r="E633" s="58"/>
      <c r="L633" s="64"/>
    </row>
    <row r="634" spans="5:12" ht="12.75">
      <c r="E634" s="58"/>
      <c r="L634" s="64"/>
    </row>
    <row r="635" spans="5:12" ht="12.75">
      <c r="E635" s="58"/>
      <c r="L635" s="64"/>
    </row>
    <row r="636" spans="5:12" ht="12.75">
      <c r="E636" s="58"/>
      <c r="L636" s="64"/>
    </row>
    <row r="637" spans="5:12" ht="12.75">
      <c r="E637" s="58"/>
      <c r="L637" s="64"/>
    </row>
    <row r="638" spans="5:12" ht="12.75">
      <c r="E638" s="58"/>
      <c r="L638" s="64"/>
    </row>
    <row r="639" spans="5:12" ht="12.75">
      <c r="E639" s="58"/>
      <c r="L639" s="64"/>
    </row>
    <row r="640" spans="5:12" ht="12.75">
      <c r="E640" s="58"/>
      <c r="L640" s="64"/>
    </row>
    <row r="641" spans="5:12" ht="12.75">
      <c r="E641" s="58"/>
      <c r="L641" s="64"/>
    </row>
    <row r="642" spans="5:12" ht="12.75">
      <c r="E642" s="58"/>
      <c r="L642" s="64"/>
    </row>
    <row r="643" spans="5:12" ht="12.75">
      <c r="E643" s="58"/>
      <c r="L643" s="64"/>
    </row>
    <row r="644" spans="5:12" ht="12.75">
      <c r="E644" s="58"/>
      <c r="L644" s="64"/>
    </row>
    <row r="645" spans="5:12" ht="12.75">
      <c r="E645" s="58"/>
      <c r="L645" s="64"/>
    </row>
    <row r="646" spans="5:12" ht="12.75">
      <c r="E646" s="58"/>
      <c r="L646" s="64"/>
    </row>
    <row r="647" spans="5:12" ht="12.75">
      <c r="E647" s="58"/>
      <c r="L647" s="64"/>
    </row>
    <row r="648" spans="5:12" ht="12.75">
      <c r="E648" s="58"/>
      <c r="L648" s="64"/>
    </row>
    <row r="649" spans="5:12" ht="12.75">
      <c r="E649" s="58"/>
      <c r="L649" s="64"/>
    </row>
    <row r="650" spans="5:12" ht="12.75">
      <c r="E650" s="58"/>
      <c r="L650" s="64"/>
    </row>
    <row r="651" spans="5:12" ht="12.75">
      <c r="E651" s="58"/>
      <c r="L651" s="64"/>
    </row>
    <row r="652" spans="5:12" ht="12.75">
      <c r="E652" s="58"/>
      <c r="L652" s="64"/>
    </row>
    <row r="653" spans="5:12" ht="12.75">
      <c r="E653" s="58"/>
      <c r="L653" s="64"/>
    </row>
    <row r="654" spans="5:12" ht="12.75">
      <c r="E654" s="58"/>
      <c r="L654" s="64"/>
    </row>
    <row r="655" spans="5:12" ht="12.75">
      <c r="E655" s="58"/>
      <c r="L655" s="64"/>
    </row>
    <row r="656" spans="5:12" ht="12.75">
      <c r="E656" s="58"/>
      <c r="L656" s="64"/>
    </row>
    <row r="657" spans="5:12" ht="12.75">
      <c r="E657" s="58"/>
      <c r="L657" s="64"/>
    </row>
    <row r="658" spans="5:12" ht="12.75">
      <c r="E658" s="58"/>
      <c r="L658" s="64"/>
    </row>
    <row r="659" spans="5:12" ht="12.75">
      <c r="E659" s="58"/>
      <c r="L659" s="64"/>
    </row>
    <row r="660" spans="5:12" ht="12.75">
      <c r="E660" s="58"/>
      <c r="L660" s="64"/>
    </row>
    <row r="661" spans="5:12" ht="12.75">
      <c r="E661" s="58"/>
      <c r="L661" s="64"/>
    </row>
    <row r="662" spans="5:12" ht="12.75">
      <c r="E662" s="58"/>
      <c r="L662" s="64"/>
    </row>
    <row r="663" spans="5:12" ht="12.75">
      <c r="E663" s="58"/>
      <c r="L663" s="64"/>
    </row>
    <row r="664" spans="5:12" ht="12.75">
      <c r="E664" s="58"/>
      <c r="L664" s="64"/>
    </row>
    <row r="665" spans="5:12" ht="12.75">
      <c r="E665" s="58"/>
      <c r="L665" s="64"/>
    </row>
    <row r="666" spans="5:12" ht="12.75">
      <c r="E666" s="58"/>
      <c r="L666" s="64"/>
    </row>
    <row r="667" spans="5:12" ht="12.75">
      <c r="E667" s="58"/>
      <c r="L667" s="64"/>
    </row>
    <row r="668" spans="5:12" ht="12.75">
      <c r="E668" s="58"/>
      <c r="L668" s="64"/>
    </row>
    <row r="669" spans="5:12" ht="12.75">
      <c r="E669" s="58"/>
      <c r="L669" s="64"/>
    </row>
    <row r="670" spans="5:12" ht="12.75">
      <c r="E670" s="58"/>
      <c r="L670" s="64"/>
    </row>
    <row r="671" spans="5:12" ht="12.75">
      <c r="E671" s="58"/>
      <c r="L671" s="64"/>
    </row>
    <row r="672" spans="5:12" ht="12.75">
      <c r="E672" s="58"/>
      <c r="L672" s="64"/>
    </row>
    <row r="673" spans="5:12" ht="12.75">
      <c r="E673" s="58"/>
      <c r="L673" s="64"/>
    </row>
    <row r="674" spans="5:12" ht="12.75">
      <c r="E674" s="58"/>
      <c r="L674" s="64"/>
    </row>
    <row r="675" spans="5:12" ht="12.75">
      <c r="E675" s="58"/>
      <c r="L675" s="64"/>
    </row>
    <row r="676" spans="5:12" ht="12.75">
      <c r="E676" s="58"/>
      <c r="L676" s="64"/>
    </row>
    <row r="677" spans="5:12" ht="12.75">
      <c r="E677" s="58"/>
      <c r="L677" s="64"/>
    </row>
    <row r="678" spans="5:12" ht="12.75">
      <c r="E678" s="58"/>
      <c r="L678" s="64"/>
    </row>
    <row r="679" spans="5:12" ht="12.75">
      <c r="E679" s="58"/>
      <c r="L679" s="64"/>
    </row>
    <row r="680" spans="5:12" ht="12.75">
      <c r="E680" s="58"/>
      <c r="L680" s="64"/>
    </row>
    <row r="681" spans="5:12" ht="12.75">
      <c r="E681" s="58"/>
      <c r="L681" s="64"/>
    </row>
    <row r="682" spans="5:12" ht="12.75">
      <c r="E682" s="58"/>
      <c r="L682" s="64"/>
    </row>
    <row r="683" spans="5:12" ht="12.75">
      <c r="E683" s="58"/>
      <c r="L683" s="64"/>
    </row>
    <row r="684" spans="5:12" ht="12.75">
      <c r="E684" s="58"/>
      <c r="L684" s="64"/>
    </row>
    <row r="685" spans="5:12" ht="12.75">
      <c r="E685" s="58"/>
      <c r="L685" s="64"/>
    </row>
    <row r="686" spans="5:12" ht="12.75">
      <c r="E686" s="58"/>
      <c r="L686" s="64"/>
    </row>
    <row r="687" spans="5:12" ht="12.75">
      <c r="E687" s="58"/>
      <c r="L687" s="64"/>
    </row>
    <row r="688" spans="5:12" ht="12.75">
      <c r="E688" s="58"/>
      <c r="L688" s="64"/>
    </row>
    <row r="689" spans="5:12" ht="12.75">
      <c r="E689" s="58"/>
      <c r="L689" s="64"/>
    </row>
    <row r="690" spans="5:12" ht="12.75">
      <c r="E690" s="58"/>
      <c r="L690" s="64"/>
    </row>
    <row r="691" spans="5:12" ht="12.75">
      <c r="E691" s="58"/>
      <c r="L691" s="64"/>
    </row>
    <row r="692" spans="5:12" ht="12.75">
      <c r="E692" s="58"/>
      <c r="L692" s="64"/>
    </row>
    <row r="693" spans="5:12" ht="12.75">
      <c r="E693" s="58"/>
      <c r="L693" s="64"/>
    </row>
    <row r="694" spans="5:12" ht="12.75">
      <c r="E694" s="58"/>
      <c r="L694" s="64"/>
    </row>
    <row r="695" spans="5:12" ht="12.75">
      <c r="E695" s="58"/>
      <c r="L695" s="64"/>
    </row>
    <row r="696" spans="5:12" ht="12.75">
      <c r="E696" s="58"/>
      <c r="L696" s="64"/>
    </row>
    <row r="697" spans="5:12" ht="12.75">
      <c r="E697" s="58"/>
      <c r="L697" s="64"/>
    </row>
    <row r="698" spans="5:12" ht="12.75">
      <c r="E698" s="58"/>
      <c r="L698" s="64"/>
    </row>
    <row r="699" spans="5:12" ht="12.75">
      <c r="E699" s="58"/>
      <c r="L699" s="64"/>
    </row>
    <row r="700" spans="5:12" ht="12.75">
      <c r="E700" s="58"/>
      <c r="L700" s="64"/>
    </row>
    <row r="701" spans="5:12" ht="12.75">
      <c r="E701" s="58"/>
      <c r="L701" s="64"/>
    </row>
    <row r="702" spans="5:12" ht="12.75">
      <c r="E702" s="58"/>
      <c r="L702" s="64"/>
    </row>
    <row r="703" spans="5:12" ht="12.75">
      <c r="E703" s="58"/>
      <c r="L703" s="64"/>
    </row>
    <row r="704" spans="5:12" ht="12.75">
      <c r="E704" s="58"/>
      <c r="L704" s="64"/>
    </row>
    <row r="705" spans="5:12" ht="12.75">
      <c r="E705" s="58"/>
      <c r="L705" s="64"/>
    </row>
    <row r="706" spans="5:12" ht="12.75">
      <c r="E706" s="58"/>
      <c r="L706" s="64"/>
    </row>
    <row r="707" spans="5:12" ht="12.75">
      <c r="E707" s="58"/>
      <c r="L707" s="64"/>
    </row>
    <row r="708" spans="5:12" ht="12.75">
      <c r="E708" s="58"/>
      <c r="L708" s="64"/>
    </row>
    <row r="709" spans="5:12" ht="12.75">
      <c r="E709" s="58"/>
      <c r="L709" s="64"/>
    </row>
    <row r="710" spans="5:12" ht="12.75">
      <c r="E710" s="58"/>
      <c r="L710" s="64"/>
    </row>
    <row r="711" spans="5:12" ht="12.75">
      <c r="E711" s="58"/>
      <c r="L711" s="64"/>
    </row>
    <row r="712" spans="5:12" ht="12.75">
      <c r="E712" s="58"/>
      <c r="L712" s="64"/>
    </row>
    <row r="713" spans="5:12" ht="12.75">
      <c r="E713" s="58"/>
      <c r="L713" s="64"/>
    </row>
    <row r="714" spans="5:12" ht="12.75">
      <c r="E714" s="58"/>
      <c r="L714" s="64"/>
    </row>
    <row r="715" spans="5:12" ht="12.75">
      <c r="E715" s="58"/>
      <c r="L715" s="64"/>
    </row>
    <row r="716" spans="5:12" ht="12.75">
      <c r="E716" s="58"/>
      <c r="L716" s="64"/>
    </row>
    <row r="717" spans="5:12" ht="12.75">
      <c r="E717" s="58"/>
      <c r="L717" s="64"/>
    </row>
    <row r="718" spans="5:12" ht="12.75">
      <c r="E718" s="58"/>
      <c r="L718" s="64"/>
    </row>
    <row r="719" spans="5:12" ht="12.75">
      <c r="E719" s="58"/>
      <c r="L719" s="64"/>
    </row>
    <row r="720" spans="5:12" ht="12.75">
      <c r="E720" s="58"/>
      <c r="L720" s="64"/>
    </row>
    <row r="721" spans="5:12" ht="12.75">
      <c r="E721" s="58"/>
      <c r="L721" s="64"/>
    </row>
    <row r="722" spans="5:12" ht="12.75">
      <c r="E722" s="58"/>
      <c r="L722" s="64"/>
    </row>
    <row r="723" spans="5:12" ht="12.75">
      <c r="E723" s="58"/>
      <c r="L723" s="64"/>
    </row>
    <row r="724" spans="5:12" ht="12.75">
      <c r="E724" s="58"/>
      <c r="L724" s="64"/>
    </row>
    <row r="725" spans="5:12" ht="12.75">
      <c r="E725" s="58"/>
      <c r="L725" s="64"/>
    </row>
    <row r="726" spans="5:12" ht="12.75">
      <c r="E726" s="58"/>
      <c r="L726" s="64"/>
    </row>
    <row r="727" spans="5:12" ht="12.75">
      <c r="E727" s="58"/>
      <c r="L727" s="64"/>
    </row>
    <row r="728" spans="5:12" ht="12.75">
      <c r="E728" s="58"/>
      <c r="L728" s="64"/>
    </row>
    <row r="729" spans="5:12" ht="12.75">
      <c r="E729" s="58"/>
      <c r="L729" s="64"/>
    </row>
    <row r="730" spans="5:12" ht="12.75">
      <c r="E730" s="58"/>
      <c r="L730" s="64"/>
    </row>
    <row r="731" spans="5:12" ht="12.75">
      <c r="E731" s="58"/>
      <c r="L731" s="64"/>
    </row>
    <row r="732" spans="5:12" ht="12.75">
      <c r="E732" s="58"/>
      <c r="L732" s="64"/>
    </row>
    <row r="733" spans="5:12" ht="12.75">
      <c r="E733" s="58"/>
      <c r="L733" s="64"/>
    </row>
    <row r="734" spans="5:12" ht="12.75">
      <c r="E734" s="58"/>
      <c r="L734" s="64"/>
    </row>
    <row r="735" spans="5:12" ht="12.75">
      <c r="E735" s="58"/>
      <c r="L735" s="64"/>
    </row>
    <row r="736" spans="5:12" ht="12.75">
      <c r="E736" s="58"/>
      <c r="L736" s="64"/>
    </row>
    <row r="737" spans="5:12" ht="12.75">
      <c r="E737" s="58"/>
      <c r="L737" s="64"/>
    </row>
    <row r="738" spans="5:12" ht="12.75">
      <c r="E738" s="58"/>
      <c r="L738" s="64"/>
    </row>
    <row r="739" spans="5:12" ht="12.75">
      <c r="E739" s="58"/>
      <c r="L739" s="64"/>
    </row>
    <row r="740" spans="5:12" ht="12.75">
      <c r="E740" s="58"/>
      <c r="L740" s="64"/>
    </row>
    <row r="741" spans="5:12" ht="12.75">
      <c r="E741" s="58"/>
      <c r="L741" s="64"/>
    </row>
    <row r="742" spans="5:12" ht="12.75">
      <c r="E742" s="58"/>
      <c r="L742" s="64"/>
    </row>
    <row r="743" spans="5:12" ht="12.75">
      <c r="E743" s="58"/>
      <c r="L743" s="64"/>
    </row>
    <row r="744" spans="5:12" ht="12.75">
      <c r="E744" s="58"/>
      <c r="L744" s="64"/>
    </row>
    <row r="745" spans="5:12" ht="12.75">
      <c r="E745" s="58"/>
      <c r="L745" s="64"/>
    </row>
    <row r="746" spans="5:12" ht="12.75">
      <c r="E746" s="58"/>
      <c r="L746" s="64"/>
    </row>
    <row r="747" spans="5:12" ht="12.75">
      <c r="E747" s="58"/>
      <c r="L747" s="64"/>
    </row>
    <row r="748" spans="5:12" ht="12.75">
      <c r="E748" s="58"/>
      <c r="L748" s="64"/>
    </row>
    <row r="749" spans="5:12" ht="12.75">
      <c r="E749" s="58"/>
      <c r="L749" s="64"/>
    </row>
    <row r="750" spans="5:12" ht="12.75">
      <c r="E750" s="58"/>
      <c r="L750" s="64"/>
    </row>
    <row r="751" spans="5:12" ht="12.75">
      <c r="E751" s="58"/>
      <c r="L751" s="64"/>
    </row>
    <row r="752" spans="5:12" ht="12.75">
      <c r="E752" s="58"/>
      <c r="L752" s="64"/>
    </row>
    <row r="753" spans="5:12" ht="12.75">
      <c r="E753" s="58"/>
      <c r="L753" s="64"/>
    </row>
    <row r="754" spans="5:12" ht="12.75">
      <c r="E754" s="58"/>
      <c r="L754" s="64"/>
    </row>
    <row r="755" spans="5:12" ht="12.75">
      <c r="E755" s="58"/>
      <c r="L755" s="64"/>
    </row>
    <row r="756" spans="5:12" ht="12.75">
      <c r="E756" s="58"/>
      <c r="L756" s="64"/>
    </row>
    <row r="757" spans="5:12" ht="12.75">
      <c r="E757" s="58"/>
      <c r="L757" s="64"/>
    </row>
    <row r="758" spans="5:12" ht="12.75">
      <c r="E758" s="58"/>
      <c r="L758" s="64"/>
    </row>
    <row r="759" spans="5:12" ht="12.75">
      <c r="E759" s="58"/>
      <c r="L759" s="64"/>
    </row>
    <row r="760" spans="5:12" ht="12.75">
      <c r="E760" s="58"/>
      <c r="L760" s="64"/>
    </row>
    <row r="761" spans="5:12" ht="12.75">
      <c r="E761" s="58"/>
      <c r="L761" s="64"/>
    </row>
    <row r="762" spans="5:12" ht="12.75">
      <c r="E762" s="58"/>
      <c r="L762" s="64"/>
    </row>
    <row r="763" spans="5:12" ht="12.75">
      <c r="E763" s="58"/>
      <c r="L763" s="64"/>
    </row>
    <row r="764" spans="5:12" ht="12.75">
      <c r="E764" s="58"/>
      <c r="L764" s="64"/>
    </row>
    <row r="765" spans="5:12" ht="12.75">
      <c r="E765" s="58"/>
      <c r="L765" s="64"/>
    </row>
    <row r="766" spans="5:12" ht="12.75">
      <c r="E766" s="58"/>
      <c r="L766" s="64"/>
    </row>
    <row r="767" spans="5:12" ht="12.75">
      <c r="E767" s="58"/>
      <c r="L767" s="64"/>
    </row>
    <row r="768" spans="5:12" ht="12.75">
      <c r="E768" s="58"/>
      <c r="L768" s="64"/>
    </row>
    <row r="769" spans="5:12" ht="12.75">
      <c r="E769" s="58"/>
      <c r="L769" s="64"/>
    </row>
    <row r="770" spans="5:12" ht="12.75">
      <c r="E770" s="58"/>
      <c r="L770" s="64"/>
    </row>
    <row r="771" spans="5:12" ht="12.75">
      <c r="E771" s="58"/>
      <c r="L771" s="64"/>
    </row>
    <row r="772" spans="5:12" ht="12.75">
      <c r="E772" s="58"/>
      <c r="L772" s="64"/>
    </row>
    <row r="773" spans="5:12" ht="12.75">
      <c r="E773" s="58"/>
      <c r="L773" s="64"/>
    </row>
    <row r="774" spans="5:12" ht="12.75">
      <c r="E774" s="58"/>
      <c r="L774" s="64"/>
    </row>
    <row r="775" spans="5:12" ht="12.75">
      <c r="E775" s="58"/>
      <c r="L775" s="64"/>
    </row>
    <row r="776" spans="5:12" ht="12.75">
      <c r="E776" s="58"/>
      <c r="L776" s="64"/>
    </row>
    <row r="777" spans="5:12" ht="12.75">
      <c r="E777" s="58"/>
      <c r="L777" s="64"/>
    </row>
    <row r="778" spans="5:12" ht="12.75">
      <c r="E778" s="58"/>
      <c r="L778" s="64"/>
    </row>
    <row r="779" spans="5:12" ht="12.75">
      <c r="E779" s="58"/>
      <c r="L779" s="64"/>
    </row>
    <row r="780" spans="5:12" ht="12.75">
      <c r="E780" s="58"/>
      <c r="L780" s="64"/>
    </row>
    <row r="781" spans="5:12" ht="12.75">
      <c r="E781" s="58"/>
      <c r="L781" s="64"/>
    </row>
    <row r="782" spans="5:12" ht="12.75">
      <c r="E782" s="58"/>
      <c r="L782" s="64"/>
    </row>
    <row r="783" spans="5:12" ht="12.75">
      <c r="E783" s="58"/>
      <c r="L783" s="64"/>
    </row>
    <row r="784" spans="5:12" ht="12.75">
      <c r="E784" s="58"/>
      <c r="L784" s="64"/>
    </row>
    <row r="785" spans="5:12" ht="12.75">
      <c r="E785" s="58"/>
      <c r="L785" s="64"/>
    </row>
    <row r="786" spans="5:12" ht="12.75">
      <c r="E786" s="58"/>
      <c r="L786" s="64"/>
    </row>
    <row r="787" spans="5:12" ht="12.75">
      <c r="E787" s="58"/>
      <c r="L787" s="64"/>
    </row>
    <row r="788" spans="5:12" ht="12.75">
      <c r="E788" s="58"/>
      <c r="L788" s="64"/>
    </row>
    <row r="789" spans="5:12" ht="12.75">
      <c r="E789" s="58"/>
      <c r="L789" s="64"/>
    </row>
    <row r="790" spans="5:12" ht="12.75">
      <c r="E790" s="58"/>
      <c r="L790" s="64"/>
    </row>
    <row r="791" spans="5:12" ht="12.75">
      <c r="E791" s="58"/>
      <c r="L791" s="64"/>
    </row>
    <row r="792" spans="5:12" ht="12.75">
      <c r="E792" s="58"/>
      <c r="L792" s="64"/>
    </row>
    <row r="793" spans="5:12" ht="12.75">
      <c r="E793" s="58"/>
      <c r="L793" s="64"/>
    </row>
    <row r="794" spans="5:12" ht="12.75">
      <c r="E794" s="58"/>
      <c r="L794" s="64"/>
    </row>
    <row r="795" spans="5:12" ht="12.75">
      <c r="E795" s="58"/>
      <c r="L795" s="64"/>
    </row>
    <row r="796" spans="5:12" ht="12.75">
      <c r="E796" s="58"/>
      <c r="L796" s="64"/>
    </row>
    <row r="797" spans="5:12" ht="12.75">
      <c r="E797" s="58"/>
      <c r="L797" s="64"/>
    </row>
    <row r="798" spans="5:12" ht="12.75">
      <c r="E798" s="58"/>
      <c r="L798" s="64"/>
    </row>
    <row r="799" spans="5:12" ht="12.75">
      <c r="E799" s="58"/>
      <c r="L799" s="64"/>
    </row>
    <row r="800" spans="5:12" ht="12.75">
      <c r="E800" s="58"/>
      <c r="L800" s="64"/>
    </row>
    <row r="801" spans="5:12" ht="12.75">
      <c r="E801" s="58"/>
      <c r="L801" s="64"/>
    </row>
    <row r="802" spans="5:12" ht="12.75">
      <c r="E802" s="58"/>
      <c r="L802" s="64"/>
    </row>
    <row r="803" spans="5:12" ht="12.75">
      <c r="E803" s="58"/>
      <c r="L803" s="64"/>
    </row>
    <row r="804" spans="5:12" ht="12.75">
      <c r="E804" s="58"/>
      <c r="L804" s="64"/>
    </row>
    <row r="805" spans="5:12" ht="12.75">
      <c r="E805" s="58"/>
      <c r="L805" s="64"/>
    </row>
    <row r="806" spans="5:12" ht="12.75">
      <c r="E806" s="58"/>
      <c r="L806" s="64"/>
    </row>
    <row r="807" spans="5:12" ht="12.75">
      <c r="E807" s="58"/>
      <c r="L807" s="64"/>
    </row>
    <row r="808" spans="5:12" ht="12.75">
      <c r="E808" s="58"/>
      <c r="L808" s="64"/>
    </row>
    <row r="809" spans="5:12" ht="12.75">
      <c r="E809" s="58"/>
      <c r="L809" s="64"/>
    </row>
    <row r="810" spans="5:12" ht="12.75">
      <c r="E810" s="58"/>
      <c r="L810" s="64"/>
    </row>
    <row r="811" spans="5:12" ht="12.75">
      <c r="E811" s="58"/>
      <c r="L811" s="64"/>
    </row>
    <row r="812" spans="5:12" ht="12.75">
      <c r="E812" s="58"/>
      <c r="L812" s="64"/>
    </row>
    <row r="813" spans="5:12" ht="12.75">
      <c r="E813" s="58"/>
      <c r="L813" s="64"/>
    </row>
    <row r="814" spans="5:12" ht="12.75">
      <c r="E814" s="58"/>
      <c r="L814" s="64"/>
    </row>
    <row r="815" spans="5:12" ht="12.75">
      <c r="E815" s="58"/>
      <c r="L815" s="64"/>
    </row>
    <row r="816" spans="5:12" ht="12.75">
      <c r="E816" s="58"/>
      <c r="L816" s="64"/>
    </row>
    <row r="817" spans="5:12" ht="12.75">
      <c r="E817" s="58"/>
      <c r="L817" s="64"/>
    </row>
    <row r="818" spans="5:12" ht="12.75">
      <c r="E818" s="58"/>
      <c r="L818" s="64"/>
    </row>
    <row r="819" spans="5:12" ht="12.75">
      <c r="E819" s="58"/>
      <c r="L819" s="64"/>
    </row>
    <row r="820" spans="5:12" ht="12.75">
      <c r="E820" s="58"/>
      <c r="L820" s="64"/>
    </row>
    <row r="821" spans="5:12" ht="12.75">
      <c r="E821" s="58"/>
      <c r="L821" s="64"/>
    </row>
    <row r="822" spans="5:12" ht="12.75">
      <c r="E822" s="58"/>
      <c r="L822" s="64"/>
    </row>
    <row r="823" spans="5:12" ht="12.75">
      <c r="E823" s="58"/>
      <c r="L823" s="64"/>
    </row>
    <row r="824" spans="5:12" ht="12.75">
      <c r="E824" s="58"/>
      <c r="L824" s="64"/>
    </row>
    <row r="825" spans="5:12" ht="12.75">
      <c r="E825" s="58"/>
      <c r="L825" s="64"/>
    </row>
    <row r="826" spans="5:12" ht="12.75">
      <c r="E826" s="58"/>
      <c r="L826" s="64"/>
    </row>
    <row r="827" spans="5:12" ht="12.75">
      <c r="E827" s="58"/>
      <c r="L827" s="64"/>
    </row>
    <row r="828" spans="5:12" ht="12.75">
      <c r="E828" s="58"/>
      <c r="L828" s="64"/>
    </row>
    <row r="829" spans="5:12" ht="12.75">
      <c r="E829" s="58"/>
      <c r="L829" s="64"/>
    </row>
    <row r="830" spans="5:12" ht="12.75">
      <c r="E830" s="58"/>
      <c r="L830" s="64"/>
    </row>
    <row r="831" spans="5:12" ht="12.75">
      <c r="E831" s="58"/>
      <c r="L831" s="64"/>
    </row>
    <row r="832" spans="5:12" ht="12.75">
      <c r="E832" s="58"/>
      <c r="L832" s="64"/>
    </row>
    <row r="833" spans="5:12" ht="12.75">
      <c r="E833" s="58"/>
      <c r="L833" s="64"/>
    </row>
    <row r="834" spans="5:12" ht="12.75">
      <c r="E834" s="58"/>
      <c r="L834" s="64"/>
    </row>
    <row r="835" spans="5:12" ht="12.75">
      <c r="E835" s="58"/>
      <c r="L835" s="64"/>
    </row>
    <row r="836" spans="5:12" ht="12.75">
      <c r="E836" s="58"/>
      <c r="L836" s="64"/>
    </row>
    <row r="837" spans="5:12" ht="12.75">
      <c r="E837" s="58"/>
      <c r="L837" s="64"/>
    </row>
    <row r="838" spans="5:12" ht="12.75">
      <c r="E838" s="58"/>
      <c r="L838" s="64"/>
    </row>
    <row r="839" spans="5:12" ht="12.75">
      <c r="E839" s="58"/>
      <c r="L839" s="64"/>
    </row>
    <row r="840" spans="5:12" ht="12.75">
      <c r="E840" s="58"/>
      <c r="L840" s="64"/>
    </row>
    <row r="841" spans="5:12" ht="12.75">
      <c r="E841" s="58"/>
      <c r="L841" s="64"/>
    </row>
    <row r="842" spans="5:12" ht="12.75">
      <c r="E842" s="58"/>
      <c r="L842" s="64"/>
    </row>
    <row r="843" spans="5:12" ht="12.75">
      <c r="E843" s="58"/>
      <c r="L843" s="64"/>
    </row>
    <row r="844" spans="5:12" ht="12.75">
      <c r="E844" s="58"/>
      <c r="L844" s="64"/>
    </row>
    <row r="845" spans="5:12" ht="12.75">
      <c r="E845" s="58"/>
      <c r="L845" s="64"/>
    </row>
    <row r="846" spans="5:12" ht="12.75">
      <c r="E846" s="58"/>
      <c r="L846" s="64"/>
    </row>
    <row r="847" spans="5:12" ht="12.75">
      <c r="E847" s="58"/>
      <c r="L847" s="64"/>
    </row>
    <row r="848" spans="5:12" ht="12.75">
      <c r="E848" s="58"/>
      <c r="L848" s="64"/>
    </row>
    <row r="849" spans="5:12" ht="12.75">
      <c r="E849" s="58"/>
      <c r="L849" s="64"/>
    </row>
    <row r="850" spans="5:12" ht="12.75">
      <c r="E850" s="58"/>
      <c r="L850" s="64"/>
    </row>
    <row r="851" spans="5:12" ht="12.75">
      <c r="E851" s="58"/>
      <c r="L851" s="64"/>
    </row>
    <row r="852" spans="5:12" ht="12.75">
      <c r="E852" s="58"/>
      <c r="L852" s="64"/>
    </row>
    <row r="853" spans="5:12" ht="12.75">
      <c r="E853" s="58"/>
      <c r="L853" s="64"/>
    </row>
    <row r="854" spans="5:12" ht="12.75">
      <c r="E854" s="58"/>
      <c r="L854" s="64"/>
    </row>
    <row r="855" spans="5:12" ht="12.75">
      <c r="E855" s="58"/>
      <c r="L855" s="64"/>
    </row>
    <row r="856" spans="5:12" ht="12.75">
      <c r="E856" s="58"/>
      <c r="L856" s="64"/>
    </row>
    <row r="857" spans="5:12" ht="12.75">
      <c r="E857" s="58"/>
      <c r="L857" s="64"/>
    </row>
    <row r="858" spans="5:12" ht="12.75">
      <c r="E858" s="58"/>
      <c r="L858" s="64"/>
    </row>
    <row r="859" spans="5:12" ht="12.75">
      <c r="E859" s="58"/>
      <c r="L859" s="64"/>
    </row>
    <row r="860" spans="5:12" ht="12.75">
      <c r="E860" s="58"/>
      <c r="L860" s="64"/>
    </row>
    <row r="861" spans="5:12" ht="12.75">
      <c r="E861" s="58"/>
      <c r="L861" s="64"/>
    </row>
    <row r="862" spans="5:12" ht="12.75">
      <c r="E862" s="58"/>
      <c r="L862" s="64"/>
    </row>
    <row r="863" spans="5:12" ht="12.75">
      <c r="E863" s="58"/>
      <c r="L863" s="64"/>
    </row>
    <row r="864" spans="5:12" ht="12.75">
      <c r="E864" s="58"/>
      <c r="L864" s="64"/>
    </row>
    <row r="865" spans="5:12" ht="12.75">
      <c r="E865" s="58"/>
      <c r="L865" s="64"/>
    </row>
    <row r="866" spans="5:12" ht="12.75">
      <c r="E866" s="58"/>
      <c r="L866" s="64"/>
    </row>
    <row r="867" spans="5:12" ht="12.75">
      <c r="E867" s="58"/>
      <c r="L867" s="64"/>
    </row>
    <row r="868" spans="5:12" ht="12.75">
      <c r="E868" s="58"/>
      <c r="L868" s="64"/>
    </row>
    <row r="869" spans="5:12" ht="12.75">
      <c r="E869" s="58"/>
      <c r="L869" s="64"/>
    </row>
    <row r="870" spans="5:12" ht="12.75">
      <c r="E870" s="58"/>
      <c r="L870" s="64"/>
    </row>
    <row r="871" spans="5:12" ht="12.75">
      <c r="E871" s="58"/>
      <c r="L871" s="64"/>
    </row>
    <row r="872" spans="5:12" ht="12.75">
      <c r="E872" s="58"/>
      <c r="L872" s="64"/>
    </row>
    <row r="873" spans="5:12" ht="12.75">
      <c r="E873" s="58"/>
      <c r="L873" s="64"/>
    </row>
    <row r="874" spans="5:12" ht="12.75">
      <c r="E874" s="58"/>
      <c r="L874" s="64"/>
    </row>
    <row r="875" spans="5:12" ht="12.75">
      <c r="E875" s="58"/>
      <c r="L875" s="64"/>
    </row>
    <row r="876" spans="5:12" ht="12.75">
      <c r="E876" s="58"/>
      <c r="L876" s="64"/>
    </row>
    <row r="877" spans="5:12" ht="12.75">
      <c r="E877" s="58"/>
      <c r="L877" s="64"/>
    </row>
    <row r="878" spans="5:12" ht="12.75">
      <c r="E878" s="58"/>
      <c r="L878" s="64"/>
    </row>
    <row r="879" spans="5:12" ht="12.75">
      <c r="E879" s="58"/>
      <c r="L879" s="64"/>
    </row>
    <row r="880" spans="5:12" ht="12.75">
      <c r="E880" s="58"/>
      <c r="L880" s="64"/>
    </row>
    <row r="881" spans="5:12" ht="12.75">
      <c r="E881" s="58"/>
      <c r="L881" s="64"/>
    </row>
    <row r="882" spans="5:12" ht="12.75">
      <c r="E882" s="58"/>
      <c r="L882" s="64"/>
    </row>
    <row r="883" spans="5:12" ht="12.75">
      <c r="E883" s="58"/>
      <c r="L883" s="64"/>
    </row>
    <row r="884" spans="5:12" ht="12.75">
      <c r="E884" s="58"/>
      <c r="L884" s="64"/>
    </row>
    <row r="885" spans="5:12" ht="12.75">
      <c r="E885" s="58"/>
      <c r="L885" s="64"/>
    </row>
    <row r="886" spans="5:12" ht="12.75">
      <c r="E886" s="58"/>
      <c r="L886" s="64"/>
    </row>
    <row r="887" spans="5:12" ht="12.75">
      <c r="E887" s="58"/>
      <c r="L887" s="64"/>
    </row>
    <row r="888" spans="5:12" ht="12.75">
      <c r="E888" s="58"/>
      <c r="L888" s="64"/>
    </row>
    <row r="889" spans="5:12" ht="12.75">
      <c r="E889" s="58"/>
      <c r="L889" s="64"/>
    </row>
    <row r="890" spans="5:12" ht="12.75">
      <c r="E890" s="58"/>
      <c r="L890" s="64"/>
    </row>
    <row r="891" spans="5:12" ht="12.75">
      <c r="E891" s="58"/>
      <c r="L891" s="64"/>
    </row>
    <row r="892" spans="5:12" ht="12.75">
      <c r="E892" s="58"/>
      <c r="L892" s="64"/>
    </row>
    <row r="893" spans="5:12" ht="12.75">
      <c r="E893" s="58"/>
      <c r="L893" s="64"/>
    </row>
    <row r="894" spans="5:12" ht="12.75">
      <c r="E894" s="58"/>
      <c r="L894" s="64"/>
    </row>
    <row r="895" spans="5:12" ht="12.75">
      <c r="E895" s="58"/>
      <c r="L895" s="64"/>
    </row>
    <row r="896" spans="5:12" ht="12.75">
      <c r="E896" s="58"/>
      <c r="L896" s="64"/>
    </row>
    <row r="897" spans="5:12" ht="12.75">
      <c r="E897" s="58"/>
      <c r="L897" s="64"/>
    </row>
    <row r="898" spans="5:12" ht="12.75">
      <c r="E898" s="58"/>
      <c r="L898" s="64"/>
    </row>
    <row r="899" spans="5:12" ht="12.75">
      <c r="E899" s="58"/>
      <c r="L899" s="64"/>
    </row>
    <row r="900" spans="5:12" ht="12.75">
      <c r="E900" s="58"/>
      <c r="L900" s="64"/>
    </row>
    <row r="901" spans="5:12" ht="12.75">
      <c r="E901" s="58"/>
      <c r="L901" s="64"/>
    </row>
    <row r="902" spans="5:12" ht="12.75">
      <c r="E902" s="58"/>
      <c r="L902" s="64"/>
    </row>
    <row r="903" spans="5:12" ht="12.75">
      <c r="E903" s="58"/>
      <c r="L903" s="64"/>
    </row>
    <row r="904" spans="5:12" ht="12.75">
      <c r="E904" s="58"/>
      <c r="L904" s="64"/>
    </row>
    <row r="905" spans="5:12" ht="12.75">
      <c r="E905" s="58"/>
      <c r="L905" s="64"/>
    </row>
    <row r="906" spans="5:12" ht="12.75">
      <c r="E906" s="58"/>
      <c r="L906" s="64"/>
    </row>
    <row r="907" spans="5:12" ht="12.75">
      <c r="E907" s="58"/>
      <c r="L907" s="64"/>
    </row>
    <row r="908" spans="5:12" ht="12.75">
      <c r="E908" s="58"/>
      <c r="L908" s="64"/>
    </row>
    <row r="909" spans="5:12" ht="12.75">
      <c r="E909" s="58"/>
      <c r="L909" s="64"/>
    </row>
    <row r="910" spans="5:12" ht="12.75">
      <c r="E910" s="58"/>
      <c r="L910" s="64"/>
    </row>
    <row r="911" spans="5:12" ht="12.75">
      <c r="E911" s="58"/>
      <c r="L911" s="64"/>
    </row>
    <row r="912" spans="5:12" ht="12.75">
      <c r="E912" s="58"/>
      <c r="L912" s="64"/>
    </row>
    <row r="913" spans="5:12" ht="12.75">
      <c r="E913" s="58"/>
      <c r="L913" s="64"/>
    </row>
    <row r="914" spans="5:12" ht="12.75">
      <c r="E914" s="58"/>
      <c r="L914" s="64"/>
    </row>
    <row r="915" spans="5:12" ht="12.75">
      <c r="E915" s="58"/>
      <c r="L915" s="64"/>
    </row>
    <row r="916" spans="5:12" ht="12.75">
      <c r="E916" s="58"/>
      <c r="L916" s="64"/>
    </row>
    <row r="917" spans="5:12" ht="12.75">
      <c r="E917" s="58"/>
      <c r="L917" s="64"/>
    </row>
    <row r="918" spans="5:12" ht="12.75">
      <c r="E918" s="58"/>
      <c r="L918" s="64"/>
    </row>
    <row r="919" spans="5:12" ht="12.75">
      <c r="E919" s="58"/>
      <c r="L919" s="64"/>
    </row>
    <row r="920" spans="5:12" ht="12.75">
      <c r="E920" s="58"/>
      <c r="L920" s="64"/>
    </row>
    <row r="921" spans="5:12" ht="12.75">
      <c r="E921" s="58"/>
      <c r="L921" s="64"/>
    </row>
    <row r="922" spans="5:12" ht="12.75">
      <c r="E922" s="58"/>
      <c r="L922" s="64"/>
    </row>
    <row r="923" spans="5:12" ht="12.75">
      <c r="E923" s="58"/>
      <c r="L923" s="64"/>
    </row>
    <row r="924" spans="5:12" ht="12.75">
      <c r="E924" s="58"/>
      <c r="L924" s="64"/>
    </row>
    <row r="925" spans="5:12" ht="12.75">
      <c r="E925" s="58"/>
      <c r="L925" s="64"/>
    </row>
    <row r="926" spans="5:12" ht="12.75">
      <c r="E926" s="58"/>
      <c r="L926" s="64"/>
    </row>
    <row r="927" spans="5:12" ht="12.75">
      <c r="E927" s="58"/>
      <c r="L927" s="64"/>
    </row>
    <row r="928" spans="5:12" ht="12.75">
      <c r="E928" s="58"/>
      <c r="L928" s="64"/>
    </row>
    <row r="929" spans="5:12" ht="12.75">
      <c r="E929" s="58"/>
      <c r="L929" s="64"/>
    </row>
    <row r="930" spans="5:12" ht="12.75">
      <c r="E930" s="58"/>
      <c r="L930" s="64"/>
    </row>
    <row r="931" spans="5:12" ht="12.75">
      <c r="E931" s="58"/>
      <c r="L931" s="64"/>
    </row>
    <row r="932" spans="5:12" ht="12.75">
      <c r="E932" s="58"/>
      <c r="L932" s="64"/>
    </row>
    <row r="933" spans="5:12" ht="12.75">
      <c r="E933" s="58"/>
      <c r="L933" s="64"/>
    </row>
    <row r="934" spans="5:12" ht="12.75">
      <c r="E934" s="58"/>
      <c r="L934" s="64"/>
    </row>
    <row r="935" spans="5:12" ht="12.75">
      <c r="E935" s="58"/>
      <c r="L935" s="64"/>
    </row>
    <row r="936" spans="5:12" ht="12.75">
      <c r="E936" s="58"/>
      <c r="L936" s="64"/>
    </row>
    <row r="937" spans="5:12" ht="12.75">
      <c r="E937" s="58"/>
      <c r="L937" s="64"/>
    </row>
    <row r="938" spans="5:12" ht="12.75">
      <c r="E938" s="58"/>
      <c r="L938" s="64"/>
    </row>
    <row r="939" spans="5:12" ht="12.75">
      <c r="E939" s="58"/>
      <c r="L939" s="64"/>
    </row>
    <row r="940" spans="5:12" ht="12.75">
      <c r="E940" s="58"/>
      <c r="L940" s="64"/>
    </row>
    <row r="941" spans="5:12" ht="12.75">
      <c r="E941" s="58"/>
      <c r="L941" s="64"/>
    </row>
    <row r="942" spans="5:12" ht="12.75">
      <c r="E942" s="58"/>
      <c r="L942" s="64"/>
    </row>
    <row r="943" spans="5:12" ht="12.75">
      <c r="E943" s="58"/>
      <c r="L943" s="64"/>
    </row>
    <row r="944" spans="5:12" ht="12.75">
      <c r="E944" s="58"/>
      <c r="L944" s="64"/>
    </row>
    <row r="945" spans="5:12" ht="12.75">
      <c r="E945" s="58"/>
      <c r="L945" s="64"/>
    </row>
    <row r="946" spans="5:12" ht="12.75">
      <c r="E946" s="58"/>
      <c r="L946" s="64"/>
    </row>
    <row r="947" spans="5:12" ht="12.75">
      <c r="E947" s="58"/>
      <c r="L947" s="64"/>
    </row>
    <row r="948" spans="5:12" ht="12.75">
      <c r="E948" s="58"/>
      <c r="L948" s="64"/>
    </row>
    <row r="949" spans="5:12" ht="12.75">
      <c r="E949" s="58"/>
      <c r="L949" s="64"/>
    </row>
    <row r="950" spans="5:12" ht="12.75">
      <c r="E950" s="58"/>
      <c r="L950" s="64"/>
    </row>
    <row r="951" spans="5:12" ht="12.75">
      <c r="E951" s="58"/>
      <c r="L951" s="64"/>
    </row>
    <row r="952" spans="5:12" ht="12.75">
      <c r="E952" s="58"/>
      <c r="L952" s="64"/>
    </row>
    <row r="953" spans="5:12" ht="12.75">
      <c r="E953" s="58"/>
      <c r="L953" s="64"/>
    </row>
    <row r="954" spans="5:12" ht="12.75">
      <c r="E954" s="58"/>
      <c r="L954" s="64"/>
    </row>
    <row r="955" spans="5:12" ht="12.75">
      <c r="E955" s="58"/>
      <c r="L955" s="64"/>
    </row>
    <row r="956" spans="5:12" ht="12.75">
      <c r="E956" s="58"/>
      <c r="L956" s="64"/>
    </row>
    <row r="957" spans="5:12" ht="12.75">
      <c r="E957" s="58"/>
      <c r="L957" s="64"/>
    </row>
    <row r="958" spans="5:12" ht="12.75">
      <c r="E958" s="58"/>
      <c r="L958" s="64"/>
    </row>
    <row r="959" spans="5:12" ht="12.75">
      <c r="E959" s="58"/>
      <c r="L959" s="64"/>
    </row>
    <row r="960" spans="5:12" ht="12.75">
      <c r="E960" s="58"/>
      <c r="L960" s="64"/>
    </row>
    <row r="961" spans="5:12" ht="12.75">
      <c r="E961" s="58"/>
      <c r="L961" s="64"/>
    </row>
    <row r="962" spans="5:12" ht="12.75">
      <c r="E962" s="58"/>
      <c r="L962" s="64"/>
    </row>
    <row r="963" spans="5:12" ht="12.75">
      <c r="E963" s="58"/>
      <c r="L963" s="64"/>
    </row>
    <row r="964" spans="5:12" ht="12.75">
      <c r="E964" s="58"/>
      <c r="L964" s="64"/>
    </row>
    <row r="965" spans="5:12" ht="12.75">
      <c r="E965" s="58"/>
      <c r="L965" s="64"/>
    </row>
    <row r="966" spans="5:12" ht="12.75">
      <c r="E966" s="58"/>
      <c r="L966" s="64"/>
    </row>
    <row r="967" spans="5:12" ht="12.75">
      <c r="E967" s="58"/>
      <c r="L967" s="64"/>
    </row>
    <row r="968" spans="5:12" ht="12.75">
      <c r="E968" s="58"/>
      <c r="L968" s="64"/>
    </row>
    <row r="969" spans="5:12" ht="12.75">
      <c r="E969" s="58"/>
      <c r="L969" s="64"/>
    </row>
    <row r="970" spans="5:12" ht="12.75">
      <c r="E970" s="58"/>
      <c r="L970" s="64"/>
    </row>
    <row r="971" spans="5:12" ht="12.75">
      <c r="E971" s="58"/>
      <c r="L971" s="64"/>
    </row>
    <row r="972" spans="5:12" ht="12.75">
      <c r="E972" s="58"/>
      <c r="L972" s="64"/>
    </row>
    <row r="973" spans="5:12" ht="12.75">
      <c r="E973" s="58"/>
      <c r="L973" s="64"/>
    </row>
    <row r="974" spans="5:12" ht="12.75">
      <c r="E974" s="58"/>
      <c r="L974" s="64"/>
    </row>
    <row r="975" spans="5:12" ht="12.75">
      <c r="E975" s="58"/>
      <c r="L975" s="64"/>
    </row>
    <row r="976" spans="5:12" ht="12.75">
      <c r="E976" s="58"/>
      <c r="L976" s="64"/>
    </row>
    <row r="977" spans="5:12" ht="12.75">
      <c r="E977" s="58"/>
      <c r="L977" s="64"/>
    </row>
    <row r="978" spans="5:12" ht="12.75">
      <c r="E978" s="58"/>
      <c r="L978" s="64"/>
    </row>
    <row r="979" spans="5:12" ht="12.75">
      <c r="E979" s="58"/>
      <c r="L979" s="64"/>
    </row>
    <row r="980" spans="5:12" ht="12.75">
      <c r="E980" s="58"/>
      <c r="L980" s="64"/>
    </row>
    <row r="981" spans="5:12" ht="12.75">
      <c r="E981" s="58"/>
      <c r="L981" s="64"/>
    </row>
    <row r="982" spans="5:12" ht="12.75">
      <c r="E982" s="58"/>
      <c r="L982" s="64"/>
    </row>
    <row r="983" spans="5:12" ht="12.75">
      <c r="E983" s="58"/>
      <c r="L983" s="64"/>
    </row>
    <row r="984" spans="5:12" ht="12.75">
      <c r="E984" s="58"/>
      <c r="L984" s="64"/>
    </row>
    <row r="985" spans="5:12" ht="12.75">
      <c r="E985" s="58"/>
      <c r="L985" s="64"/>
    </row>
    <row r="986" spans="5:12" ht="12.75">
      <c r="E986" s="58"/>
      <c r="L986" s="64"/>
    </row>
    <row r="987" spans="5:12" ht="12.75">
      <c r="E987" s="58"/>
      <c r="L987" s="64"/>
    </row>
    <row r="988" spans="5:12" ht="12.75">
      <c r="E988" s="58"/>
      <c r="L988" s="64"/>
    </row>
    <row r="989" spans="5:12" ht="12.75">
      <c r="E989" s="58"/>
      <c r="L989" s="64"/>
    </row>
    <row r="990" spans="5:12" ht="12.75">
      <c r="E990" s="58"/>
      <c r="L990" s="64"/>
    </row>
    <row r="991" spans="5:12" ht="12.75">
      <c r="E991" s="58"/>
      <c r="L991" s="64"/>
    </row>
    <row r="992" spans="5:12" ht="12.75">
      <c r="E992" s="58"/>
      <c r="L992" s="64"/>
    </row>
    <row r="993" spans="5:12" ht="12.75">
      <c r="E993" s="58"/>
      <c r="L993" s="64"/>
    </row>
    <row r="994" spans="5:12" ht="12.75">
      <c r="E994" s="58"/>
      <c r="L994" s="64"/>
    </row>
    <row r="995" spans="5:12" ht="12.75">
      <c r="E995" s="58"/>
      <c r="L995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4"/>
  <sheetViews>
    <sheetView workbookViewId="0">
      <selection activeCell="E8" sqref="E8"/>
    </sheetView>
  </sheetViews>
  <sheetFormatPr defaultColWidth="14.42578125" defaultRowHeight="15.75" customHeight="1"/>
  <cols>
    <col min="1" max="1" width="18.42578125" customWidth="1"/>
    <col min="2" max="2" width="19.5703125" customWidth="1"/>
    <col min="3" max="3" width="11.42578125" customWidth="1"/>
    <col min="4" max="4" width="10.7109375" style="88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>
      <c r="A1" s="48" t="s">
        <v>0</v>
      </c>
      <c r="B1" s="48" t="s">
        <v>1</v>
      </c>
      <c r="C1" s="48" t="s">
        <v>2</v>
      </c>
      <c r="D1" s="84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</row>
    <row r="2" spans="1:21" ht="15.75" customHeight="1">
      <c r="A2" s="5"/>
      <c r="B2" s="66" t="s">
        <v>53</v>
      </c>
      <c r="C2" s="67">
        <v>43915.712500000001</v>
      </c>
      <c r="D2" s="89">
        <v>0.71250000000000002</v>
      </c>
      <c r="E2" s="81">
        <v>0</v>
      </c>
      <c r="F2" s="11">
        <v>242.94</v>
      </c>
      <c r="G2" s="11">
        <v>125.84</v>
      </c>
      <c r="H2" s="11">
        <v>117.1</v>
      </c>
      <c r="I2" s="11">
        <v>248</v>
      </c>
      <c r="J2" s="11">
        <v>1097.4000000000001</v>
      </c>
      <c r="K2" s="11">
        <v>23.5</v>
      </c>
      <c r="L2" s="11">
        <v>20</v>
      </c>
      <c r="M2" s="11">
        <v>3.45</v>
      </c>
      <c r="N2" s="11">
        <v>92</v>
      </c>
      <c r="O2" s="11">
        <v>14.917</v>
      </c>
      <c r="P2" s="11">
        <v>527</v>
      </c>
      <c r="Q2" s="11">
        <v>15</v>
      </c>
      <c r="R2" s="11">
        <v>38</v>
      </c>
      <c r="S2" s="11" t="s">
        <v>22</v>
      </c>
      <c r="T2" s="11" t="s">
        <v>22</v>
      </c>
      <c r="U2" s="12">
        <v>11</v>
      </c>
    </row>
    <row r="3" spans="1:21" ht="15.75" customHeight="1">
      <c r="A3" s="14"/>
      <c r="B3" s="15" t="s">
        <v>54</v>
      </c>
      <c r="C3" s="68">
        <v>43916.379861111112</v>
      </c>
      <c r="D3" s="90">
        <v>0.37986111111111109</v>
      </c>
      <c r="E3" s="82">
        <f>54+(24-18)*60+9*60+7</f>
        <v>961</v>
      </c>
      <c r="F3" s="19">
        <v>195.42</v>
      </c>
      <c r="G3" s="19">
        <v>94.83</v>
      </c>
      <c r="H3" s="19">
        <v>100.59</v>
      </c>
      <c r="I3" s="19">
        <v>224</v>
      </c>
      <c r="J3" s="19">
        <v>1090.7</v>
      </c>
      <c r="K3" s="19">
        <v>22.3</v>
      </c>
      <c r="L3" s="69">
        <v>22.1</v>
      </c>
      <c r="M3" s="19" t="s">
        <v>22</v>
      </c>
      <c r="N3" s="19">
        <v>130</v>
      </c>
      <c r="O3" s="19">
        <v>11.878</v>
      </c>
      <c r="P3" s="19">
        <v>560</v>
      </c>
      <c r="Q3" s="19" t="s">
        <v>22</v>
      </c>
      <c r="R3" s="19" t="s">
        <v>22</v>
      </c>
      <c r="S3" s="19" t="s">
        <v>22</v>
      </c>
      <c r="T3" s="19" t="s">
        <v>22</v>
      </c>
      <c r="U3" s="39" t="s">
        <v>22</v>
      </c>
    </row>
    <row r="4" spans="1:21" ht="15.75" customHeight="1">
      <c r="A4" s="14"/>
      <c r="B4" s="15" t="s">
        <v>55</v>
      </c>
      <c r="C4" s="68">
        <v>43916.689583333333</v>
      </c>
      <c r="D4" s="90">
        <v>0.68958333333333333</v>
      </c>
      <c r="E4" s="82">
        <f>53+6*60+33+E3</f>
        <v>1407</v>
      </c>
      <c r="F4" s="19">
        <v>192.53</v>
      </c>
      <c r="G4" s="19">
        <v>102.32</v>
      </c>
      <c r="H4" s="19">
        <v>90.21</v>
      </c>
      <c r="I4" s="19">
        <v>176</v>
      </c>
      <c r="J4" s="19">
        <v>1089.2</v>
      </c>
      <c r="K4" s="19">
        <v>22</v>
      </c>
      <c r="L4" s="19">
        <v>26.02</v>
      </c>
      <c r="M4" s="19" t="s">
        <v>22</v>
      </c>
      <c r="N4" s="19">
        <v>176</v>
      </c>
      <c r="O4" s="19">
        <v>14.302</v>
      </c>
      <c r="P4" s="19">
        <v>646</v>
      </c>
      <c r="Q4" s="19" t="s">
        <v>22</v>
      </c>
      <c r="R4" s="19" t="s">
        <v>22</v>
      </c>
      <c r="S4" s="19" t="s">
        <v>22</v>
      </c>
      <c r="T4" s="19" t="s">
        <v>22</v>
      </c>
      <c r="U4" s="20" t="s">
        <v>22</v>
      </c>
    </row>
    <row r="5" spans="1:21" ht="15.75" customHeight="1">
      <c r="A5" s="14"/>
      <c r="B5" s="15" t="s">
        <v>56</v>
      </c>
      <c r="C5" s="68">
        <v>43917.508333333331</v>
      </c>
      <c r="D5" s="90">
        <v>0.5083333333333333</v>
      </c>
      <c r="E5" s="82">
        <f>27+(24-17)*60+12*60+12+E4</f>
        <v>2586</v>
      </c>
      <c r="F5" s="69">
        <v>150.05000000000001</v>
      </c>
      <c r="G5" s="69">
        <v>72.38</v>
      </c>
      <c r="H5" s="19">
        <v>77.680000000000007</v>
      </c>
      <c r="I5" s="19">
        <v>25</v>
      </c>
      <c r="J5" s="19">
        <v>1067</v>
      </c>
      <c r="K5" s="19">
        <v>16.899999999999999</v>
      </c>
      <c r="L5" s="69">
        <v>26.2</v>
      </c>
      <c r="M5" s="19" t="s">
        <v>22</v>
      </c>
      <c r="N5" s="19">
        <v>334</v>
      </c>
      <c r="O5" s="19">
        <v>25.763000000000002</v>
      </c>
      <c r="P5" s="19">
        <v>845</v>
      </c>
      <c r="Q5" s="19" t="s">
        <v>22</v>
      </c>
      <c r="R5" s="19" t="s">
        <v>22</v>
      </c>
      <c r="S5" s="19" t="s">
        <v>22</v>
      </c>
      <c r="T5" s="19" t="s">
        <v>22</v>
      </c>
      <c r="U5" s="20" t="s">
        <v>22</v>
      </c>
    </row>
    <row r="6" spans="1:21" ht="15.75" customHeight="1">
      <c r="A6" s="14"/>
      <c r="B6" s="15" t="s">
        <v>57</v>
      </c>
      <c r="C6" s="68">
        <v>43917.631944444445</v>
      </c>
      <c r="D6" s="90">
        <v>0.63194444444444442</v>
      </c>
      <c r="E6" s="82">
        <f>48+10+2*60+E5</f>
        <v>2764</v>
      </c>
      <c r="F6" s="69">
        <v>133.93</v>
      </c>
      <c r="G6" s="19">
        <v>63.2</v>
      </c>
      <c r="H6" s="19">
        <v>70.73</v>
      </c>
      <c r="I6" s="19">
        <v>27</v>
      </c>
      <c r="J6" s="19">
        <v>1061.4000000000001</v>
      </c>
      <c r="K6" s="70">
        <v>15.6</v>
      </c>
      <c r="L6" s="19">
        <v>25.76</v>
      </c>
      <c r="M6" s="19" t="s">
        <v>22</v>
      </c>
      <c r="N6" s="19">
        <v>334</v>
      </c>
      <c r="O6" s="26">
        <v>25.199000000000002</v>
      </c>
      <c r="P6" s="19">
        <v>847</v>
      </c>
      <c r="Q6" s="19" t="s">
        <v>22</v>
      </c>
      <c r="R6" s="19" t="s">
        <v>22</v>
      </c>
      <c r="S6" s="19" t="s">
        <v>22</v>
      </c>
      <c r="T6" s="19" t="s">
        <v>22</v>
      </c>
      <c r="U6" s="20" t="s">
        <v>22</v>
      </c>
    </row>
    <row r="7" spans="1:21" ht="15.75" customHeight="1">
      <c r="A7" s="14"/>
      <c r="B7" s="15" t="s">
        <v>58</v>
      </c>
      <c r="C7" s="68">
        <v>43918.598611111112</v>
      </c>
      <c r="D7" s="90">
        <v>0.59861111111111109</v>
      </c>
      <c r="E7" s="82">
        <f>50+22+(24-16)*60+14*60+E6</f>
        <v>4156</v>
      </c>
      <c r="F7" s="19">
        <v>89.63</v>
      </c>
      <c r="G7" s="19">
        <v>35.93</v>
      </c>
      <c r="H7" s="19">
        <v>53.7</v>
      </c>
      <c r="I7" s="19">
        <v>21</v>
      </c>
      <c r="J7" s="70">
        <v>1039.2</v>
      </c>
      <c r="K7" s="70">
        <v>10.4</v>
      </c>
      <c r="L7" s="69">
        <v>25.83</v>
      </c>
      <c r="M7" s="19" t="s">
        <v>22</v>
      </c>
      <c r="N7" s="19">
        <v>326</v>
      </c>
      <c r="O7" s="19">
        <v>18.327999999999999</v>
      </c>
      <c r="P7" s="19">
        <v>841</v>
      </c>
      <c r="Q7" s="19" t="s">
        <v>22</v>
      </c>
      <c r="R7" s="19" t="s">
        <v>22</v>
      </c>
      <c r="S7" s="19" t="s">
        <v>22</v>
      </c>
      <c r="T7" s="19" t="s">
        <v>22</v>
      </c>
      <c r="U7" s="20" t="s">
        <v>22</v>
      </c>
    </row>
    <row r="8" spans="1:21" ht="15.75" customHeight="1">
      <c r="A8" s="14"/>
      <c r="B8" s="15" t="s">
        <v>59</v>
      </c>
      <c r="C8" s="68">
        <v>43918.61041666667</v>
      </c>
      <c r="D8" s="90">
        <v>0.61041666666666672</v>
      </c>
      <c r="E8" s="82">
        <f>E7+17</f>
        <v>4173</v>
      </c>
      <c r="F8" s="19">
        <v>89.63</v>
      </c>
      <c r="G8" s="19">
        <v>35.93</v>
      </c>
      <c r="H8" s="19">
        <v>53.7</v>
      </c>
      <c r="I8" s="19">
        <v>79</v>
      </c>
      <c r="J8" s="70">
        <v>1039.2</v>
      </c>
      <c r="K8" s="70">
        <v>10.4</v>
      </c>
      <c r="L8" s="69">
        <v>25.83</v>
      </c>
      <c r="M8" s="19" t="s">
        <v>22</v>
      </c>
      <c r="N8" s="19">
        <v>326</v>
      </c>
      <c r="O8" s="19">
        <v>18.327999999999999</v>
      </c>
      <c r="P8" s="19">
        <v>841</v>
      </c>
      <c r="Q8" s="19" t="s">
        <v>22</v>
      </c>
      <c r="R8" s="19" t="s">
        <v>22</v>
      </c>
      <c r="S8" s="19" t="s">
        <v>22</v>
      </c>
      <c r="T8" s="19" t="s">
        <v>22</v>
      </c>
      <c r="U8" s="20" t="s">
        <v>22</v>
      </c>
    </row>
    <row r="9" spans="1:21" ht="15.75" customHeight="1">
      <c r="A9" s="14"/>
      <c r="B9" s="15" t="s">
        <v>60</v>
      </c>
      <c r="C9" s="68">
        <v>43919.762499999997</v>
      </c>
      <c r="D9" s="90">
        <v>0.76249999999999996</v>
      </c>
      <c r="E9" s="82">
        <f>21+18+(24-15)*60+18*60+E8</f>
        <v>5832</v>
      </c>
      <c r="F9" s="19">
        <v>47.18</v>
      </c>
      <c r="G9" s="19">
        <v>9.66</v>
      </c>
      <c r="H9" s="69">
        <v>37.520000000000003</v>
      </c>
      <c r="I9" s="19">
        <v>46</v>
      </c>
      <c r="J9" s="70">
        <v>1017.2</v>
      </c>
      <c r="K9" s="70">
        <v>4.8</v>
      </c>
      <c r="L9" s="69">
        <v>22</v>
      </c>
      <c r="M9" s="26" t="s">
        <v>22</v>
      </c>
      <c r="N9" s="19">
        <v>322</v>
      </c>
      <c r="O9" s="19">
        <v>16.353999999999999</v>
      </c>
      <c r="P9" s="19">
        <v>852</v>
      </c>
      <c r="Q9" s="19" t="s">
        <v>22</v>
      </c>
      <c r="R9" s="19" t="s">
        <v>22</v>
      </c>
      <c r="S9" s="19" t="s">
        <v>22</v>
      </c>
      <c r="T9" s="19" t="s">
        <v>22</v>
      </c>
      <c r="U9" s="20" t="s">
        <v>22</v>
      </c>
    </row>
    <row r="10" spans="1:21" ht="15.75" customHeight="1">
      <c r="A10" s="14"/>
      <c r="B10" s="15" t="s">
        <v>61</v>
      </c>
      <c r="C10" s="68">
        <v>43920.444444444445</v>
      </c>
      <c r="D10" s="90">
        <v>0.44444444444444442</v>
      </c>
      <c r="E10" s="82">
        <f>42+40+(24-19)*60+10*60+E9</f>
        <v>6814</v>
      </c>
      <c r="F10" s="19">
        <v>28.43</v>
      </c>
      <c r="G10" s="19">
        <v>3.13</v>
      </c>
      <c r="H10" s="69">
        <v>25.3</v>
      </c>
      <c r="I10" s="19">
        <v>50</v>
      </c>
      <c r="J10" s="19">
        <v>1007.3</v>
      </c>
      <c r="K10" s="19">
        <v>2.2000000000000002</v>
      </c>
      <c r="L10" s="19">
        <v>25.85</v>
      </c>
      <c r="M10" s="19" t="s">
        <v>22</v>
      </c>
      <c r="N10" s="19">
        <v>317</v>
      </c>
      <c r="O10" s="19">
        <v>14.961</v>
      </c>
      <c r="P10" s="19">
        <v>863</v>
      </c>
      <c r="Q10" s="19" t="s">
        <v>22</v>
      </c>
      <c r="R10" s="19" t="s">
        <v>22</v>
      </c>
      <c r="S10" s="19" t="s">
        <v>22</v>
      </c>
      <c r="T10" s="19" t="s">
        <v>22</v>
      </c>
      <c r="U10" s="20" t="s">
        <v>22</v>
      </c>
    </row>
    <row r="11" spans="1:21" ht="15.75" customHeight="1">
      <c r="A11" s="14"/>
      <c r="B11" s="15" t="s">
        <v>62</v>
      </c>
      <c r="C11" s="68">
        <v>43920.680555555555</v>
      </c>
      <c r="D11" s="90">
        <v>0.68055555555555558</v>
      </c>
      <c r="E11" s="82">
        <f>20+20+5*60+E10</f>
        <v>7154</v>
      </c>
      <c r="F11" s="19">
        <v>22.67</v>
      </c>
      <c r="G11" s="19">
        <v>1.71</v>
      </c>
      <c r="H11" s="19">
        <v>20.96</v>
      </c>
      <c r="I11" s="19">
        <v>48</v>
      </c>
      <c r="J11" s="70">
        <v>1003.7</v>
      </c>
      <c r="K11" s="19">
        <v>1.5</v>
      </c>
      <c r="L11" s="19">
        <v>26.09</v>
      </c>
      <c r="M11" s="19" t="s">
        <v>22</v>
      </c>
      <c r="N11" s="19">
        <v>304</v>
      </c>
      <c r="O11" s="19">
        <v>13.968999999999999</v>
      </c>
      <c r="P11" s="19">
        <v>841</v>
      </c>
      <c r="Q11" s="19" t="s">
        <v>22</v>
      </c>
      <c r="R11" s="19" t="s">
        <v>22</v>
      </c>
      <c r="S11" s="19" t="s">
        <v>22</v>
      </c>
      <c r="T11" s="19" t="s">
        <v>22</v>
      </c>
      <c r="U11" s="20" t="s">
        <v>22</v>
      </c>
    </row>
    <row r="12" spans="1:21" ht="15.75" customHeight="1">
      <c r="A12" s="14"/>
      <c r="B12" s="15" t="s">
        <v>63</v>
      </c>
      <c r="C12" s="68">
        <v>43921.351388888892</v>
      </c>
      <c r="D12" s="90">
        <v>0.35138888888888886</v>
      </c>
      <c r="E12" s="82">
        <f>40+26+(24-17)*60+8*60+E11</f>
        <v>8120</v>
      </c>
      <c r="F12" s="19">
        <v>10.61</v>
      </c>
      <c r="G12" s="19">
        <v>0.05</v>
      </c>
      <c r="H12" s="19">
        <v>10.56</v>
      </c>
      <c r="I12" s="19">
        <v>51</v>
      </c>
      <c r="J12" s="19">
        <v>997.2</v>
      </c>
      <c r="K12" s="19">
        <v>-0.3</v>
      </c>
      <c r="L12" s="19">
        <v>20.9</v>
      </c>
      <c r="M12" s="19" t="s">
        <v>22</v>
      </c>
      <c r="N12" s="19">
        <v>300</v>
      </c>
      <c r="O12" s="19">
        <v>12.170999999999999</v>
      </c>
      <c r="P12" s="19">
        <v>816</v>
      </c>
      <c r="Q12" s="19" t="s">
        <v>22</v>
      </c>
      <c r="R12" s="19" t="s">
        <v>22</v>
      </c>
      <c r="S12" s="19" t="s">
        <v>22</v>
      </c>
      <c r="T12" s="19" t="s">
        <v>22</v>
      </c>
      <c r="U12" s="20" t="s">
        <v>22</v>
      </c>
    </row>
    <row r="13" spans="1:21" ht="15.75" customHeight="1">
      <c r="A13" s="34"/>
      <c r="B13" s="15" t="s">
        <v>64</v>
      </c>
      <c r="C13" s="68">
        <v>43921.668055555558</v>
      </c>
      <c r="D13" s="90">
        <v>0.66805555555555551</v>
      </c>
      <c r="E13" s="82">
        <f>34+2+(16-9)*60+E12</f>
        <v>8576</v>
      </c>
      <c r="F13" s="19">
        <v>4.08</v>
      </c>
      <c r="G13" s="19">
        <v>0.18</v>
      </c>
      <c r="H13" s="19">
        <v>4.62</v>
      </c>
      <c r="I13" s="19">
        <v>25</v>
      </c>
      <c r="J13" s="19">
        <v>995.2</v>
      </c>
      <c r="K13" s="19">
        <v>-0.7</v>
      </c>
      <c r="L13" s="19">
        <v>26.07</v>
      </c>
      <c r="M13" s="19" t="s">
        <v>22</v>
      </c>
      <c r="N13" s="19">
        <v>303</v>
      </c>
      <c r="O13" s="19">
        <v>12.117000000000001</v>
      </c>
      <c r="P13" s="19">
        <v>837</v>
      </c>
      <c r="Q13" s="19" t="s">
        <v>22</v>
      </c>
      <c r="R13" s="19" t="s">
        <v>22</v>
      </c>
      <c r="S13" s="19" t="s">
        <v>22</v>
      </c>
      <c r="T13" s="19" t="s">
        <v>22</v>
      </c>
      <c r="U13" s="39" t="s">
        <v>22</v>
      </c>
    </row>
    <row r="14" spans="1:21" ht="15.75" customHeight="1" thickBot="1">
      <c r="A14" s="28" t="s">
        <v>65</v>
      </c>
      <c r="B14" s="31" t="s">
        <v>66</v>
      </c>
      <c r="C14" s="71">
        <v>43922.34652777778</v>
      </c>
      <c r="D14" s="91">
        <v>0.34652777777777777</v>
      </c>
      <c r="E14" s="83">
        <f>58+(24-17)*60+8*60+19+E13</f>
        <v>9553</v>
      </c>
      <c r="F14" s="32">
        <v>1.6</v>
      </c>
      <c r="G14" s="32">
        <v>0.02</v>
      </c>
      <c r="H14" s="32">
        <v>1.58</v>
      </c>
      <c r="I14" s="32">
        <v>23</v>
      </c>
      <c r="J14" s="32">
        <v>994.6</v>
      </c>
      <c r="K14" s="32">
        <v>-1.1000000000000001</v>
      </c>
      <c r="L14" s="32">
        <v>18</v>
      </c>
      <c r="M14" s="32" t="s">
        <v>22</v>
      </c>
      <c r="N14" s="32">
        <v>287</v>
      </c>
      <c r="O14" s="32">
        <v>8.9209999999999994</v>
      </c>
      <c r="P14" s="32">
        <v>836</v>
      </c>
      <c r="Q14" s="32" t="s">
        <v>22</v>
      </c>
      <c r="R14" s="32" t="s">
        <v>22</v>
      </c>
      <c r="S14" s="32">
        <v>1.1399999999999999</v>
      </c>
      <c r="T14" s="32">
        <v>0.09</v>
      </c>
      <c r="U14" s="3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U14"/>
  <sheetViews>
    <sheetView topLeftCell="B1" workbookViewId="0">
      <selection activeCell="F7" sqref="F7"/>
    </sheetView>
  </sheetViews>
  <sheetFormatPr defaultColWidth="14.42578125" defaultRowHeight="15.75" customHeight="1"/>
  <cols>
    <col min="2" max="3" width="18.42578125" customWidth="1"/>
    <col min="4" max="4" width="11.42578125" customWidth="1"/>
    <col min="5" max="5" width="10.7109375" style="88" customWidth="1"/>
    <col min="6" max="7" width="16.85546875" customWidth="1"/>
    <col min="8" max="8" width="13.140625" customWidth="1"/>
    <col min="9" max="9" width="13.7109375" customWidth="1"/>
    <col min="10" max="10" width="11.28515625" customWidth="1"/>
    <col min="11" max="11" width="16.7109375" customWidth="1"/>
    <col min="12" max="13" width="16.28515625" customWidth="1"/>
    <col min="14" max="14" width="4.7109375" customWidth="1"/>
    <col min="15" max="15" width="19.140625" customWidth="1"/>
    <col min="16" max="16" width="7.140625" customWidth="1"/>
    <col min="17" max="17" width="17.42578125" customWidth="1"/>
    <col min="18" max="18" width="15.7109375" customWidth="1"/>
  </cols>
  <sheetData>
    <row r="1" spans="2:21" ht="15.75" customHeight="1" thickBot="1">
      <c r="B1" s="1" t="s">
        <v>0</v>
      </c>
      <c r="C1" s="1" t="s">
        <v>1</v>
      </c>
      <c r="D1" s="1" t="s">
        <v>2</v>
      </c>
      <c r="E1" s="92" t="s">
        <v>3</v>
      </c>
      <c r="F1" s="4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2:21" ht="15.75" customHeight="1">
      <c r="B2" s="5"/>
      <c r="C2" s="6" t="s">
        <v>67</v>
      </c>
      <c r="D2" s="7">
        <v>43922.618055555555</v>
      </c>
      <c r="E2" s="93">
        <v>0.61805555555555558</v>
      </c>
      <c r="F2" s="78">
        <v>0</v>
      </c>
      <c r="G2" s="73">
        <v>208.1</v>
      </c>
      <c r="H2" s="6">
        <v>109.45</v>
      </c>
      <c r="I2" s="6">
        <v>98.64</v>
      </c>
      <c r="J2" s="6">
        <v>233</v>
      </c>
      <c r="K2" s="6">
        <v>1097.2</v>
      </c>
      <c r="L2" s="6">
        <v>23.5</v>
      </c>
      <c r="M2" s="6">
        <v>26.32</v>
      </c>
      <c r="N2" s="9">
        <v>3.47</v>
      </c>
      <c r="O2" s="6">
        <v>63</v>
      </c>
      <c r="P2" s="10">
        <v>12.180999999999999</v>
      </c>
      <c r="Q2" s="6">
        <v>529</v>
      </c>
      <c r="R2" s="11">
        <v>24</v>
      </c>
      <c r="S2" s="11">
        <v>39</v>
      </c>
      <c r="T2" s="44" t="s">
        <v>22</v>
      </c>
      <c r="U2" s="12" t="s">
        <v>22</v>
      </c>
    </row>
    <row r="3" spans="2:21" ht="15.75" customHeight="1">
      <c r="B3" s="14"/>
      <c r="C3" s="15" t="s">
        <v>68</v>
      </c>
      <c r="D3" s="21">
        <v>43923.429861111108</v>
      </c>
      <c r="E3" s="94">
        <v>0.42986111111111114</v>
      </c>
      <c r="F3" s="79">
        <f>10+(24-15)*60+10*60+19+F2</f>
        <v>1169</v>
      </c>
      <c r="G3" s="74">
        <v>192.25</v>
      </c>
      <c r="H3" s="15">
        <v>94.04</v>
      </c>
      <c r="I3" s="15">
        <v>98.21</v>
      </c>
      <c r="J3" s="15">
        <v>229</v>
      </c>
      <c r="K3" s="15">
        <v>1089.9000000000001</v>
      </c>
      <c r="L3" s="15">
        <v>22.4</v>
      </c>
      <c r="M3" s="15">
        <v>29.24</v>
      </c>
      <c r="N3" s="15" t="s">
        <v>22</v>
      </c>
      <c r="O3" s="15">
        <v>270</v>
      </c>
      <c r="P3" s="19">
        <v>17.972000000000001</v>
      </c>
      <c r="Q3" s="15">
        <v>784</v>
      </c>
      <c r="R3" s="19" t="s">
        <v>22</v>
      </c>
      <c r="S3" s="19" t="s">
        <v>22</v>
      </c>
      <c r="T3" s="45" t="s">
        <v>22</v>
      </c>
      <c r="U3" s="20" t="s">
        <v>22</v>
      </c>
    </row>
    <row r="4" spans="2:21" ht="15.75" customHeight="1">
      <c r="B4" s="14"/>
      <c r="C4" s="15" t="s">
        <v>69</v>
      </c>
      <c r="D4" s="21">
        <v>43923.660416666666</v>
      </c>
      <c r="E4" s="95">
        <v>0.66041666666666665</v>
      </c>
      <c r="F4" s="79">
        <f>41+4*60+51+F3</f>
        <v>1501</v>
      </c>
      <c r="G4" s="75">
        <v>185.11</v>
      </c>
      <c r="H4" s="46">
        <v>89.16</v>
      </c>
      <c r="I4" s="46">
        <v>95.95</v>
      </c>
      <c r="J4" s="46">
        <v>147</v>
      </c>
      <c r="K4" s="46">
        <v>1085.4000000000001</v>
      </c>
      <c r="L4" s="46">
        <v>21.1</v>
      </c>
      <c r="M4" s="46">
        <v>28.88</v>
      </c>
      <c r="N4" s="46" t="s">
        <v>22</v>
      </c>
      <c r="O4" s="46">
        <v>286</v>
      </c>
      <c r="P4" s="47">
        <v>14.589</v>
      </c>
      <c r="Q4" s="46">
        <v>807</v>
      </c>
      <c r="R4" s="47" t="s">
        <v>22</v>
      </c>
      <c r="S4" s="19" t="s">
        <v>22</v>
      </c>
      <c r="T4" s="45" t="s">
        <v>22</v>
      </c>
      <c r="U4" s="20" t="s">
        <v>22</v>
      </c>
    </row>
    <row r="5" spans="2:21" ht="15.75" customHeight="1">
      <c r="B5" s="14"/>
      <c r="C5" s="15" t="s">
        <v>70</v>
      </c>
      <c r="D5" s="21">
        <v>43924.396527777775</v>
      </c>
      <c r="E5" s="94">
        <v>0.39652777777777776</v>
      </c>
      <c r="F5" s="79">
        <f>9+(24-16)*60+31+9*60+F4</f>
        <v>2561</v>
      </c>
      <c r="G5" s="74">
        <v>134.35</v>
      </c>
      <c r="H5" s="15">
        <v>62.22</v>
      </c>
      <c r="I5" s="15">
        <v>72.14</v>
      </c>
      <c r="J5" s="15">
        <v>29</v>
      </c>
      <c r="K5" s="15">
        <v>1063.7</v>
      </c>
      <c r="L5" s="15">
        <v>16.100000000000001</v>
      </c>
      <c r="M5" s="18">
        <v>26.34</v>
      </c>
      <c r="N5" s="15" t="s">
        <v>22</v>
      </c>
      <c r="O5" s="15">
        <v>416</v>
      </c>
      <c r="P5" s="50">
        <v>22920</v>
      </c>
      <c r="Q5" s="15">
        <v>1027</v>
      </c>
      <c r="R5" s="19" t="s">
        <v>22</v>
      </c>
      <c r="S5" s="52" t="s">
        <v>22</v>
      </c>
      <c r="T5" s="45" t="s">
        <v>22</v>
      </c>
      <c r="U5" s="20" t="s">
        <v>22</v>
      </c>
    </row>
    <row r="6" spans="2:21" ht="15.75" customHeight="1">
      <c r="B6" s="14"/>
      <c r="C6" s="15" t="s">
        <v>71</v>
      </c>
      <c r="D6" s="21">
        <v>43924.638888888891</v>
      </c>
      <c r="E6" s="96">
        <v>0.63888888888888884</v>
      </c>
      <c r="F6" s="79">
        <f>29+5*60+20+F5</f>
        <v>2910</v>
      </c>
      <c r="G6" s="76">
        <v>131.47</v>
      </c>
      <c r="H6" s="55">
        <v>54.39</v>
      </c>
      <c r="I6" s="35">
        <v>77.08</v>
      </c>
      <c r="J6" s="35">
        <v>46</v>
      </c>
      <c r="K6" s="35">
        <v>1056.5</v>
      </c>
      <c r="L6" s="35">
        <v>14.5</v>
      </c>
      <c r="M6" s="55">
        <v>26.16</v>
      </c>
      <c r="N6" s="35" t="s">
        <v>22</v>
      </c>
      <c r="O6" s="35">
        <v>469</v>
      </c>
      <c r="P6" s="38">
        <v>27.007999999999999</v>
      </c>
      <c r="Q6" s="35">
        <v>1123</v>
      </c>
      <c r="R6" s="38" t="s">
        <v>22</v>
      </c>
      <c r="S6" s="19" t="s">
        <v>22</v>
      </c>
      <c r="T6" s="45" t="s">
        <v>22</v>
      </c>
      <c r="U6" s="20" t="s">
        <v>22</v>
      </c>
    </row>
    <row r="7" spans="2:21" ht="15.75" customHeight="1">
      <c r="B7" s="14"/>
      <c r="C7" s="15" t="s">
        <v>72</v>
      </c>
      <c r="D7" s="21">
        <v>43924.651388888888</v>
      </c>
      <c r="E7" s="96">
        <v>0.65138888888888891</v>
      </c>
      <c r="F7" s="79">
        <f>F6+18</f>
        <v>2928</v>
      </c>
      <c r="G7" s="76">
        <v>131.47</v>
      </c>
      <c r="H7" s="55">
        <v>54.39</v>
      </c>
      <c r="I7" s="35">
        <v>77.08</v>
      </c>
      <c r="J7" s="35">
        <v>69</v>
      </c>
      <c r="K7" s="35">
        <v>1056.5</v>
      </c>
      <c r="L7" s="35">
        <v>14.5</v>
      </c>
      <c r="M7" s="55">
        <v>26.16</v>
      </c>
      <c r="N7" s="35" t="s">
        <v>22</v>
      </c>
      <c r="O7" s="35">
        <v>469</v>
      </c>
      <c r="P7" s="38">
        <v>27.007999999999999</v>
      </c>
      <c r="Q7" s="35">
        <v>1123</v>
      </c>
      <c r="R7" s="38" t="s">
        <v>22</v>
      </c>
      <c r="S7" s="19" t="s">
        <v>22</v>
      </c>
      <c r="T7" s="45" t="s">
        <v>22</v>
      </c>
      <c r="U7" s="20" t="s">
        <v>22</v>
      </c>
    </row>
    <row r="8" spans="2:21" ht="15.75" customHeight="1">
      <c r="B8" s="14"/>
      <c r="C8" s="15" t="s">
        <v>73</v>
      </c>
      <c r="D8" s="21">
        <v>43925.574305555558</v>
      </c>
      <c r="E8" s="94">
        <v>0.57430555555555551</v>
      </c>
      <c r="F8" s="79">
        <f>22+(24-16)*60+13*60+47+F7</f>
        <v>4257</v>
      </c>
      <c r="G8" s="74">
        <v>85.18</v>
      </c>
      <c r="H8" s="15">
        <v>26.41</v>
      </c>
      <c r="I8" s="15">
        <v>58.77</v>
      </c>
      <c r="J8" s="15">
        <v>43</v>
      </c>
      <c r="K8" s="25">
        <v>1034.2</v>
      </c>
      <c r="L8" s="25">
        <v>9.1</v>
      </c>
      <c r="M8" s="18">
        <v>25.38</v>
      </c>
      <c r="N8" s="15" t="s">
        <v>22</v>
      </c>
      <c r="O8" s="15">
        <v>382</v>
      </c>
      <c r="P8" s="19">
        <v>14.766999999999999</v>
      </c>
      <c r="Q8" s="15">
        <v>1061</v>
      </c>
      <c r="R8" s="19" t="s">
        <v>22</v>
      </c>
      <c r="S8" s="19" t="s">
        <v>22</v>
      </c>
      <c r="T8" s="45" t="s">
        <v>22</v>
      </c>
      <c r="U8" s="20" t="s">
        <v>22</v>
      </c>
    </row>
    <row r="9" spans="2:21" ht="15.75" customHeight="1">
      <c r="B9" s="14"/>
      <c r="C9" s="15" t="s">
        <v>74</v>
      </c>
      <c r="D9" s="21">
        <v>43926.55972222222</v>
      </c>
      <c r="E9" s="94">
        <v>0.55972222222222223</v>
      </c>
      <c r="F9" s="79">
        <f>13+(24-14)+13*60+26+F8</f>
        <v>5086</v>
      </c>
      <c r="G9" s="74">
        <v>54.38</v>
      </c>
      <c r="H9" s="15">
        <v>11.04</v>
      </c>
      <c r="I9" s="18">
        <v>43.45</v>
      </c>
      <c r="J9" s="15">
        <v>43</v>
      </c>
      <c r="K9" s="25">
        <v>1017.6</v>
      </c>
      <c r="L9" s="25">
        <v>5.0999999999999996</v>
      </c>
      <c r="M9" s="15">
        <v>25.25</v>
      </c>
      <c r="N9" s="15" t="s">
        <v>22</v>
      </c>
      <c r="O9" s="15">
        <v>398</v>
      </c>
      <c r="P9" s="19">
        <v>13.064</v>
      </c>
      <c r="Q9" s="15">
        <v>1111</v>
      </c>
      <c r="R9" s="19" t="s">
        <v>22</v>
      </c>
      <c r="S9" s="19" t="s">
        <v>22</v>
      </c>
      <c r="T9" s="45" t="s">
        <v>22</v>
      </c>
      <c r="U9" s="20" t="s">
        <v>22</v>
      </c>
    </row>
    <row r="10" spans="2:21" ht="15.75" customHeight="1">
      <c r="B10" s="14"/>
      <c r="C10" s="15" t="s">
        <v>75</v>
      </c>
      <c r="D10" s="21">
        <v>43927.418749999997</v>
      </c>
      <c r="E10" s="94">
        <v>0.41875000000000001</v>
      </c>
      <c r="F10" s="79">
        <f>34+(24-14)*60+10*60+3+F9</f>
        <v>6323</v>
      </c>
      <c r="G10" s="74">
        <v>31.97</v>
      </c>
      <c r="H10" s="15">
        <v>4.3099999999999996</v>
      </c>
      <c r="I10" s="18">
        <v>27.66</v>
      </c>
      <c r="J10" s="15">
        <v>44</v>
      </c>
      <c r="K10" s="25">
        <v>1008.5</v>
      </c>
      <c r="L10" s="25">
        <v>2.7</v>
      </c>
      <c r="M10" s="18">
        <v>26.6</v>
      </c>
      <c r="N10" s="27" t="s">
        <v>22</v>
      </c>
      <c r="O10" s="15">
        <v>415</v>
      </c>
      <c r="P10" s="19">
        <v>12.238</v>
      </c>
      <c r="Q10" s="15">
        <v>1265</v>
      </c>
      <c r="R10" s="19" t="s">
        <v>22</v>
      </c>
      <c r="S10" s="19" t="s">
        <v>22</v>
      </c>
      <c r="T10" s="45" t="s">
        <v>22</v>
      </c>
      <c r="U10" s="20" t="s">
        <v>22</v>
      </c>
    </row>
    <row r="11" spans="2:21" ht="15.75" customHeight="1">
      <c r="B11" s="14"/>
      <c r="C11" s="15" t="s">
        <v>76</v>
      </c>
      <c r="D11" s="21">
        <v>43927.688194444447</v>
      </c>
      <c r="E11" s="94">
        <v>0.68819444444444444</v>
      </c>
      <c r="F11" s="79">
        <f>57+5*60+31+F10</f>
        <v>6711</v>
      </c>
      <c r="G11" s="74">
        <v>25.57</v>
      </c>
      <c r="H11" s="15">
        <v>3.34</v>
      </c>
      <c r="I11" s="18">
        <v>22.43</v>
      </c>
      <c r="J11" s="15">
        <v>20</v>
      </c>
      <c r="K11" s="15">
        <v>1005.8</v>
      </c>
      <c r="L11" s="15">
        <v>2</v>
      </c>
      <c r="M11" s="15">
        <v>25.32</v>
      </c>
      <c r="N11" s="15" t="s">
        <v>22</v>
      </c>
      <c r="O11" s="15">
        <v>415</v>
      </c>
      <c r="P11" s="19">
        <v>12.021000000000001</v>
      </c>
      <c r="Q11" s="15">
        <v>1165</v>
      </c>
      <c r="R11" s="19" t="s">
        <v>22</v>
      </c>
      <c r="S11" s="19" t="s">
        <v>22</v>
      </c>
      <c r="T11" s="45" t="s">
        <v>22</v>
      </c>
      <c r="U11" s="20" t="s">
        <v>22</v>
      </c>
    </row>
    <row r="12" spans="2:21" ht="15.75" customHeight="1">
      <c r="B12" s="14"/>
      <c r="C12" s="15" t="s">
        <v>77</v>
      </c>
      <c r="D12" s="21">
        <v>43928.378472222219</v>
      </c>
      <c r="E12" s="94">
        <v>0.37847222222222221</v>
      </c>
      <c r="F12" s="79">
        <f>29+(24-17)*60+9*60+5+F11</f>
        <v>7705</v>
      </c>
      <c r="G12" s="74">
        <v>15.32</v>
      </c>
      <c r="H12" s="15">
        <v>2.23</v>
      </c>
      <c r="I12" s="15">
        <v>13.1</v>
      </c>
      <c r="J12" s="15">
        <v>19</v>
      </c>
      <c r="K12" s="25">
        <v>100.7</v>
      </c>
      <c r="L12" s="15">
        <v>0.5</v>
      </c>
      <c r="M12" s="15">
        <v>19.5</v>
      </c>
      <c r="N12" s="15" t="s">
        <v>22</v>
      </c>
      <c r="O12" s="15">
        <v>412</v>
      </c>
      <c r="P12" s="19">
        <v>11.898</v>
      </c>
      <c r="Q12" s="15">
        <v>1340</v>
      </c>
      <c r="R12" s="19" t="s">
        <v>22</v>
      </c>
      <c r="S12" s="19" t="s">
        <v>22</v>
      </c>
      <c r="T12" s="45" t="s">
        <v>22</v>
      </c>
      <c r="U12" s="20" t="s">
        <v>22</v>
      </c>
    </row>
    <row r="13" spans="2:21" ht="15.75" customHeight="1">
      <c r="B13" s="14"/>
      <c r="C13" s="15" t="s">
        <v>78</v>
      </c>
      <c r="D13" s="21">
        <v>43928.708333333336</v>
      </c>
      <c r="E13" s="94">
        <v>0.70833333333333337</v>
      </c>
      <c r="F13" s="79">
        <f>55+7*60+F12</f>
        <v>8180</v>
      </c>
      <c r="G13" s="74">
        <v>9.1999999999999993</v>
      </c>
      <c r="H13" s="15">
        <v>1.56</v>
      </c>
      <c r="I13" s="15">
        <v>7.63</v>
      </c>
      <c r="J13" s="15">
        <v>21</v>
      </c>
      <c r="K13" s="15">
        <v>997</v>
      </c>
      <c r="L13" s="15">
        <v>-0.2</v>
      </c>
      <c r="M13" s="15">
        <v>26.54</v>
      </c>
      <c r="N13" s="15" t="s">
        <v>22</v>
      </c>
      <c r="O13" s="15">
        <v>417</v>
      </c>
      <c r="P13" s="19">
        <v>11.632</v>
      </c>
      <c r="Q13" s="15">
        <v>1230</v>
      </c>
      <c r="R13" s="19" t="s">
        <v>22</v>
      </c>
      <c r="S13" s="19" t="s">
        <v>22</v>
      </c>
      <c r="T13" s="45" t="s">
        <v>22</v>
      </c>
      <c r="U13" s="20" t="s">
        <v>22</v>
      </c>
    </row>
    <row r="14" spans="2:21" ht="15.75" customHeight="1" thickBot="1">
      <c r="B14" s="28" t="s">
        <v>65</v>
      </c>
      <c r="C14" s="31" t="s">
        <v>79</v>
      </c>
      <c r="D14" s="29">
        <v>43929.352083333331</v>
      </c>
      <c r="E14" s="97">
        <v>0.35208333333333336</v>
      </c>
      <c r="F14" s="80">
        <f>(24-17)*60+8*60+27+F13</f>
        <v>9107</v>
      </c>
      <c r="G14" s="77">
        <v>2.94</v>
      </c>
      <c r="H14" s="31">
        <v>7.0000000000000007E-2</v>
      </c>
      <c r="I14" s="31">
        <v>2.87</v>
      </c>
      <c r="J14" s="31">
        <v>28</v>
      </c>
      <c r="K14">
        <v>993.7</v>
      </c>
      <c r="L14" s="31">
        <v>-1.1000000000000001</v>
      </c>
      <c r="M14" s="31">
        <v>24.42</v>
      </c>
      <c r="N14" s="31">
        <v>3.4</v>
      </c>
      <c r="O14" s="31">
        <v>442</v>
      </c>
      <c r="P14" s="32">
        <v>13.6</v>
      </c>
      <c r="Q14" s="31">
        <v>1311</v>
      </c>
      <c r="R14" s="32" t="s">
        <v>22</v>
      </c>
      <c r="S14" s="32" t="s">
        <v>22</v>
      </c>
      <c r="T14" s="57">
        <v>0.85</v>
      </c>
      <c r="U14" s="3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4"/>
  <sheetViews>
    <sheetView workbookViewId="0">
      <selection activeCell="E20" sqref="E20"/>
    </sheetView>
  </sheetViews>
  <sheetFormatPr defaultColWidth="14.42578125" defaultRowHeight="15.75" customHeight="1"/>
  <cols>
    <col min="1" max="1" width="25.5703125" customWidth="1"/>
    <col min="2" max="2" width="20.42578125" customWidth="1"/>
    <col min="3" max="3" width="11.42578125" customWidth="1"/>
    <col min="4" max="4" width="10.7109375" style="88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0" ht="15.75" customHeight="1" thickBot="1">
      <c r="A1" s="48" t="s">
        <v>0</v>
      </c>
      <c r="B1" s="48" t="s">
        <v>1</v>
      </c>
      <c r="C1" s="48" t="s">
        <v>2</v>
      </c>
      <c r="D1" s="84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19</v>
      </c>
      <c r="T1" s="48" t="s">
        <v>18</v>
      </c>
    </row>
    <row r="2" spans="1:20" ht="15.75" customHeight="1">
      <c r="A2" s="5"/>
      <c r="B2" s="6" t="s">
        <v>80</v>
      </c>
      <c r="C2" s="7">
        <v>43929.645833333336</v>
      </c>
      <c r="D2" s="85">
        <v>0.65277777777777779</v>
      </c>
      <c r="E2" s="53">
        <v>0</v>
      </c>
      <c r="F2" s="6">
        <v>209.86</v>
      </c>
      <c r="G2" s="6">
        <v>112.66</v>
      </c>
      <c r="H2" s="6">
        <v>97.2</v>
      </c>
      <c r="I2" s="6">
        <v>228</v>
      </c>
      <c r="J2" s="6">
        <v>1097.9000000000001</v>
      </c>
      <c r="K2" s="6">
        <v>23.6</v>
      </c>
      <c r="L2" s="6">
        <v>24.8</v>
      </c>
      <c r="M2" s="9">
        <v>3.38</v>
      </c>
      <c r="N2" s="6">
        <v>96</v>
      </c>
      <c r="O2" s="10">
        <v>15.186</v>
      </c>
      <c r="P2" s="6">
        <v>560</v>
      </c>
      <c r="Q2" s="11">
        <v>16</v>
      </c>
      <c r="R2" s="11">
        <v>28</v>
      </c>
      <c r="S2" s="11" t="s">
        <v>22</v>
      </c>
      <c r="T2" s="12" t="s">
        <v>22</v>
      </c>
    </row>
    <row r="3" spans="1:20" ht="15.75" customHeight="1">
      <c r="A3" s="14"/>
      <c r="B3" s="15" t="s">
        <v>81</v>
      </c>
      <c r="C3" s="21">
        <v>43930.354166666664</v>
      </c>
      <c r="D3" s="86">
        <v>0.35416666666666669</v>
      </c>
      <c r="E3" s="56">
        <f>20+(24-16)*60+8*60+30</f>
        <v>1010</v>
      </c>
      <c r="F3" s="15">
        <v>210.45</v>
      </c>
      <c r="G3" s="15">
        <v>103.49</v>
      </c>
      <c r="H3" s="15">
        <v>106.96</v>
      </c>
      <c r="I3" s="15">
        <v>226</v>
      </c>
      <c r="J3" s="15">
        <v>1094.5999999999999</v>
      </c>
      <c r="K3" s="15">
        <v>23</v>
      </c>
      <c r="L3" s="18">
        <v>26.07</v>
      </c>
      <c r="M3" s="15" t="s">
        <v>22</v>
      </c>
      <c r="N3" s="15">
        <v>241</v>
      </c>
      <c r="O3" s="19">
        <v>18.242999999999999</v>
      </c>
      <c r="P3" s="15">
        <v>776</v>
      </c>
      <c r="Q3" s="19" t="s">
        <v>22</v>
      </c>
      <c r="R3" s="19" t="s">
        <v>22</v>
      </c>
      <c r="S3" s="19" t="s">
        <v>22</v>
      </c>
      <c r="T3" s="20" t="s">
        <v>22</v>
      </c>
    </row>
    <row r="4" spans="1:20" ht="15.75" customHeight="1">
      <c r="A4" s="14"/>
      <c r="B4" s="15" t="s">
        <v>82</v>
      </c>
      <c r="C4" s="21">
        <v>43930.664583333331</v>
      </c>
      <c r="D4" s="86">
        <v>0.6645833333333333</v>
      </c>
      <c r="E4" s="56">
        <f>30+6*60+57+E3</f>
        <v>1457</v>
      </c>
      <c r="F4" s="15">
        <v>204.01</v>
      </c>
      <c r="G4" s="15">
        <v>107.76</v>
      </c>
      <c r="H4" s="15">
        <v>96.24</v>
      </c>
      <c r="I4" s="15">
        <v>179</v>
      </c>
      <c r="J4" s="15">
        <v>1092.5999999999999</v>
      </c>
      <c r="K4" s="15">
        <v>22.7</v>
      </c>
      <c r="L4" s="15">
        <v>25.24</v>
      </c>
      <c r="M4" s="15" t="s">
        <v>22</v>
      </c>
      <c r="N4" s="15">
        <v>271</v>
      </c>
      <c r="O4" s="19">
        <v>18.253</v>
      </c>
      <c r="P4" s="15">
        <v>829</v>
      </c>
      <c r="Q4" s="19" t="s">
        <v>22</v>
      </c>
      <c r="R4" s="19" t="s">
        <v>22</v>
      </c>
      <c r="S4" s="19" t="s">
        <v>22</v>
      </c>
      <c r="T4" s="20" t="s">
        <v>22</v>
      </c>
    </row>
    <row r="5" spans="1:20" ht="15.75" customHeight="1">
      <c r="A5" s="14"/>
      <c r="B5" s="35" t="s">
        <v>83</v>
      </c>
      <c r="C5" s="21">
        <v>43931.47152777778</v>
      </c>
      <c r="D5" s="86">
        <v>0.47152777777777777</v>
      </c>
      <c r="E5" s="56">
        <f>3+(24-16)*60+11*60+19+E4</f>
        <v>2619</v>
      </c>
      <c r="F5" s="18">
        <v>188.32</v>
      </c>
      <c r="G5" s="18">
        <v>93.86</v>
      </c>
      <c r="H5" s="15">
        <v>94.45</v>
      </c>
      <c r="I5" s="15">
        <v>91</v>
      </c>
      <c r="J5" s="15">
        <v>1085.5999999999999</v>
      </c>
      <c r="K5" s="15">
        <v>20.9</v>
      </c>
      <c r="L5" s="18">
        <v>24</v>
      </c>
      <c r="M5" s="15" t="s">
        <v>22</v>
      </c>
      <c r="N5" s="15">
        <v>324</v>
      </c>
      <c r="O5" s="19">
        <v>19.565999999999999</v>
      </c>
      <c r="P5" s="15">
        <v>862</v>
      </c>
      <c r="Q5" s="19" t="s">
        <v>22</v>
      </c>
      <c r="R5" s="19" t="s">
        <v>22</v>
      </c>
      <c r="S5" s="19" t="s">
        <v>22</v>
      </c>
      <c r="T5" s="20" t="s">
        <v>22</v>
      </c>
    </row>
    <row r="6" spans="1:20" ht="15.75" customHeight="1">
      <c r="A6" s="14"/>
      <c r="B6" s="15" t="s">
        <v>84</v>
      </c>
      <c r="C6" s="21">
        <v>43931.632638888892</v>
      </c>
      <c r="D6" s="86">
        <v>0.63263888888888886</v>
      </c>
      <c r="E6" s="56">
        <f>41+3*60+11+E5</f>
        <v>2851</v>
      </c>
      <c r="F6" s="18">
        <v>186.34</v>
      </c>
      <c r="G6" s="15">
        <v>93.38</v>
      </c>
      <c r="H6" s="15">
        <v>92.95</v>
      </c>
      <c r="I6" s="15">
        <v>77</v>
      </c>
      <c r="J6" s="15">
        <v>1081.7</v>
      </c>
      <c r="K6" s="25">
        <v>20.2</v>
      </c>
      <c r="L6" s="15">
        <v>25.5</v>
      </c>
      <c r="M6" s="15" t="s">
        <v>22</v>
      </c>
      <c r="N6" s="15">
        <v>345</v>
      </c>
      <c r="O6" s="26">
        <v>20.645</v>
      </c>
      <c r="P6" s="15">
        <v>898</v>
      </c>
      <c r="Q6" s="19" t="s">
        <v>22</v>
      </c>
      <c r="R6" s="19" t="s">
        <v>22</v>
      </c>
      <c r="S6" s="19" t="s">
        <v>22</v>
      </c>
      <c r="T6" s="20" t="s">
        <v>22</v>
      </c>
    </row>
    <row r="7" spans="1:20" ht="15.75" customHeight="1">
      <c r="A7" s="14" t="s">
        <v>85</v>
      </c>
      <c r="B7" s="15" t="s">
        <v>86</v>
      </c>
      <c r="C7" s="21">
        <v>43932.603472222225</v>
      </c>
      <c r="D7" s="86">
        <v>0.60347222222222219</v>
      </c>
      <c r="E7" s="56">
        <f>49+(24-16)*60+14*60+29+E6</f>
        <v>4249</v>
      </c>
      <c r="F7" s="15">
        <v>123.35</v>
      </c>
      <c r="G7" s="15">
        <v>48.87</v>
      </c>
      <c r="H7" s="15">
        <v>76.47</v>
      </c>
      <c r="I7" s="15">
        <v>52</v>
      </c>
      <c r="J7" s="25">
        <v>1052.5</v>
      </c>
      <c r="K7" s="25">
        <v>13.5</v>
      </c>
      <c r="L7" s="18">
        <v>27</v>
      </c>
      <c r="M7" s="15" t="s">
        <v>22</v>
      </c>
      <c r="N7" s="15">
        <v>505</v>
      </c>
      <c r="O7" s="19">
        <v>26.228999999999999</v>
      </c>
      <c r="P7" s="15">
        <v>1127</v>
      </c>
      <c r="Q7" s="19" t="s">
        <v>22</v>
      </c>
      <c r="R7" s="19" t="s">
        <v>22</v>
      </c>
      <c r="S7" s="19" t="s">
        <v>22</v>
      </c>
      <c r="T7" s="20" t="s">
        <v>22</v>
      </c>
    </row>
    <row r="8" spans="1:20" ht="15.75" customHeight="1">
      <c r="A8" s="14"/>
      <c r="B8" s="15" t="s">
        <v>87</v>
      </c>
      <c r="C8" s="16">
        <v>43932.614583333336</v>
      </c>
      <c r="D8" s="86">
        <v>0.61458333333333337</v>
      </c>
      <c r="E8" s="56">
        <f>E7+16</f>
        <v>4265</v>
      </c>
      <c r="F8" s="15">
        <v>123.35</v>
      </c>
      <c r="G8" s="15">
        <v>48.87</v>
      </c>
      <c r="H8" s="15">
        <v>76.47</v>
      </c>
      <c r="I8" s="15">
        <v>78</v>
      </c>
      <c r="J8" s="25">
        <v>1052.5</v>
      </c>
      <c r="K8" s="25">
        <v>13.5</v>
      </c>
      <c r="L8" s="18">
        <v>27</v>
      </c>
      <c r="M8" s="15" t="s">
        <v>22</v>
      </c>
      <c r="N8" s="15">
        <v>505</v>
      </c>
      <c r="O8" s="19">
        <v>26.228999999999999</v>
      </c>
      <c r="P8" s="15">
        <v>1127</v>
      </c>
      <c r="Q8" s="19" t="s">
        <v>22</v>
      </c>
      <c r="R8" s="19" t="s">
        <v>22</v>
      </c>
      <c r="S8" s="19" t="s">
        <v>22</v>
      </c>
      <c r="T8" s="20" t="s">
        <v>22</v>
      </c>
    </row>
    <row r="9" spans="1:20" ht="15.75" customHeight="1">
      <c r="A9" s="14"/>
      <c r="B9" s="35" t="s">
        <v>88</v>
      </c>
      <c r="C9" s="21">
        <v>43933.618055555555</v>
      </c>
      <c r="D9" s="86">
        <v>0.61805555555555558</v>
      </c>
      <c r="E9" s="56">
        <f>24*60+5+E8</f>
        <v>5710</v>
      </c>
      <c r="F9" s="15">
        <v>79.94</v>
      </c>
      <c r="G9" s="15">
        <v>31.53</v>
      </c>
      <c r="H9" s="18">
        <v>48.41</v>
      </c>
      <c r="I9" s="15">
        <v>16</v>
      </c>
      <c r="J9" s="25">
        <v>1031.3</v>
      </c>
      <c r="K9" s="25">
        <v>8.3000000000000007</v>
      </c>
      <c r="L9" s="18">
        <v>25.61</v>
      </c>
      <c r="M9" s="27" t="s">
        <v>22</v>
      </c>
      <c r="N9" s="15">
        <v>446</v>
      </c>
      <c r="O9" s="19">
        <v>15.592000000000001</v>
      </c>
      <c r="P9" s="15">
        <v>1104</v>
      </c>
      <c r="Q9" s="19" t="s">
        <v>22</v>
      </c>
      <c r="R9" s="19" t="s">
        <v>22</v>
      </c>
      <c r="S9" s="19" t="s">
        <v>22</v>
      </c>
      <c r="T9" s="20" t="s">
        <v>22</v>
      </c>
    </row>
    <row r="10" spans="1:20" ht="15.75" customHeight="1">
      <c r="A10" s="14"/>
      <c r="B10" s="15" t="s">
        <v>89</v>
      </c>
      <c r="C10" s="21">
        <v>43934.390277777777</v>
      </c>
      <c r="D10" s="86">
        <v>0.39027777777777778</v>
      </c>
      <c r="E10" s="56">
        <f>10+(24-15)*60+9*60+22+E9</f>
        <v>6822</v>
      </c>
      <c r="F10" s="15">
        <v>60.13</v>
      </c>
      <c r="G10" s="15">
        <v>13.54</v>
      </c>
      <c r="H10" s="18">
        <v>46.48</v>
      </c>
      <c r="I10" s="15">
        <v>46</v>
      </c>
      <c r="J10" s="15">
        <v>1019.2</v>
      </c>
      <c r="K10" s="15">
        <v>5.4</v>
      </c>
      <c r="L10" s="15">
        <v>21.98</v>
      </c>
      <c r="M10" s="15" t="s">
        <v>22</v>
      </c>
      <c r="N10" s="15">
        <v>447</v>
      </c>
      <c r="O10" s="19">
        <v>15.561999999999999</v>
      </c>
      <c r="P10" s="15">
        <v>1102</v>
      </c>
      <c r="Q10" s="19" t="s">
        <v>22</v>
      </c>
      <c r="R10" s="19" t="s">
        <v>22</v>
      </c>
      <c r="S10" s="19" t="s">
        <v>22</v>
      </c>
      <c r="T10" s="20" t="s">
        <v>22</v>
      </c>
    </row>
    <row r="11" spans="1:20" ht="15.75" customHeight="1">
      <c r="A11" s="14"/>
      <c r="B11" s="15" t="s">
        <v>90</v>
      </c>
      <c r="C11" s="21">
        <v>43934.809027777781</v>
      </c>
      <c r="D11" s="86">
        <v>0.80902777777777779</v>
      </c>
      <c r="E11" s="56">
        <f>3+10*60+E10</f>
        <v>7425</v>
      </c>
      <c r="F11" s="15">
        <v>31.99</v>
      </c>
      <c r="G11" s="15">
        <v>10.26</v>
      </c>
      <c r="H11" s="15">
        <v>21.74</v>
      </c>
      <c r="I11" s="15">
        <v>22</v>
      </c>
      <c r="J11" s="25">
        <v>1013.6</v>
      </c>
      <c r="K11" s="15">
        <v>4</v>
      </c>
      <c r="L11" s="15">
        <v>25.58</v>
      </c>
      <c r="M11" s="15" t="s">
        <v>22</v>
      </c>
      <c r="N11" s="15">
        <v>325</v>
      </c>
      <c r="O11" s="19">
        <v>10.906000000000001</v>
      </c>
      <c r="P11" s="15">
        <v>839</v>
      </c>
      <c r="Q11" s="19" t="s">
        <v>22</v>
      </c>
      <c r="R11" s="19" t="s">
        <v>22</v>
      </c>
      <c r="S11" s="19" t="s">
        <v>22</v>
      </c>
      <c r="T11" s="20" t="s">
        <v>22</v>
      </c>
    </row>
    <row r="12" spans="1:20" ht="15.75" customHeight="1">
      <c r="A12" s="14"/>
      <c r="B12" s="35" t="s">
        <v>91</v>
      </c>
      <c r="C12" s="21">
        <v>43935.43472222222</v>
      </c>
      <c r="D12" s="86">
        <v>0.43472222222222223</v>
      </c>
      <c r="E12" s="56">
        <f>35+(24-20)*60+10*60+26+E11</f>
        <v>8326</v>
      </c>
      <c r="F12" s="15">
        <v>33.99</v>
      </c>
      <c r="G12" s="15">
        <v>4.62</v>
      </c>
      <c r="H12" s="15">
        <v>29.38</v>
      </c>
      <c r="I12" s="15">
        <v>58</v>
      </c>
      <c r="J12" s="15">
        <v>1007.3</v>
      </c>
      <c r="K12" s="15">
        <v>2.4</v>
      </c>
      <c r="L12" s="15">
        <v>24.9</v>
      </c>
      <c r="M12" s="15" t="s">
        <v>22</v>
      </c>
      <c r="N12" s="15">
        <v>460</v>
      </c>
      <c r="O12" s="19">
        <v>13.862</v>
      </c>
      <c r="P12" s="15">
        <v>1099</v>
      </c>
      <c r="Q12" s="19" t="s">
        <v>22</v>
      </c>
      <c r="R12" s="19" t="s">
        <v>22</v>
      </c>
      <c r="S12" s="47" t="s">
        <v>22</v>
      </c>
      <c r="T12" s="20" t="s">
        <v>22</v>
      </c>
    </row>
    <row r="13" spans="1:20" ht="15.75" customHeight="1">
      <c r="A13" s="59"/>
      <c r="B13" s="46" t="s">
        <v>92</v>
      </c>
      <c r="C13" s="60">
        <v>43935.684027777781</v>
      </c>
      <c r="D13" s="87">
        <v>0.68402777777777779</v>
      </c>
      <c r="E13" s="61">
        <f>6*60-1+E12</f>
        <v>8685</v>
      </c>
      <c r="F13" s="46">
        <v>28.68</v>
      </c>
      <c r="G13" s="46">
        <v>3.36</v>
      </c>
      <c r="H13" s="46">
        <v>25.32</v>
      </c>
      <c r="I13" s="46">
        <v>73</v>
      </c>
      <c r="J13" s="46">
        <v>1002.5</v>
      </c>
      <c r="K13" s="46">
        <v>1.6</v>
      </c>
      <c r="L13" s="46">
        <v>25.09</v>
      </c>
      <c r="M13" s="46" t="s">
        <v>22</v>
      </c>
      <c r="N13" s="46">
        <v>447</v>
      </c>
      <c r="O13" s="47">
        <v>13.673999999999999</v>
      </c>
      <c r="P13" s="46">
        <v>1109</v>
      </c>
      <c r="Q13" s="47" t="s">
        <v>22</v>
      </c>
      <c r="R13" s="47" t="s">
        <v>22</v>
      </c>
      <c r="S13" s="47" t="s">
        <v>22</v>
      </c>
      <c r="T13" s="63" t="s">
        <v>22</v>
      </c>
    </row>
    <row r="14" spans="1:20" ht="15.75" customHeight="1" thickBot="1">
      <c r="A14" s="28" t="s">
        <v>51</v>
      </c>
      <c r="B14" s="31" t="s">
        <v>93</v>
      </c>
      <c r="C14" s="29">
        <v>43936.406944444447</v>
      </c>
      <c r="D14" s="98">
        <v>0.40694444444444444</v>
      </c>
      <c r="E14" s="65">
        <f>35+(24-17)*60+9*60+46+E13</f>
        <v>9726</v>
      </c>
      <c r="F14" s="31">
        <v>14.94</v>
      </c>
      <c r="G14" s="31">
        <v>1.04</v>
      </c>
      <c r="H14" s="31">
        <v>13.9</v>
      </c>
      <c r="I14" s="31">
        <v>69</v>
      </c>
      <c r="J14" s="31">
        <v>996.5</v>
      </c>
      <c r="K14" s="31">
        <v>-0.2</v>
      </c>
      <c r="L14" s="31">
        <v>28.8</v>
      </c>
      <c r="M14" s="31" t="s">
        <v>22</v>
      </c>
      <c r="N14" s="31">
        <v>465</v>
      </c>
      <c r="O14" s="32">
        <v>13.731999999999999</v>
      </c>
      <c r="P14" s="31">
        <v>1170</v>
      </c>
      <c r="Q14" s="32" t="s">
        <v>22</v>
      </c>
      <c r="R14" s="32" t="s">
        <v>22</v>
      </c>
      <c r="S14" s="32" t="s">
        <v>22</v>
      </c>
      <c r="T14" s="3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DDA5-08AD-4C9A-9895-993C0D9CE1B6}">
  <dimension ref="A1:O11"/>
  <sheetViews>
    <sheetView tabSelected="1" workbookViewId="0">
      <selection activeCell="F20" sqref="F20"/>
    </sheetView>
  </sheetViews>
  <sheetFormatPr defaultColWidth="11.42578125" defaultRowHeight="20.100000000000001" customHeight="1"/>
  <cols>
    <col min="1" max="2" width="20.7109375" customWidth="1"/>
    <col min="3" max="3" width="20.7109375" style="99" customWidth="1"/>
    <col min="4" max="15" width="20.7109375" customWidth="1"/>
  </cols>
  <sheetData>
    <row r="1" spans="1:15" ht="20.100000000000001" customHeight="1" thickBot="1">
      <c r="A1" s="106" t="s">
        <v>0</v>
      </c>
      <c r="B1" s="106" t="s">
        <v>1</v>
      </c>
      <c r="C1" s="107" t="s">
        <v>2</v>
      </c>
      <c r="D1" s="108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13</v>
      </c>
      <c r="N1" s="106" t="s">
        <v>14</v>
      </c>
      <c r="O1" s="106" t="s">
        <v>15</v>
      </c>
    </row>
    <row r="2" spans="1:15" ht="20.100000000000001" customHeight="1">
      <c r="A2" s="111" t="s">
        <v>94</v>
      </c>
      <c r="B2" s="112" t="s">
        <v>95</v>
      </c>
      <c r="C2" s="100">
        <v>43969.708333333336</v>
      </c>
      <c r="D2" s="101">
        <v>0.70833333333333337</v>
      </c>
      <c r="E2" s="112">
        <v>0</v>
      </c>
      <c r="F2" s="112">
        <v>216.71</v>
      </c>
      <c r="G2" s="112">
        <v>111.56</v>
      </c>
      <c r="H2" s="112">
        <v>105.15</v>
      </c>
      <c r="I2" s="112">
        <v>229</v>
      </c>
      <c r="J2" s="112">
        <v>1097.2</v>
      </c>
      <c r="K2" s="112">
        <v>23.5</v>
      </c>
      <c r="L2" s="112">
        <v>27.8</v>
      </c>
      <c r="M2" s="112">
        <v>224</v>
      </c>
      <c r="N2" s="113">
        <v>9975</v>
      </c>
      <c r="O2" s="112">
        <v>740</v>
      </c>
    </row>
    <row r="3" spans="1:15" ht="20.100000000000001" customHeight="1">
      <c r="A3" s="114"/>
      <c r="B3" s="109" t="s">
        <v>96</v>
      </c>
      <c r="C3" s="102">
        <v>43970.4375</v>
      </c>
      <c r="D3" s="103">
        <v>0.4375</v>
      </c>
      <c r="E3" s="109">
        <v>1050</v>
      </c>
      <c r="F3" s="109">
        <v>203.08</v>
      </c>
      <c r="G3" s="109">
        <v>107.1</v>
      </c>
      <c r="H3" s="109">
        <v>95.98</v>
      </c>
      <c r="I3" s="109">
        <v>168</v>
      </c>
      <c r="J3" s="109">
        <v>1094.9000000000001</v>
      </c>
      <c r="K3" s="109">
        <v>23</v>
      </c>
      <c r="L3" s="109">
        <v>19.100000000000001</v>
      </c>
      <c r="M3" s="109">
        <v>278</v>
      </c>
      <c r="N3" s="110">
        <v>16384</v>
      </c>
      <c r="O3" s="109">
        <v>876</v>
      </c>
    </row>
    <row r="4" spans="1:15" ht="20.100000000000001" customHeight="1">
      <c r="A4" s="114"/>
      <c r="B4" s="109" t="s">
        <v>97</v>
      </c>
      <c r="C4" s="102">
        <v>43970.666666666664</v>
      </c>
      <c r="D4" s="103">
        <v>0.66666666666666663</v>
      </c>
      <c r="E4" s="109">
        <v>1380</v>
      </c>
      <c r="F4" s="109">
        <v>196.66</v>
      </c>
      <c r="G4" s="109">
        <v>96.28</v>
      </c>
      <c r="H4" s="109">
        <v>100.38</v>
      </c>
      <c r="I4" s="109">
        <v>164</v>
      </c>
      <c r="J4" s="109">
        <v>1088.9000000000001</v>
      </c>
      <c r="K4" s="109">
        <v>21.8</v>
      </c>
      <c r="L4" s="109">
        <v>21.4</v>
      </c>
      <c r="M4" s="109">
        <v>289</v>
      </c>
      <c r="N4" s="110">
        <v>17691</v>
      </c>
      <c r="O4" s="109">
        <v>881</v>
      </c>
    </row>
    <row r="5" spans="1:15" ht="20.100000000000001" customHeight="1">
      <c r="A5" s="114"/>
      <c r="B5" s="109" t="s">
        <v>98</v>
      </c>
      <c r="C5" s="102">
        <v>43971.416666666664</v>
      </c>
      <c r="D5" s="103">
        <v>0.41666666666666669</v>
      </c>
      <c r="E5" s="109">
        <v>2460</v>
      </c>
      <c r="F5" s="109">
        <v>166.06</v>
      </c>
      <c r="G5" s="109">
        <v>70.22</v>
      </c>
      <c r="H5" s="109">
        <v>95.84</v>
      </c>
      <c r="I5" s="109">
        <v>72</v>
      </c>
      <c r="J5" s="109">
        <v>1071.5999999999999</v>
      </c>
      <c r="K5" s="109">
        <v>17.899999999999999</v>
      </c>
      <c r="L5" s="109">
        <v>20.100000000000001</v>
      </c>
      <c r="M5" s="109">
        <v>321</v>
      </c>
      <c r="N5" s="109">
        <v>19.29</v>
      </c>
      <c r="O5" s="109">
        <v>965</v>
      </c>
    </row>
    <row r="6" spans="1:15" ht="20.100000000000001" customHeight="1">
      <c r="A6" s="114"/>
      <c r="B6" s="109" t="s">
        <v>99</v>
      </c>
      <c r="C6" s="102">
        <v>43971.666666666664</v>
      </c>
      <c r="D6" s="103">
        <v>0.66666666666666663</v>
      </c>
      <c r="E6" s="109">
        <v>2820</v>
      </c>
      <c r="F6" s="109">
        <v>153.29</v>
      </c>
      <c r="G6" s="109">
        <v>64.819999999999993</v>
      </c>
      <c r="H6" s="109">
        <v>88.48</v>
      </c>
      <c r="I6" s="109">
        <v>73</v>
      </c>
      <c r="J6" s="109">
        <v>1067.8</v>
      </c>
      <c r="K6" s="109">
        <v>17.100000000000001</v>
      </c>
      <c r="L6" s="109">
        <v>22</v>
      </c>
      <c r="M6" s="109">
        <v>313</v>
      </c>
      <c r="N6" s="110">
        <v>17546</v>
      </c>
      <c r="O6" s="109">
        <v>975</v>
      </c>
    </row>
    <row r="7" spans="1:15" ht="20.100000000000001" customHeight="1">
      <c r="A7" s="114" t="s">
        <v>100</v>
      </c>
      <c r="B7" s="109" t="s">
        <v>101</v>
      </c>
      <c r="C7" s="102">
        <v>43972.652777777781</v>
      </c>
      <c r="D7" s="103">
        <v>0.65277777777777779</v>
      </c>
      <c r="E7" s="109">
        <v>4240</v>
      </c>
      <c r="F7" s="109">
        <v>123.14</v>
      </c>
      <c r="G7" s="109">
        <v>43.9</v>
      </c>
      <c r="H7" s="109">
        <v>79.23</v>
      </c>
      <c r="I7" s="109">
        <v>71</v>
      </c>
      <c r="J7" s="109">
        <v>1049.3</v>
      </c>
      <c r="K7" s="109">
        <v>12.7</v>
      </c>
      <c r="L7" s="109">
        <v>21.1</v>
      </c>
      <c r="M7" s="109">
        <v>266</v>
      </c>
      <c r="N7" s="110">
        <v>10384</v>
      </c>
      <c r="O7" s="109">
        <v>996</v>
      </c>
    </row>
    <row r="8" spans="1:15" ht="20.100000000000001" customHeight="1">
      <c r="A8" s="114" t="s">
        <v>29</v>
      </c>
      <c r="B8" s="109" t="s">
        <v>102</v>
      </c>
      <c r="C8" s="102">
        <v>43972.659722222219</v>
      </c>
      <c r="D8" s="103">
        <v>0.65972222222222221</v>
      </c>
      <c r="E8" s="109">
        <v>4250</v>
      </c>
      <c r="F8" s="109">
        <v>123.14</v>
      </c>
      <c r="G8" s="109">
        <v>43.9</v>
      </c>
      <c r="H8" s="109">
        <v>79.23</v>
      </c>
      <c r="I8" s="109">
        <v>145</v>
      </c>
      <c r="J8" s="109">
        <v>1049.3</v>
      </c>
      <c r="K8" s="109">
        <v>12.7</v>
      </c>
      <c r="L8" s="109">
        <v>21.1</v>
      </c>
      <c r="M8" s="109">
        <v>266</v>
      </c>
      <c r="N8" s="110">
        <v>10384</v>
      </c>
      <c r="O8" s="109">
        <v>996</v>
      </c>
    </row>
    <row r="9" spans="1:15" ht="20.100000000000001" customHeight="1">
      <c r="A9" s="114"/>
      <c r="B9" s="109" t="s">
        <v>103</v>
      </c>
      <c r="C9" s="102">
        <v>43973.423611111109</v>
      </c>
      <c r="D9" s="103">
        <v>0.4236111111111111</v>
      </c>
      <c r="E9" s="109">
        <v>5350</v>
      </c>
      <c r="F9" s="109">
        <v>87.17</v>
      </c>
      <c r="G9" s="109">
        <v>30.83</v>
      </c>
      <c r="H9" s="109">
        <v>56.34</v>
      </c>
      <c r="I9" s="109">
        <v>17</v>
      </c>
      <c r="J9" s="109">
        <v>1033.4000000000001</v>
      </c>
      <c r="K9" s="109">
        <v>8.8000000000000007</v>
      </c>
      <c r="L9" s="109">
        <v>19.5</v>
      </c>
      <c r="M9" s="109">
        <v>288</v>
      </c>
      <c r="N9" s="110">
        <v>12838</v>
      </c>
      <c r="O9" s="109">
        <v>1005</v>
      </c>
    </row>
    <row r="10" spans="1:15" ht="20.100000000000001" customHeight="1">
      <c r="A10" s="114"/>
      <c r="B10" s="109" t="s">
        <v>104</v>
      </c>
      <c r="C10" s="102">
        <v>43973.618055555555</v>
      </c>
      <c r="D10" s="103">
        <v>0.61805555555555558</v>
      </c>
      <c r="E10" s="109">
        <v>5630</v>
      </c>
      <c r="F10" s="109">
        <v>80.75</v>
      </c>
      <c r="G10" s="109">
        <v>27.51</v>
      </c>
      <c r="H10" s="109">
        <v>53.24</v>
      </c>
      <c r="I10" s="109">
        <v>16</v>
      </c>
      <c r="J10" s="109">
        <v>1030.8</v>
      </c>
      <c r="K10" s="109">
        <v>8.1</v>
      </c>
      <c r="L10" s="109">
        <v>20.6</v>
      </c>
      <c r="M10" s="109">
        <v>290</v>
      </c>
      <c r="N10" s="110">
        <v>11932</v>
      </c>
      <c r="O10" s="109">
        <v>1014</v>
      </c>
    </row>
    <row r="11" spans="1:15" ht="20.100000000000001" customHeight="1" thickBot="1">
      <c r="A11" s="115" t="s">
        <v>35</v>
      </c>
      <c r="B11" s="116" t="s">
        <v>105</v>
      </c>
      <c r="C11" s="104">
        <v>43976.583333333336</v>
      </c>
      <c r="D11" s="105">
        <v>0.58333333333333337</v>
      </c>
      <c r="E11" s="116">
        <v>9620</v>
      </c>
      <c r="F11" s="116">
        <v>15</v>
      </c>
      <c r="G11" s="116">
        <v>1.04</v>
      </c>
      <c r="H11" s="116">
        <v>13.95</v>
      </c>
      <c r="I11" s="116">
        <v>24</v>
      </c>
      <c r="J11" s="116">
        <v>996</v>
      </c>
      <c r="K11" s="116">
        <v>0.3</v>
      </c>
      <c r="L11" s="116">
        <v>21</v>
      </c>
      <c r="M11" s="116">
        <v>280</v>
      </c>
      <c r="N11" s="117">
        <v>9123</v>
      </c>
      <c r="O11" s="116">
        <v>1352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4D44-BED9-4D27-9986-D24703055323}">
  <dimension ref="A1:O15"/>
  <sheetViews>
    <sheetView workbookViewId="0">
      <selection activeCell="E21" sqref="E21"/>
    </sheetView>
  </sheetViews>
  <sheetFormatPr defaultColWidth="11.42578125" defaultRowHeight="20.100000000000001" customHeight="1"/>
  <cols>
    <col min="1" max="2" width="20.7109375" customWidth="1"/>
    <col min="3" max="3" width="20.7109375" style="99" customWidth="1"/>
    <col min="4" max="15" width="20.7109375" customWidth="1"/>
  </cols>
  <sheetData>
    <row r="1" spans="1:15" ht="20.100000000000001" customHeight="1" thickBot="1">
      <c r="A1" s="106" t="s">
        <v>0</v>
      </c>
      <c r="B1" s="106" t="s">
        <v>1</v>
      </c>
      <c r="C1" s="107" t="s">
        <v>2</v>
      </c>
      <c r="D1" s="108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13</v>
      </c>
      <c r="N1" s="106" t="s">
        <v>14</v>
      </c>
      <c r="O1" s="106" t="s">
        <v>15</v>
      </c>
    </row>
    <row r="2" spans="1:15" ht="20.100000000000001" customHeight="1">
      <c r="A2" s="111" t="s">
        <v>94</v>
      </c>
      <c r="B2" s="112" t="s">
        <v>106</v>
      </c>
      <c r="C2" s="100">
        <v>43978.642361111109</v>
      </c>
      <c r="D2" s="101">
        <v>0.64236111111111105</v>
      </c>
      <c r="E2" s="112">
        <v>0</v>
      </c>
      <c r="F2" s="112">
        <v>215.85</v>
      </c>
      <c r="G2" s="112">
        <v>113.42</v>
      </c>
      <c r="H2" s="112">
        <v>102.42</v>
      </c>
      <c r="I2" s="112">
        <v>251</v>
      </c>
      <c r="J2" s="112">
        <v>1097.4000000000001</v>
      </c>
      <c r="K2" s="112">
        <v>23.5</v>
      </c>
      <c r="L2" s="112"/>
      <c r="M2" s="112">
        <v>173</v>
      </c>
      <c r="N2" s="113">
        <v>6480</v>
      </c>
      <c r="O2" s="118">
        <v>601</v>
      </c>
    </row>
    <row r="3" spans="1:15" ht="20.100000000000001" customHeight="1">
      <c r="A3" s="114"/>
      <c r="B3" s="109" t="s">
        <v>107</v>
      </c>
      <c r="C3" s="102">
        <v>43979.458333333336</v>
      </c>
      <c r="D3" s="103">
        <v>0.45833333333333331</v>
      </c>
      <c r="E3" s="109">
        <v>1175</v>
      </c>
      <c r="F3" s="109">
        <v>204.77</v>
      </c>
      <c r="G3" s="109">
        <v>100.84</v>
      </c>
      <c r="H3" s="109">
        <v>103.93</v>
      </c>
      <c r="I3" s="109">
        <v>239</v>
      </c>
      <c r="J3" s="109">
        <v>1092.9000000000001</v>
      </c>
      <c r="K3" s="109">
        <v>22.5</v>
      </c>
      <c r="L3" s="109">
        <v>18.100000000000001</v>
      </c>
      <c r="M3" s="109">
        <v>221</v>
      </c>
      <c r="N3" s="110">
        <v>10986</v>
      </c>
      <c r="O3" s="119">
        <v>645</v>
      </c>
    </row>
    <row r="4" spans="1:15" ht="20.100000000000001" customHeight="1">
      <c r="A4" s="114"/>
      <c r="B4" s="109" t="s">
        <v>108</v>
      </c>
      <c r="C4" s="102">
        <v>43979.680555555555</v>
      </c>
      <c r="D4" s="103">
        <v>0.68055555555555547</v>
      </c>
      <c r="E4" s="109">
        <v>1495</v>
      </c>
      <c r="F4" s="109">
        <v>205.42</v>
      </c>
      <c r="G4" s="109">
        <v>100.5</v>
      </c>
      <c r="H4" s="109">
        <v>104.92</v>
      </c>
      <c r="I4" s="109">
        <v>217</v>
      </c>
      <c r="J4" s="109">
        <v>1090.4000000000001</v>
      </c>
      <c r="K4" s="109">
        <v>22.2</v>
      </c>
      <c r="L4" s="109">
        <v>20.399999999999999</v>
      </c>
      <c r="M4" s="109">
        <v>207</v>
      </c>
      <c r="N4" s="110">
        <v>9862</v>
      </c>
      <c r="O4" s="119">
        <v>620</v>
      </c>
    </row>
    <row r="5" spans="1:15" ht="20.100000000000001" customHeight="1">
      <c r="A5" s="114"/>
      <c r="B5" s="109" t="s">
        <v>109</v>
      </c>
      <c r="C5" s="102">
        <v>43980.465277777781</v>
      </c>
      <c r="D5" s="103">
        <v>0.46527777777777773</v>
      </c>
      <c r="E5" s="109">
        <v>2625</v>
      </c>
      <c r="F5" s="109">
        <v>160.91</v>
      </c>
      <c r="G5" s="109">
        <v>66.900000000000006</v>
      </c>
      <c r="H5" s="109">
        <v>94.01</v>
      </c>
      <c r="I5" s="109">
        <v>71</v>
      </c>
      <c r="J5" s="109">
        <v>1068.5999999999999</v>
      </c>
      <c r="K5" s="109">
        <v>17.2</v>
      </c>
      <c r="L5" s="109">
        <v>21</v>
      </c>
      <c r="M5" s="109">
        <v>270</v>
      </c>
      <c r="N5" s="110">
        <v>17279</v>
      </c>
      <c r="O5" s="119">
        <v>700</v>
      </c>
    </row>
    <row r="6" spans="1:15" ht="20.100000000000001" customHeight="1">
      <c r="A6" s="114"/>
      <c r="B6" s="109" t="s">
        <v>110</v>
      </c>
      <c r="C6" s="102">
        <v>43980.625</v>
      </c>
      <c r="D6" s="103">
        <v>0.625</v>
      </c>
      <c r="E6" s="109">
        <v>2855</v>
      </c>
      <c r="F6" s="109">
        <v>151.68</v>
      </c>
      <c r="G6" s="109">
        <v>61.89</v>
      </c>
      <c r="H6" s="109">
        <v>88.79</v>
      </c>
      <c r="I6" s="109">
        <v>72</v>
      </c>
      <c r="J6" s="109">
        <v>1064.2</v>
      </c>
      <c r="K6" s="109">
        <v>16.3</v>
      </c>
      <c r="L6" s="109">
        <v>20.5</v>
      </c>
      <c r="M6" s="109">
        <v>287</v>
      </c>
      <c r="N6" s="109">
        <v>18</v>
      </c>
      <c r="O6" s="119">
        <v>733</v>
      </c>
    </row>
    <row r="7" spans="1:15" ht="20.100000000000001" customHeight="1">
      <c r="A7" s="114" t="s">
        <v>100</v>
      </c>
      <c r="B7" s="109" t="s">
        <v>111</v>
      </c>
      <c r="C7" s="102">
        <v>43981.548611111109</v>
      </c>
      <c r="D7" s="103">
        <v>0.54861111111111105</v>
      </c>
      <c r="E7" s="109">
        <v>4185</v>
      </c>
      <c r="F7" s="109">
        <v>117.29</v>
      </c>
      <c r="G7" s="109">
        <v>43.17</v>
      </c>
      <c r="H7" s="109">
        <v>74.12</v>
      </c>
      <c r="I7" s="109">
        <v>72</v>
      </c>
      <c r="J7" s="109">
        <v>1048.3</v>
      </c>
      <c r="K7" s="109">
        <v>12.2</v>
      </c>
      <c r="L7" s="109">
        <v>16.5</v>
      </c>
      <c r="M7" s="109">
        <v>201</v>
      </c>
      <c r="N7" s="110">
        <v>7358</v>
      </c>
      <c r="O7" s="119">
        <v>697</v>
      </c>
    </row>
    <row r="8" spans="1:15" ht="20.100000000000001" customHeight="1">
      <c r="A8" s="114" t="s">
        <v>29</v>
      </c>
      <c r="B8" s="109" t="s">
        <v>112</v>
      </c>
      <c r="C8" s="102">
        <v>43981.555555555555</v>
      </c>
      <c r="D8" s="103">
        <v>0.55555555555555558</v>
      </c>
      <c r="E8" s="109">
        <v>4195</v>
      </c>
      <c r="F8" s="109">
        <v>117.29</v>
      </c>
      <c r="G8" s="109">
        <v>43.17</v>
      </c>
      <c r="H8" s="109">
        <v>74.12</v>
      </c>
      <c r="I8" s="109">
        <v>91</v>
      </c>
      <c r="J8" s="109">
        <v>1048.3</v>
      </c>
      <c r="K8" s="109">
        <v>12.2</v>
      </c>
      <c r="L8" s="109">
        <v>16.5</v>
      </c>
      <c r="M8" s="109">
        <v>201</v>
      </c>
      <c r="N8" s="110">
        <v>7358</v>
      </c>
      <c r="O8" s="119">
        <v>697</v>
      </c>
    </row>
    <row r="9" spans="1:15" ht="20.100000000000001" customHeight="1">
      <c r="A9" s="114"/>
      <c r="B9" s="109" t="s">
        <v>113</v>
      </c>
      <c r="C9" s="102">
        <v>43983.538194444445</v>
      </c>
      <c r="D9" s="103">
        <v>0.53819444444444442</v>
      </c>
      <c r="E9" s="109">
        <v>7050</v>
      </c>
      <c r="F9" s="109">
        <v>72.650000000000006</v>
      </c>
      <c r="G9" s="109">
        <v>19.72</v>
      </c>
      <c r="H9" s="109">
        <v>52.86</v>
      </c>
      <c r="I9" s="109">
        <v>18</v>
      </c>
      <c r="J9" s="109">
        <v>1026.5999999999999</v>
      </c>
      <c r="K9" s="109">
        <v>7.1</v>
      </c>
      <c r="L9" s="109">
        <v>20.6</v>
      </c>
      <c r="M9" s="109">
        <v>203</v>
      </c>
      <c r="N9" s="109">
        <v>7.13</v>
      </c>
      <c r="O9" s="119">
        <v>692</v>
      </c>
    </row>
    <row r="10" spans="1:15" ht="20.100000000000001" customHeight="1">
      <c r="A10" s="114"/>
      <c r="B10" s="109" t="s">
        <v>114</v>
      </c>
      <c r="C10" s="102">
        <v>43983.713194444441</v>
      </c>
      <c r="D10" s="103">
        <v>0.71319444444444446</v>
      </c>
      <c r="E10" s="109">
        <v>7302</v>
      </c>
      <c r="F10" s="109">
        <v>72.849999999999994</v>
      </c>
      <c r="G10" s="109">
        <v>16.420000000000002</v>
      </c>
      <c r="H10" s="109">
        <v>56.43</v>
      </c>
      <c r="I10" s="109">
        <v>67</v>
      </c>
      <c r="J10" s="109">
        <v>1024.9000000000001</v>
      </c>
      <c r="K10" s="109">
        <v>6.7</v>
      </c>
      <c r="L10" s="109">
        <v>19.5</v>
      </c>
      <c r="M10" s="109">
        <v>232</v>
      </c>
      <c r="N10" s="110">
        <v>7228</v>
      </c>
      <c r="O10" s="119">
        <v>690</v>
      </c>
    </row>
    <row r="11" spans="1:15" ht="20.100000000000001" customHeight="1">
      <c r="A11" s="114"/>
      <c r="B11" s="109" t="s">
        <v>115</v>
      </c>
      <c r="C11" s="102">
        <v>43984.431944444441</v>
      </c>
      <c r="D11" s="103">
        <v>0.43194444444444446</v>
      </c>
      <c r="E11" s="109">
        <v>8337</v>
      </c>
      <c r="F11" s="109">
        <v>56.32</v>
      </c>
      <c r="G11" s="109">
        <v>10.96</v>
      </c>
      <c r="H11" s="109">
        <v>45.36</v>
      </c>
      <c r="I11" s="109">
        <v>17</v>
      </c>
      <c r="J11" s="109">
        <v>1018</v>
      </c>
      <c r="K11" s="109">
        <v>4.9000000000000004</v>
      </c>
      <c r="L11" s="109">
        <v>10.01</v>
      </c>
      <c r="M11" s="109">
        <v>194</v>
      </c>
      <c r="N11" s="110">
        <v>5612</v>
      </c>
      <c r="O11" s="119">
        <v>803</v>
      </c>
    </row>
    <row r="12" spans="1:15" ht="20.100000000000001" customHeight="1">
      <c r="A12" s="114"/>
      <c r="B12" s="109" t="s">
        <v>116</v>
      </c>
      <c r="C12" s="102">
        <v>43984.71875</v>
      </c>
      <c r="D12" s="103">
        <v>0.71875</v>
      </c>
      <c r="E12" s="109">
        <v>8630</v>
      </c>
      <c r="F12" s="109">
        <v>46.05</v>
      </c>
      <c r="G12" s="109">
        <v>6.81</v>
      </c>
      <c r="H12" s="109">
        <v>39.24</v>
      </c>
      <c r="I12" s="109">
        <v>17</v>
      </c>
      <c r="J12" s="109">
        <v>1012.5</v>
      </c>
      <c r="K12" s="109">
        <v>3.8</v>
      </c>
      <c r="L12" s="109">
        <v>19.7</v>
      </c>
      <c r="M12" s="109">
        <v>213</v>
      </c>
      <c r="N12" s="110">
        <v>6297</v>
      </c>
      <c r="O12" s="119">
        <v>713</v>
      </c>
    </row>
    <row r="13" spans="1:15" ht="20.100000000000001" customHeight="1">
      <c r="A13" s="114"/>
      <c r="B13" s="109" t="s">
        <v>117</v>
      </c>
      <c r="C13" s="102">
        <v>43985.434027777781</v>
      </c>
      <c r="D13" s="103">
        <v>0.43402777777777773</v>
      </c>
      <c r="E13" s="109">
        <v>9660</v>
      </c>
      <c r="F13" s="109">
        <v>29.35</v>
      </c>
      <c r="G13" s="109">
        <v>2.76</v>
      </c>
      <c r="H13" s="109">
        <v>26.59</v>
      </c>
      <c r="I13" s="109">
        <v>19</v>
      </c>
      <c r="J13" s="109">
        <v>1005.1</v>
      </c>
      <c r="K13" s="109">
        <v>1.8</v>
      </c>
      <c r="L13" s="109">
        <v>19.8</v>
      </c>
      <c r="M13" s="109">
        <v>215</v>
      </c>
      <c r="N13" s="110">
        <v>7056</v>
      </c>
      <c r="O13" s="119">
        <v>726</v>
      </c>
    </row>
    <row r="14" spans="1:15" ht="20.100000000000001" customHeight="1">
      <c r="A14" s="114"/>
      <c r="B14" s="109" t="s">
        <v>118</v>
      </c>
      <c r="C14" s="102">
        <v>43985.708333333336</v>
      </c>
      <c r="D14" s="103">
        <v>0.70833333333333337</v>
      </c>
      <c r="E14" s="109">
        <v>10055</v>
      </c>
      <c r="F14" s="109">
        <v>26.6</v>
      </c>
      <c r="G14" s="109">
        <v>1.52</v>
      </c>
      <c r="H14" s="109">
        <v>25.08</v>
      </c>
      <c r="I14" s="121">
        <v>70</v>
      </c>
      <c r="J14" s="109">
        <v>1001.7</v>
      </c>
      <c r="K14" s="109">
        <v>0.9</v>
      </c>
      <c r="L14" s="109">
        <v>19.600000000000001</v>
      </c>
      <c r="M14" s="109">
        <v>226</v>
      </c>
      <c r="N14" s="110">
        <v>7393</v>
      </c>
      <c r="O14" s="119">
        <v>681</v>
      </c>
    </row>
    <row r="15" spans="1:15" ht="20.100000000000001" customHeight="1" thickBot="1">
      <c r="A15" s="115" t="s">
        <v>35</v>
      </c>
      <c r="B15" s="116" t="s">
        <v>119</v>
      </c>
      <c r="C15" s="102">
        <v>43986.385416666664</v>
      </c>
      <c r="D15" s="105">
        <v>0.38541666666666669</v>
      </c>
      <c r="E15" s="116">
        <v>11030</v>
      </c>
      <c r="F15" s="116">
        <v>12.19</v>
      </c>
      <c r="G15" s="116">
        <v>0.38</v>
      </c>
      <c r="H15" s="116">
        <v>11.82</v>
      </c>
      <c r="I15" s="116">
        <v>18</v>
      </c>
      <c r="J15" s="116">
        <v>996.2</v>
      </c>
      <c r="K15" s="116">
        <v>0.5</v>
      </c>
      <c r="L15" s="116">
        <v>20</v>
      </c>
      <c r="M15" s="116">
        <v>222</v>
      </c>
      <c r="N15" s="117">
        <v>6832</v>
      </c>
      <c r="O15" s="120">
        <v>773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8A60-B922-4CFB-A655-85F132A4B11D}">
  <dimension ref="A1:O12"/>
  <sheetViews>
    <sheetView workbookViewId="0">
      <selection activeCell="E19" sqref="E19"/>
    </sheetView>
  </sheetViews>
  <sheetFormatPr defaultColWidth="11.42578125" defaultRowHeight="20.100000000000001" customHeight="1"/>
  <cols>
    <col min="1" max="2" width="20.7109375" customWidth="1"/>
    <col min="3" max="3" width="20.7109375" style="99" customWidth="1"/>
    <col min="4" max="15" width="20.7109375" customWidth="1"/>
  </cols>
  <sheetData>
    <row r="1" spans="1:15" ht="20.100000000000001" customHeight="1" thickBot="1">
      <c r="A1" s="106" t="s">
        <v>0</v>
      </c>
      <c r="B1" s="106" t="s">
        <v>1</v>
      </c>
      <c r="C1" s="107" t="s">
        <v>2</v>
      </c>
      <c r="D1" s="108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13</v>
      </c>
      <c r="N1" s="106" t="s">
        <v>14</v>
      </c>
      <c r="O1" s="106" t="s">
        <v>15</v>
      </c>
    </row>
    <row r="2" spans="1:15" ht="20.100000000000001" customHeight="1">
      <c r="A2" s="111" t="s">
        <v>94</v>
      </c>
      <c r="B2" s="112" t="s">
        <v>120</v>
      </c>
      <c r="C2" s="100">
        <v>43992.645833333336</v>
      </c>
      <c r="D2" s="101">
        <v>0.64583333333333337</v>
      </c>
      <c r="E2" s="112">
        <v>0</v>
      </c>
      <c r="F2" s="112">
        <v>198.83</v>
      </c>
      <c r="G2" s="112">
        <v>101.63</v>
      </c>
      <c r="H2" s="112">
        <v>97.19</v>
      </c>
      <c r="I2" s="112">
        <v>228</v>
      </c>
      <c r="J2" s="112">
        <v>1097.7</v>
      </c>
      <c r="K2" s="112">
        <v>23.5</v>
      </c>
      <c r="L2" s="112">
        <v>19</v>
      </c>
      <c r="M2" s="112">
        <v>235</v>
      </c>
      <c r="N2" s="113">
        <v>16738</v>
      </c>
      <c r="O2" s="118">
        <v>726</v>
      </c>
    </row>
    <row r="3" spans="1:15" ht="20.100000000000001" customHeight="1">
      <c r="A3" s="114"/>
      <c r="B3" s="109" t="s">
        <v>121</v>
      </c>
      <c r="C3" s="102">
        <v>43993.375</v>
      </c>
      <c r="D3" s="103">
        <v>0.375</v>
      </c>
      <c r="E3" s="109">
        <v>1050</v>
      </c>
      <c r="F3" s="109">
        <v>211.22</v>
      </c>
      <c r="G3" s="109">
        <v>103.06</v>
      </c>
      <c r="H3" s="109">
        <v>108.16</v>
      </c>
      <c r="I3" s="109">
        <v>241</v>
      </c>
      <c r="J3" s="109">
        <v>1097</v>
      </c>
      <c r="K3" s="109">
        <v>23.3</v>
      </c>
      <c r="L3" s="109">
        <v>15.9</v>
      </c>
      <c r="M3" s="109">
        <v>270</v>
      </c>
      <c r="N3" s="110">
        <v>11012</v>
      </c>
      <c r="O3" s="119">
        <v>727</v>
      </c>
    </row>
    <row r="4" spans="1:15" ht="20.100000000000001" customHeight="1">
      <c r="A4" s="114"/>
      <c r="B4" s="109" t="s">
        <v>122</v>
      </c>
      <c r="C4" s="102">
        <v>43993.666666666664</v>
      </c>
      <c r="D4" s="103">
        <v>0.66666666666666663</v>
      </c>
      <c r="E4" s="109">
        <v>1470</v>
      </c>
      <c r="F4" s="109">
        <v>202.91</v>
      </c>
      <c r="G4" s="109">
        <v>97.71</v>
      </c>
      <c r="H4" s="109">
        <v>105.19</v>
      </c>
      <c r="I4" s="109">
        <v>214</v>
      </c>
      <c r="J4" s="109">
        <v>1090.3</v>
      </c>
      <c r="K4" s="109">
        <v>22.4</v>
      </c>
      <c r="L4" s="109">
        <v>23.9</v>
      </c>
      <c r="M4" s="109">
        <v>284</v>
      </c>
      <c r="N4" s="110">
        <v>12464</v>
      </c>
      <c r="O4" s="119">
        <v>776</v>
      </c>
    </row>
    <row r="5" spans="1:15" ht="20.100000000000001" customHeight="1">
      <c r="A5" s="114"/>
      <c r="B5" s="109" t="s">
        <v>123</v>
      </c>
      <c r="C5" s="102">
        <v>43994.375</v>
      </c>
      <c r="D5" s="103">
        <v>0.375</v>
      </c>
      <c r="E5" s="109">
        <v>2490</v>
      </c>
      <c r="F5" s="109">
        <v>176.62</v>
      </c>
      <c r="G5" s="109">
        <v>78.86</v>
      </c>
      <c r="H5" s="109">
        <v>97.76</v>
      </c>
      <c r="I5" s="109">
        <v>80</v>
      </c>
      <c r="J5" s="109">
        <v>1080</v>
      </c>
      <c r="K5" s="109">
        <v>19.7</v>
      </c>
      <c r="L5" s="109">
        <v>18.7</v>
      </c>
      <c r="M5" s="109">
        <v>386</v>
      </c>
      <c r="N5" s="110">
        <v>23307</v>
      </c>
      <c r="O5" s="119">
        <v>924</v>
      </c>
    </row>
    <row r="6" spans="1:15" ht="20.100000000000001" customHeight="1">
      <c r="A6" s="114" t="s">
        <v>100</v>
      </c>
      <c r="B6" s="109" t="s">
        <v>124</v>
      </c>
      <c r="C6" s="102">
        <v>43994.666666666664</v>
      </c>
      <c r="D6" s="103">
        <v>0.66666666666666663</v>
      </c>
      <c r="E6" s="109">
        <v>2910</v>
      </c>
      <c r="F6" s="109">
        <v>163.07</v>
      </c>
      <c r="G6" s="109">
        <v>68.48</v>
      </c>
      <c r="H6" s="109">
        <v>94.59</v>
      </c>
      <c r="I6" s="109">
        <v>75</v>
      </c>
      <c r="J6" s="109">
        <v>1072.0999999999999</v>
      </c>
      <c r="K6" s="109">
        <v>18.100000000000001</v>
      </c>
      <c r="L6" s="109">
        <v>22.1</v>
      </c>
      <c r="M6" s="109">
        <v>390</v>
      </c>
      <c r="N6" s="110">
        <v>21833</v>
      </c>
      <c r="O6" s="119">
        <v>946</v>
      </c>
    </row>
    <row r="7" spans="1:15" ht="20.100000000000001" customHeight="1">
      <c r="A7" s="114" t="s">
        <v>29</v>
      </c>
      <c r="B7" s="109" t="s">
        <v>125</v>
      </c>
      <c r="C7" s="102">
        <v>43994.67083333333</v>
      </c>
      <c r="D7" s="103">
        <v>0.67083333333333339</v>
      </c>
      <c r="E7" s="109">
        <v>2916</v>
      </c>
      <c r="F7" s="109">
        <v>163.07</v>
      </c>
      <c r="G7" s="109">
        <v>68.48</v>
      </c>
      <c r="H7" s="109">
        <v>94.59</v>
      </c>
      <c r="I7" s="109">
        <v>148</v>
      </c>
      <c r="J7" s="109">
        <v>1072.0999999999999</v>
      </c>
      <c r="K7" s="109">
        <v>18.100000000000001</v>
      </c>
      <c r="L7" s="109">
        <v>22.1</v>
      </c>
      <c r="M7" s="109">
        <v>390</v>
      </c>
      <c r="N7" s="110">
        <v>21833</v>
      </c>
      <c r="O7" s="119">
        <v>946</v>
      </c>
    </row>
    <row r="8" spans="1:15" ht="20.100000000000001" customHeight="1">
      <c r="A8" s="114"/>
      <c r="B8" s="109" t="s">
        <v>126</v>
      </c>
      <c r="C8" s="102">
        <v>43997.354166666664</v>
      </c>
      <c r="D8" s="103">
        <v>0.35416666666666669</v>
      </c>
      <c r="E8" s="109">
        <v>3900</v>
      </c>
      <c r="F8" s="109">
        <v>71.44</v>
      </c>
      <c r="G8" s="109">
        <v>15.83</v>
      </c>
      <c r="H8" s="109">
        <v>55.61</v>
      </c>
      <c r="I8" s="109">
        <v>77</v>
      </c>
      <c r="J8" s="109">
        <v>1025.5</v>
      </c>
      <c r="K8" s="109">
        <v>6.2</v>
      </c>
      <c r="L8" s="109">
        <v>17</v>
      </c>
      <c r="M8" s="109">
        <v>394</v>
      </c>
      <c r="N8" s="110">
        <v>12143</v>
      </c>
      <c r="O8" s="119">
        <v>1081</v>
      </c>
    </row>
    <row r="9" spans="1:15" ht="20.100000000000001" customHeight="1">
      <c r="A9" s="114"/>
      <c r="B9" s="109" t="s">
        <v>127</v>
      </c>
      <c r="C9" s="102">
        <v>43997.666666666664</v>
      </c>
      <c r="D9" s="103">
        <v>0.66666666666666663</v>
      </c>
      <c r="E9" s="109">
        <v>4350</v>
      </c>
      <c r="F9" s="109">
        <v>59.97</v>
      </c>
      <c r="G9" s="109">
        <v>11.44</v>
      </c>
      <c r="H9" s="109">
        <v>48.54</v>
      </c>
      <c r="I9" s="109">
        <v>81</v>
      </c>
      <c r="J9" s="109">
        <v>1020.4</v>
      </c>
      <c r="K9" s="109">
        <v>5.7</v>
      </c>
      <c r="L9" s="109">
        <v>20.7</v>
      </c>
      <c r="M9" s="109">
        <v>435</v>
      </c>
      <c r="N9" s="110">
        <v>17438</v>
      </c>
      <c r="O9" s="119">
        <v>1106</v>
      </c>
    </row>
    <row r="10" spans="1:15" ht="20.100000000000001" customHeight="1">
      <c r="A10" s="114"/>
      <c r="B10" s="109" t="s">
        <v>128</v>
      </c>
      <c r="C10" s="102">
        <v>43998.375</v>
      </c>
      <c r="D10" s="103">
        <v>0.375</v>
      </c>
      <c r="E10" s="109">
        <v>5370</v>
      </c>
      <c r="F10" s="109">
        <v>36.799999999999997</v>
      </c>
      <c r="G10" s="109">
        <v>9.26</v>
      </c>
      <c r="H10" s="109">
        <v>27.54</v>
      </c>
      <c r="I10" s="109">
        <v>23</v>
      </c>
      <c r="J10" s="109">
        <v>1009.5</v>
      </c>
      <c r="K10" s="109">
        <v>3</v>
      </c>
      <c r="L10" s="109">
        <v>22</v>
      </c>
      <c r="M10" s="109">
        <v>425</v>
      </c>
      <c r="N10" s="109">
        <v>14.17</v>
      </c>
      <c r="O10" s="119">
        <v>1435</v>
      </c>
    </row>
    <row r="11" spans="1:15" ht="20.100000000000001" customHeight="1">
      <c r="A11" s="114"/>
      <c r="B11" s="109" t="s">
        <v>129</v>
      </c>
      <c r="C11" s="102">
        <v>43998.659722222219</v>
      </c>
      <c r="D11" s="103">
        <v>0.65972222222222221</v>
      </c>
      <c r="E11" s="109">
        <f>6*60+50+E10</f>
        <v>5780</v>
      </c>
      <c r="F11" s="109">
        <v>34.46</v>
      </c>
      <c r="G11" s="109">
        <v>3.1</v>
      </c>
      <c r="H11" s="109">
        <v>31.36</v>
      </c>
      <c r="I11" s="109">
        <v>86</v>
      </c>
      <c r="J11" s="109">
        <v>1005.2</v>
      </c>
      <c r="K11" s="109">
        <v>1.9</v>
      </c>
      <c r="L11" s="109">
        <v>21.6</v>
      </c>
      <c r="M11" s="109">
        <v>417</v>
      </c>
      <c r="N11" s="110">
        <v>12662</v>
      </c>
      <c r="O11" s="119">
        <v>1115</v>
      </c>
    </row>
    <row r="12" spans="1:15" ht="20.100000000000001" customHeight="1" thickBot="1">
      <c r="A12" s="115" t="s">
        <v>51</v>
      </c>
      <c r="B12" s="116" t="s">
        <v>130</v>
      </c>
      <c r="C12" s="104">
        <v>43999.375</v>
      </c>
      <c r="D12" s="105">
        <v>0.375</v>
      </c>
      <c r="E12" s="116">
        <f>10+(24-16)*60+9*60+E11</f>
        <v>6810</v>
      </c>
      <c r="F12" s="116">
        <v>17.920000000000002</v>
      </c>
      <c r="G12" s="116">
        <v>1.36</v>
      </c>
      <c r="H12" s="116">
        <v>16.55</v>
      </c>
      <c r="I12" s="116">
        <v>20</v>
      </c>
      <c r="J12" s="116">
        <v>1001.3</v>
      </c>
      <c r="K12" s="116">
        <v>0.8</v>
      </c>
      <c r="L12" s="116">
        <v>20.399999999999999</v>
      </c>
      <c r="M12" s="116">
        <v>436</v>
      </c>
      <c r="N12" s="117">
        <v>15439</v>
      </c>
      <c r="O12" s="120">
        <v>1302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9"/>
  <sheetViews>
    <sheetView workbookViewId="0"/>
  </sheetViews>
  <sheetFormatPr defaultColWidth="14.42578125" defaultRowHeight="15.75" customHeight="1"/>
  <cols>
    <col min="1" max="1" width="26.42578125" customWidth="1"/>
    <col min="3" max="3" width="17.42578125" customWidth="1"/>
    <col min="6" max="6" width="18.42578125" customWidth="1"/>
    <col min="8" max="8" width="11.42578125" customWidth="1"/>
    <col min="9" max="9" width="10.7109375" customWidth="1"/>
    <col min="10" max="11" width="16.85546875" customWidth="1"/>
    <col min="12" max="12" width="13.140625" customWidth="1"/>
    <col min="13" max="13" width="13.7109375" customWidth="1"/>
    <col min="14" max="14" width="11.28515625" customWidth="1"/>
    <col min="15" max="15" width="16.7109375" customWidth="1"/>
    <col min="16" max="17" width="16.28515625" customWidth="1"/>
    <col min="18" max="18" width="4.7109375" customWidth="1"/>
    <col min="19" max="19" width="19.140625" customWidth="1"/>
    <col min="20" max="20" width="7.140625" customWidth="1"/>
    <col min="21" max="21" width="17.42578125" customWidth="1"/>
    <col min="22" max="22" width="15.7109375" customWidth="1"/>
  </cols>
  <sheetData>
    <row r="1" spans="1:24" ht="15.75" customHeight="1">
      <c r="A1" s="122" t="s">
        <v>131</v>
      </c>
      <c r="B1" s="123"/>
      <c r="C1" s="123"/>
      <c r="D1" s="124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ht="15.75" customHeight="1">
      <c r="A2" s="2" t="s">
        <v>132</v>
      </c>
      <c r="B2" s="3"/>
      <c r="D2" s="4"/>
      <c r="F2" s="5"/>
      <c r="G2" s="6" t="s">
        <v>133</v>
      </c>
      <c r="H2" s="7"/>
      <c r="I2" s="8"/>
      <c r="J2" s="6"/>
      <c r="K2" s="6"/>
      <c r="L2" s="6"/>
      <c r="M2" s="6"/>
      <c r="N2" s="6"/>
      <c r="O2" s="6"/>
      <c r="P2" s="6"/>
      <c r="Q2" s="6"/>
      <c r="R2" s="9"/>
      <c r="S2" s="6"/>
      <c r="T2" s="10"/>
      <c r="U2" s="6"/>
      <c r="V2" s="11"/>
      <c r="W2" s="11"/>
      <c r="X2" s="12"/>
    </row>
    <row r="3" spans="1:24" ht="15.75" customHeight="1">
      <c r="A3" s="2" t="s">
        <v>134</v>
      </c>
      <c r="C3" s="13" t="s">
        <v>135</v>
      </c>
      <c r="D3" s="4"/>
      <c r="F3" s="14"/>
      <c r="G3" s="15" t="s">
        <v>136</v>
      </c>
      <c r="H3" s="16"/>
      <c r="I3" s="17"/>
      <c r="J3" s="15"/>
      <c r="K3" s="15"/>
      <c r="L3" s="15"/>
      <c r="M3" s="15"/>
      <c r="N3" s="15"/>
      <c r="O3" s="15"/>
      <c r="P3" s="15"/>
      <c r="Q3" s="18"/>
      <c r="R3" s="15"/>
      <c r="S3" s="15"/>
      <c r="T3" s="19"/>
      <c r="U3" s="15"/>
      <c r="V3" s="19"/>
      <c r="W3" s="19"/>
      <c r="X3" s="20"/>
    </row>
    <row r="4" spans="1:24" ht="15.75" customHeight="1">
      <c r="A4" s="2" t="s">
        <v>137</v>
      </c>
      <c r="D4" s="4"/>
      <c r="F4" s="14"/>
      <c r="G4" s="15" t="s">
        <v>138</v>
      </c>
      <c r="H4" s="21"/>
      <c r="I4" s="17"/>
      <c r="J4" s="15"/>
      <c r="K4" s="15"/>
      <c r="L4" s="15"/>
      <c r="M4" s="15"/>
      <c r="N4" s="15"/>
      <c r="O4" s="15"/>
      <c r="P4" s="15"/>
      <c r="Q4" s="15"/>
      <c r="R4" s="15"/>
      <c r="S4" s="15"/>
      <c r="T4" s="19"/>
      <c r="U4" s="15"/>
      <c r="V4" s="19"/>
      <c r="W4" s="19"/>
      <c r="X4" s="20"/>
    </row>
    <row r="5" spans="1:24" ht="15.75" customHeight="1">
      <c r="A5" s="2" t="s">
        <v>139</v>
      </c>
      <c r="B5" t="e">
        <f>(D3/B2)*100</f>
        <v>#DIV/0!</v>
      </c>
      <c r="C5" t="e">
        <f>(B4/B2)*100</f>
        <v>#DIV/0!</v>
      </c>
      <c r="D5" s="4" t="e">
        <f>100-B5-C5</f>
        <v>#DIV/0!</v>
      </c>
      <c r="F5" s="14"/>
      <c r="G5" s="15" t="s">
        <v>140</v>
      </c>
      <c r="H5" s="21"/>
      <c r="I5" s="17"/>
      <c r="J5" s="18"/>
      <c r="K5" s="18"/>
      <c r="L5" s="18"/>
      <c r="M5" s="15"/>
      <c r="N5" s="15"/>
      <c r="O5" s="15"/>
      <c r="P5" s="15"/>
      <c r="Q5" s="18"/>
      <c r="R5" s="15"/>
      <c r="S5" s="15"/>
      <c r="T5" s="19"/>
      <c r="U5" s="15"/>
      <c r="V5" s="19"/>
      <c r="W5" s="19"/>
      <c r="X5" s="20"/>
    </row>
    <row r="6" spans="1:24" ht="15.75" customHeight="1">
      <c r="A6" s="22" t="s">
        <v>141</v>
      </c>
      <c r="B6" s="23"/>
      <c r="C6" s="24" t="s">
        <v>142</v>
      </c>
      <c r="D6" s="23"/>
      <c r="F6" s="14"/>
      <c r="G6" s="15" t="s">
        <v>143</v>
      </c>
      <c r="H6" s="21"/>
      <c r="I6" s="17"/>
      <c r="J6" s="18"/>
      <c r="K6" s="18"/>
      <c r="L6" s="15"/>
      <c r="M6" s="15"/>
      <c r="N6" s="15"/>
      <c r="O6" s="15"/>
      <c r="P6" s="25"/>
      <c r="Q6" s="15"/>
      <c r="R6" s="15"/>
      <c r="S6" s="15"/>
      <c r="T6" s="26"/>
      <c r="U6" s="15"/>
      <c r="V6" s="19"/>
      <c r="W6" s="19"/>
      <c r="X6" s="20"/>
    </row>
    <row r="7" spans="1:24" ht="15.75" customHeight="1">
      <c r="F7" s="14"/>
      <c r="G7" s="15" t="s">
        <v>144</v>
      </c>
      <c r="H7" s="21"/>
      <c r="I7" s="17"/>
      <c r="J7" s="15"/>
      <c r="K7" s="15"/>
      <c r="L7" s="15"/>
      <c r="M7" s="15"/>
      <c r="N7" s="15"/>
      <c r="O7" s="25"/>
      <c r="P7" s="25"/>
      <c r="Q7" s="18"/>
      <c r="R7" s="15"/>
      <c r="S7" s="15"/>
      <c r="T7" s="19"/>
      <c r="U7" s="15"/>
      <c r="V7" s="19"/>
      <c r="W7" s="19"/>
      <c r="X7" s="20"/>
    </row>
    <row r="8" spans="1:24" ht="15.75" customHeight="1">
      <c r="F8" s="14"/>
      <c r="G8" s="15" t="s">
        <v>145</v>
      </c>
      <c r="H8" s="21"/>
      <c r="I8" s="17"/>
      <c r="J8" s="15"/>
      <c r="K8" s="15"/>
      <c r="L8" s="15"/>
      <c r="M8" s="18"/>
      <c r="N8" s="15"/>
      <c r="O8" s="25"/>
      <c r="P8" s="25"/>
      <c r="Q8" s="15"/>
      <c r="R8" s="15"/>
      <c r="S8" s="15"/>
      <c r="T8" s="19"/>
      <c r="U8" s="15"/>
      <c r="V8" s="19"/>
      <c r="W8" s="19"/>
      <c r="X8" s="20"/>
    </row>
    <row r="9" spans="1:24" ht="15.75" customHeight="1">
      <c r="A9" s="122" t="s">
        <v>146</v>
      </c>
      <c r="B9" s="123"/>
      <c r="C9" s="123"/>
      <c r="D9" s="124"/>
      <c r="F9" s="14"/>
      <c r="G9" s="15" t="s">
        <v>147</v>
      </c>
      <c r="H9" s="21"/>
      <c r="I9" s="17"/>
      <c r="J9" s="15"/>
      <c r="K9" s="15"/>
      <c r="L9" s="15"/>
      <c r="M9" s="18"/>
      <c r="N9" s="15"/>
      <c r="O9" s="25"/>
      <c r="P9" s="25"/>
      <c r="Q9" s="18"/>
      <c r="R9" s="27"/>
      <c r="S9" s="15"/>
      <c r="T9" s="19"/>
      <c r="U9" s="15"/>
      <c r="V9" s="19"/>
      <c r="W9" s="19"/>
      <c r="X9" s="20"/>
    </row>
    <row r="10" spans="1:24" ht="15.75" customHeight="1">
      <c r="A10" s="2" t="s">
        <v>9</v>
      </c>
      <c r="D10" s="4"/>
      <c r="F10" s="14"/>
      <c r="G10" s="15" t="s">
        <v>148</v>
      </c>
      <c r="H10" s="21"/>
      <c r="I10" s="17"/>
      <c r="J10" s="15"/>
      <c r="K10" s="15"/>
      <c r="L10" s="15"/>
      <c r="M10" s="18"/>
      <c r="N10" s="15"/>
      <c r="O10" s="15"/>
      <c r="P10" s="15"/>
      <c r="Q10" s="15"/>
      <c r="R10" s="15"/>
      <c r="S10" s="15"/>
      <c r="T10" s="19"/>
      <c r="U10" s="15"/>
      <c r="V10" s="19"/>
      <c r="W10" s="19"/>
      <c r="X10" s="20"/>
    </row>
    <row r="11" spans="1:24" ht="15.75" customHeight="1">
      <c r="A11" s="2" t="s">
        <v>10</v>
      </c>
      <c r="D11" s="4"/>
      <c r="F11" s="14"/>
      <c r="G11" s="15" t="s">
        <v>149</v>
      </c>
      <c r="H11" s="21"/>
      <c r="I11" s="17"/>
      <c r="J11" s="15"/>
      <c r="K11" s="15"/>
      <c r="L11" s="15"/>
      <c r="M11" s="15"/>
      <c r="N11" s="15"/>
      <c r="O11" s="25"/>
      <c r="P11" s="15"/>
      <c r="Q11" s="15"/>
      <c r="R11" s="15"/>
      <c r="S11" s="15"/>
      <c r="T11" s="19"/>
      <c r="U11" s="15"/>
      <c r="V11" s="19"/>
      <c r="W11" s="19"/>
      <c r="X11" s="20"/>
    </row>
    <row r="12" spans="1:24" ht="15.75" customHeight="1">
      <c r="A12" s="2" t="s">
        <v>12</v>
      </c>
      <c r="D12" s="4"/>
      <c r="F12" s="28"/>
      <c r="G12" s="15" t="s">
        <v>150</v>
      </c>
      <c r="H12" s="29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2"/>
      <c r="U12" s="31"/>
      <c r="V12" s="32"/>
      <c r="W12" s="32"/>
      <c r="X12" s="33"/>
    </row>
    <row r="13" spans="1:24" ht="15.75" customHeight="1">
      <c r="A13" s="2" t="s">
        <v>151</v>
      </c>
      <c r="B13" s="13" t="s">
        <v>22</v>
      </c>
      <c r="D13" s="4"/>
      <c r="F13" s="34"/>
      <c r="G13" s="35"/>
      <c r="H13" s="36"/>
      <c r="I13" s="37"/>
      <c r="J13" s="35"/>
      <c r="K13" s="15"/>
      <c r="L13" s="15"/>
      <c r="M13" s="15"/>
      <c r="N13" s="15"/>
      <c r="O13" s="15"/>
      <c r="P13" s="15"/>
      <c r="Q13" s="35"/>
      <c r="R13" s="15"/>
      <c r="S13" s="15"/>
      <c r="T13" s="19"/>
      <c r="U13" s="15"/>
      <c r="V13" s="38"/>
      <c r="W13" s="38"/>
      <c r="X13" s="39"/>
    </row>
    <row r="14" spans="1:24" ht="15.75" customHeight="1">
      <c r="A14" s="2" t="s">
        <v>152</v>
      </c>
      <c r="B14" s="13" t="s">
        <v>22</v>
      </c>
      <c r="D14" s="4"/>
      <c r="F14" s="14"/>
      <c r="G14" s="15"/>
      <c r="H14" s="21"/>
      <c r="I14" s="1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9"/>
      <c r="U14" s="15"/>
      <c r="V14" s="19"/>
      <c r="W14" s="19"/>
      <c r="X14" s="20"/>
    </row>
    <row r="15" spans="1:24" ht="15.75" customHeight="1">
      <c r="A15" s="40" t="s">
        <v>153</v>
      </c>
      <c r="B15" s="41"/>
      <c r="C15" s="41"/>
      <c r="D15" s="42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9"/>
      <c r="U15" s="15"/>
      <c r="V15" s="19"/>
      <c r="W15" s="19"/>
      <c r="X15" s="20"/>
    </row>
    <row r="16" spans="1:24" ht="15.75" customHeight="1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9"/>
      <c r="U16" s="15"/>
      <c r="V16" s="19"/>
      <c r="W16" s="19"/>
      <c r="X16" s="20"/>
    </row>
    <row r="17" spans="1:24" ht="15.75" customHeight="1">
      <c r="A17" s="122" t="s">
        <v>154</v>
      </c>
      <c r="B17" s="123"/>
      <c r="C17" s="123"/>
      <c r="D17" s="124"/>
      <c r="F17" s="2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31"/>
      <c r="V17" s="32"/>
      <c r="W17" s="32"/>
      <c r="X17" s="33"/>
    </row>
    <row r="18" spans="1:24" ht="15.75" customHeight="1">
      <c r="A18" s="2" t="s">
        <v>155</v>
      </c>
      <c r="D18" s="4"/>
    </row>
    <row r="19" spans="1:24" ht="15.75" customHeight="1">
      <c r="A19" s="2" t="s">
        <v>156</v>
      </c>
      <c r="D19" s="43"/>
    </row>
    <row r="20" spans="1:24" ht="15.75" customHeight="1">
      <c r="A20" s="2" t="s">
        <v>157</v>
      </c>
      <c r="D20" s="4"/>
    </row>
    <row r="21" spans="1:24" ht="15.75" customHeight="1">
      <c r="A21" s="2" t="s">
        <v>158</v>
      </c>
      <c r="D21" s="4"/>
    </row>
    <row r="22" spans="1:24" ht="15.75" customHeight="1">
      <c r="A22" s="2" t="s">
        <v>159</v>
      </c>
      <c r="D22" s="4"/>
    </row>
    <row r="23" spans="1:24" ht="15.75" customHeight="1">
      <c r="A23" s="40" t="s">
        <v>160</v>
      </c>
      <c r="B23" s="41"/>
      <c r="C23" s="41"/>
      <c r="D23" s="42"/>
    </row>
    <row r="25" spans="1:24" ht="15.75" customHeight="1">
      <c r="A25" s="122" t="s">
        <v>161</v>
      </c>
      <c r="B25" s="123"/>
      <c r="C25" s="123"/>
      <c r="D25" s="124"/>
    </row>
    <row r="26" spans="1:24" ht="15.75" customHeight="1">
      <c r="A26" s="2" t="s">
        <v>162</v>
      </c>
      <c r="B26" s="13" t="s">
        <v>163</v>
      </c>
      <c r="C26" s="13" t="s">
        <v>164</v>
      </c>
      <c r="D26" s="4" t="s">
        <v>165</v>
      </c>
    </row>
    <row r="27" spans="1:24" ht="15.75" customHeight="1">
      <c r="A27" s="2" t="s">
        <v>166</v>
      </c>
      <c r="B27" s="13">
        <v>2</v>
      </c>
      <c r="C27" s="13">
        <v>2</v>
      </c>
      <c r="D27" s="4">
        <v>3</v>
      </c>
    </row>
    <row r="28" spans="1:24" ht="15.75" customHeight="1">
      <c r="A28" s="2" t="s">
        <v>167</v>
      </c>
      <c r="B28" s="13">
        <v>2</v>
      </c>
      <c r="C28" s="13">
        <v>1</v>
      </c>
      <c r="D28" s="4">
        <v>2</v>
      </c>
    </row>
    <row r="29" spans="1:24" ht="15.75" customHeight="1">
      <c r="A29" s="40" t="s">
        <v>168</v>
      </c>
      <c r="B29" s="41">
        <v>2</v>
      </c>
      <c r="C29" s="41">
        <v>1</v>
      </c>
      <c r="D29" s="42">
        <v>1</v>
      </c>
    </row>
  </sheetData>
  <mergeCells count="4">
    <mergeCell ref="A1:D1"/>
    <mergeCell ref="A9:D9"/>
    <mergeCell ref="A17:D17"/>
    <mergeCell ref="A25:D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8c2d7-489a-492d-a617-3f6bfab91b7f">
      <Terms xmlns="http://schemas.microsoft.com/office/infopath/2007/PartnerControls"/>
    </lcf76f155ced4ddcb4097134ff3c332f>
    <TaxCatchAll xmlns="3b9b190b-781d-45c1-abfa-355019a9c9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C1FD6A68E35F4EBFA3D04201C96B97" ma:contentTypeVersion="11" ma:contentTypeDescription="Crear nuevo documento." ma:contentTypeScope="" ma:versionID="c0c143ce46fe7e3ccb34b633c778a607">
  <xsd:schema xmlns:xsd="http://www.w3.org/2001/XMLSchema" xmlns:xs="http://www.w3.org/2001/XMLSchema" xmlns:p="http://schemas.microsoft.com/office/2006/metadata/properties" xmlns:ns2="0828c2d7-489a-492d-a617-3f6bfab91b7f" xmlns:ns3="3b9b190b-781d-45c1-abfa-355019a9c942" targetNamespace="http://schemas.microsoft.com/office/2006/metadata/properties" ma:root="true" ma:fieldsID="ee399d95b0e8a622ca51d3e1df523427" ns2:_="" ns3:_="">
    <xsd:import namespace="0828c2d7-489a-492d-a617-3f6bfab91b7f"/>
    <xsd:import namespace="3b9b190b-781d-45c1-abfa-355019a9c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8c2d7-489a-492d-a617-3f6bfab91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190b-781d-45c1-abfa-355019a9c94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d342fc-2f33-4a27-abc9-bc317a6da869}" ma:internalName="TaxCatchAll" ma:showField="CatchAllData" ma:web="3b9b190b-781d-45c1-abfa-355019a9c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10582-F163-449D-8D9E-3EC240D5903A}"/>
</file>

<file path=customXml/itemProps2.xml><?xml version="1.0" encoding="utf-8"?>
<ds:datastoreItem xmlns:ds="http://schemas.openxmlformats.org/officeDocument/2006/customXml" ds:itemID="{462C26BF-8F05-40D4-BAF9-B56072D05823}"/>
</file>

<file path=customXml/itemProps3.xml><?xml version="1.0" encoding="utf-8"?>
<ds:datastoreItem xmlns:ds="http://schemas.openxmlformats.org/officeDocument/2006/customXml" ds:itemID="{8DE7DE17-ACE6-4D64-8825-3C1BC4896F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Sofía Magdalena Breton Montero</cp:lastModifiedBy>
  <cp:revision/>
  <dcterms:created xsi:type="dcterms:W3CDTF">2025-04-15T01:31:19Z</dcterms:created>
  <dcterms:modified xsi:type="dcterms:W3CDTF">2025-04-15T01:31:19Z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0x01010073C1FD6A68E35F4EBFA3D04201C96B97</vt:lpwstr>
  </property>
</Properties>
</file>