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ravi\Downloads\Excel Project\"/>
    </mc:Choice>
  </mc:AlternateContent>
  <xr:revisionPtr revIDLastSave="0" documentId="13_ncr:1_{5C880753-275B-46E5-ADB2-9879E6518A9F}" xr6:coauthVersionLast="47" xr6:coauthVersionMax="47" xr10:uidLastSave="{00000000-0000-0000-0000-000000000000}"/>
  <bookViews>
    <workbookView showHorizontalScroll="0" showVerticalScroll="0" showSheetTabs="0" xWindow="-120" yWindow="-120" windowWidth="29040" windowHeight="16440" xr2:uid="{00000000-000D-0000-FFFF-FFFF00000000}"/>
  </bookViews>
  <sheets>
    <sheet name="DashBoard" sheetId="20" r:id="rId1"/>
    <sheet name="SALES_BY_COUNTRY" sheetId="19" r:id="rId2"/>
    <sheet name="TOP_5_customer" sheetId="21" r:id="rId3"/>
    <sheet name="Total_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M6" i="17" s="1"/>
  <c r="K7" i="17"/>
  <c r="K8" i="17"/>
  <c r="K9" i="17"/>
  <c r="K10" i="17"/>
  <c r="K11" i="17"/>
  <c r="K12" i="17"/>
  <c r="K13" i="17"/>
  <c r="K14" i="17"/>
  <c r="M14" i="17" s="1"/>
  <c r="K15" i="17"/>
  <c r="K16" i="17"/>
  <c r="K17" i="17"/>
  <c r="K18" i="17"/>
  <c r="K19" i="17"/>
  <c r="K20" i="17"/>
  <c r="K21" i="17"/>
  <c r="K22" i="17"/>
  <c r="K23" i="17"/>
  <c r="K24" i="17"/>
  <c r="K25" i="17"/>
  <c r="K26" i="17"/>
  <c r="K27" i="17"/>
  <c r="K28" i="17"/>
  <c r="K29" i="17"/>
  <c r="M29" i="17" s="1"/>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M59" i="17" s="1"/>
  <c r="K60" i="17"/>
  <c r="K61" i="17"/>
  <c r="K62" i="17"/>
  <c r="K63" i="17"/>
  <c r="K64" i="17"/>
  <c r="K65" i="17"/>
  <c r="K66" i="17"/>
  <c r="K67" i="17"/>
  <c r="K68" i="17"/>
  <c r="K69" i="17"/>
  <c r="K70" i="17"/>
  <c r="M70" i="17" s="1"/>
  <c r="K71" i="17"/>
  <c r="K72" i="17"/>
  <c r="K73" i="17"/>
  <c r="K74" i="17"/>
  <c r="K75" i="17"/>
  <c r="K76" i="17"/>
  <c r="K77" i="17"/>
  <c r="K78" i="17"/>
  <c r="K79" i="17"/>
  <c r="K80" i="17"/>
  <c r="K81" i="17"/>
  <c r="K82" i="17"/>
  <c r="K83" i="17"/>
  <c r="K84" i="17"/>
  <c r="K85" i="17"/>
  <c r="K86" i="17"/>
  <c r="K87" i="17"/>
  <c r="K88" i="17"/>
  <c r="K89" i="17"/>
  <c r="K90" i="17"/>
  <c r="K91" i="17"/>
  <c r="K92" i="17"/>
  <c r="K93" i="17"/>
  <c r="K94" i="17"/>
  <c r="M94" i="17" s="1"/>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112" i="17" l="1"/>
  <c r="M16" i="17"/>
  <c r="M113" i="17"/>
  <c r="M2" i="17"/>
  <c r="M242" i="17"/>
  <c r="M194" i="17"/>
  <c r="M130" i="17"/>
  <c r="M50" i="17"/>
  <c r="M995" i="17"/>
  <c r="M987" i="17"/>
  <c r="M979" i="17"/>
  <c r="M971" i="17"/>
  <c r="M963" i="17"/>
  <c r="M955" i="17"/>
  <c r="M947" i="17"/>
  <c r="M939" i="17"/>
  <c r="M931" i="17"/>
  <c r="M923" i="17"/>
  <c r="M915" i="17"/>
  <c r="M907" i="17"/>
  <c r="M899" i="17"/>
  <c r="M891" i="17"/>
  <c r="M883" i="17"/>
  <c r="M875" i="17"/>
  <c r="M867" i="17"/>
  <c r="M859" i="17"/>
  <c r="M851" i="17"/>
  <c r="M843" i="17"/>
  <c r="M835" i="17"/>
  <c r="M827" i="17"/>
  <c r="M1001" i="17"/>
  <c r="M993" i="17"/>
  <c r="M985" i="17"/>
  <c r="M977" i="17"/>
  <c r="M969" i="17"/>
  <c r="M961" i="17"/>
  <c r="M953" i="17"/>
  <c r="M999" i="17"/>
  <c r="M991" i="17"/>
  <c r="M983" i="17"/>
  <c r="M975" i="17"/>
  <c r="M967" i="17"/>
  <c r="M959" i="17"/>
  <c r="M951" i="17"/>
  <c r="M943" i="17"/>
  <c r="M935" i="17"/>
  <c r="M927" i="17"/>
  <c r="M919" i="17"/>
  <c r="M911" i="17"/>
  <c r="M903" i="17"/>
  <c r="M895" i="17"/>
  <c r="M887" i="17"/>
  <c r="M879" i="17"/>
  <c r="M871" i="17"/>
  <c r="M863" i="17"/>
  <c r="M855" i="17"/>
  <c r="M847" i="17"/>
  <c r="M839" i="17"/>
  <c r="M831" i="17"/>
  <c r="M823" i="17"/>
  <c r="M815" i="17"/>
  <c r="M807" i="17"/>
  <c r="M799" i="17"/>
  <c r="M791" i="17"/>
  <c r="M783" i="17"/>
  <c r="M775" i="17"/>
  <c r="M767" i="17"/>
  <c r="M759" i="17"/>
  <c r="M751" i="17"/>
  <c r="M996" i="17"/>
  <c r="M988" i="17"/>
  <c r="M980" i="17"/>
  <c r="M972" i="17"/>
  <c r="M964" i="17"/>
  <c r="M956" i="17"/>
  <c r="M948" i="17"/>
  <c r="M940" i="17"/>
  <c r="M932" i="17"/>
  <c r="M924" i="17"/>
  <c r="M916" i="17"/>
  <c r="M908" i="17"/>
  <c r="M900" i="17"/>
  <c r="M892" i="17"/>
  <c r="M884" i="17"/>
  <c r="M876" i="17"/>
  <c r="M868" i="17"/>
  <c r="M860" i="17"/>
  <c r="M994" i="17"/>
  <c r="M986" i="17"/>
  <c r="M978" i="17"/>
  <c r="M970" i="17"/>
  <c r="M962" i="17"/>
  <c r="M954" i="17"/>
  <c r="M946" i="17"/>
  <c r="M938" i="17"/>
  <c r="M930" i="17"/>
  <c r="M922" i="17"/>
  <c r="M914" i="17"/>
  <c r="M906" i="17"/>
  <c r="M898" i="17"/>
  <c r="M890" i="17"/>
  <c r="M882" i="17"/>
  <c r="M874" i="17"/>
  <c r="M866" i="17"/>
  <c r="M858" i="17"/>
  <c r="M850" i="17"/>
  <c r="M842" i="17"/>
  <c r="M834" i="17"/>
  <c r="M826" i="17"/>
  <c r="M818" i="17"/>
  <c r="M810" i="17"/>
  <c r="M802" i="17"/>
  <c r="M794" i="17"/>
  <c r="M786" i="17"/>
  <c r="M778" i="17"/>
  <c r="M770" i="17"/>
  <c r="M762" i="17"/>
  <c r="M754" i="17"/>
  <c r="M746" i="17"/>
  <c r="M738" i="17"/>
  <c r="M730" i="17"/>
  <c r="M722" i="17"/>
  <c r="M714" i="17"/>
  <c r="M706" i="17"/>
  <c r="M698" i="17"/>
  <c r="M690" i="17"/>
  <c r="M682" i="17"/>
  <c r="M674" i="17"/>
  <c r="M666" i="17"/>
  <c r="M658" i="17"/>
  <c r="M650" i="17"/>
  <c r="M642" i="17"/>
  <c r="M634" i="17"/>
  <c r="M626" i="17"/>
  <c r="M618" i="17"/>
  <c r="M610" i="17"/>
  <c r="M602" i="17"/>
  <c r="M594" i="17"/>
  <c r="M586" i="17"/>
  <c r="M578" i="17"/>
  <c r="M570" i="17"/>
  <c r="M562" i="17"/>
  <c r="M554" i="17"/>
  <c r="M546" i="17"/>
  <c r="M538" i="17"/>
  <c r="M530" i="17"/>
  <c r="M522" i="17"/>
  <c r="M506" i="17"/>
  <c r="M490" i="17"/>
  <c r="M474" i="17"/>
  <c r="M458" i="17"/>
  <c r="M442" i="17"/>
  <c r="M426" i="17"/>
  <c r="M410" i="17"/>
  <c r="M394" i="17"/>
  <c r="M378" i="17"/>
  <c r="M362" i="17"/>
  <c r="M346" i="17"/>
  <c r="M330" i="17"/>
  <c r="M314" i="17"/>
  <c r="M298" i="17"/>
  <c r="M290" i="17"/>
  <c r="M274" i="17"/>
  <c r="M258" i="17"/>
  <c r="M250" i="17"/>
  <c r="M122" i="17"/>
  <c r="M98" i="17"/>
  <c r="M945" i="17"/>
  <c r="M937" i="17"/>
  <c r="M929" i="17"/>
  <c r="M921" i="17"/>
  <c r="M913" i="17"/>
  <c r="M905" i="17"/>
  <c r="M897" i="17"/>
  <c r="M889" i="17"/>
  <c r="M881" i="17"/>
  <c r="M873" i="17"/>
  <c r="M865" i="17"/>
  <c r="M857" i="17"/>
  <c r="M849" i="17"/>
  <c r="M841" i="17"/>
  <c r="M833" i="17"/>
  <c r="M825" i="17"/>
  <c r="M817" i="17"/>
  <c r="M809" i="17"/>
  <c r="M801" i="17"/>
  <c r="M793" i="17"/>
  <c r="M785" i="17"/>
  <c r="M777" i="17"/>
  <c r="M769" i="17"/>
  <c r="M761" i="17"/>
  <c r="M753" i="17"/>
  <c r="M745" i="17"/>
  <c r="M737" i="17"/>
  <c r="M729" i="17"/>
  <c r="M721" i="17"/>
  <c r="M713" i="17"/>
  <c r="M705" i="17"/>
  <c r="M697" i="17"/>
  <c r="M689" i="17"/>
  <c r="M681" i="17"/>
  <c r="M673" i="17"/>
  <c r="M665" i="17"/>
  <c r="M657" i="17"/>
  <c r="M649" i="17"/>
  <c r="M641" i="17"/>
  <c r="M633" i="17"/>
  <c r="M625" i="17"/>
  <c r="M617" i="17"/>
  <c r="M609" i="17"/>
  <c r="M601" i="17"/>
  <c r="M593" i="17"/>
  <c r="M585" i="17"/>
  <c r="M577" i="17"/>
  <c r="M569" i="17"/>
  <c r="M561" i="17"/>
  <c r="M553" i="17"/>
  <c r="M545" i="17"/>
  <c r="M537" i="17"/>
  <c r="M529" i="17"/>
  <c r="M521" i="17"/>
  <c r="M513" i="17"/>
  <c r="M505" i="17"/>
  <c r="M497" i="17"/>
  <c r="M489" i="17"/>
  <c r="M481" i="17"/>
  <c r="M473" i="17"/>
  <c r="M465" i="17"/>
  <c r="M457" i="17"/>
  <c r="M449" i="17"/>
  <c r="M441" i="17"/>
  <c r="M433" i="17"/>
  <c r="M425" i="17"/>
  <c r="M417" i="17"/>
  <c r="M409" i="17"/>
  <c r="M401" i="17"/>
  <c r="M393" i="17"/>
  <c r="M385" i="17"/>
  <c r="M377" i="17"/>
  <c r="M369" i="17"/>
  <c r="M345" i="17"/>
  <c r="M337" i="17"/>
  <c r="M313" i="17"/>
  <c r="M305" i="17"/>
  <c r="M281" i="17"/>
  <c r="M233" i="17"/>
  <c r="M225" i="17"/>
  <c r="M217" i="17"/>
  <c r="M201" i="17"/>
  <c r="M185" i="17"/>
  <c r="M177" i="17"/>
  <c r="M153" i="17"/>
  <c r="M1000" i="17"/>
  <c r="M992" i="17"/>
  <c r="M984" i="17"/>
  <c r="M976" i="17"/>
  <c r="M968" i="17"/>
  <c r="M960" i="17"/>
  <c r="M952" i="17"/>
  <c r="M944" i="17"/>
  <c r="M936" i="17"/>
  <c r="M928" i="17"/>
  <c r="M920" i="17"/>
  <c r="M912" i="17"/>
  <c r="M904" i="17"/>
  <c r="M896" i="17"/>
  <c r="M888" i="17"/>
  <c r="M880" i="17"/>
  <c r="M872" i="17"/>
  <c r="M864" i="17"/>
  <c r="M856" i="17"/>
  <c r="M848" i="17"/>
  <c r="M840" i="17"/>
  <c r="M832" i="17"/>
  <c r="M824" i="17"/>
  <c r="M816" i="17"/>
  <c r="M808" i="17"/>
  <c r="M800" i="17"/>
  <c r="M792" i="17"/>
  <c r="M784" i="17"/>
  <c r="M776" i="17"/>
  <c r="M768" i="17"/>
  <c r="M760" i="17"/>
  <c r="M752" i="17"/>
  <c r="M744" i="17"/>
  <c r="M736" i="17"/>
  <c r="M728" i="17"/>
  <c r="M720" i="17"/>
  <c r="M712" i="17"/>
  <c r="M704" i="17"/>
  <c r="M696" i="17"/>
  <c r="M688" i="17"/>
  <c r="M680" i="17"/>
  <c r="M672" i="17"/>
  <c r="M664" i="17"/>
  <c r="M656" i="17"/>
  <c r="M648" i="17"/>
  <c r="M640" i="17"/>
  <c r="M632" i="17"/>
  <c r="M624" i="17"/>
  <c r="M616" i="17"/>
  <c r="M608" i="17"/>
  <c r="M600" i="17"/>
  <c r="M592" i="17"/>
  <c r="M584" i="17"/>
  <c r="M576" i="17"/>
  <c r="M568" i="17"/>
  <c r="M560" i="17"/>
  <c r="M552" i="17"/>
  <c r="M544" i="17"/>
  <c r="M536" i="17"/>
  <c r="M528" i="17"/>
  <c r="M520" i="17"/>
  <c r="M512" i="17"/>
  <c r="M496" i="17"/>
  <c r="M480" i="17"/>
  <c r="M464" i="17"/>
  <c r="M448" i="17"/>
  <c r="M432" i="17"/>
  <c r="M416" i="17"/>
  <c r="M400" i="17"/>
  <c r="M384" i="17"/>
  <c r="M368" i="17"/>
  <c r="M352" i="17"/>
  <c r="M336" i="17"/>
  <c r="M320" i="17"/>
  <c r="M304" i="17"/>
  <c r="M280" i="17"/>
  <c r="M256" i="17"/>
  <c r="M232" i="17"/>
  <c r="M208" i="17"/>
  <c r="M168" i="17"/>
  <c r="M104" i="17"/>
  <c r="M72" i="17"/>
  <c r="M743" i="17"/>
  <c r="M735" i="17"/>
  <c r="M727" i="17"/>
  <c r="M719" i="17"/>
  <c r="M711" i="17"/>
  <c r="M703" i="17"/>
  <c r="M695" i="17"/>
  <c r="M687" i="17"/>
  <c r="M679" i="17"/>
  <c r="M671" i="17"/>
  <c r="M663" i="17"/>
  <c r="M655" i="17"/>
  <c r="M647" i="17"/>
  <c r="M639" i="17"/>
  <c r="M631" i="17"/>
  <c r="M623" i="17"/>
  <c r="M615" i="17"/>
  <c r="M607" i="17"/>
  <c r="M599" i="17"/>
  <c r="M591" i="17"/>
  <c r="M583" i="17"/>
  <c r="M575" i="17"/>
  <c r="M567" i="17"/>
  <c r="M559" i="17"/>
  <c r="M551" i="17"/>
  <c r="M543" i="17"/>
  <c r="M535" i="17"/>
  <c r="M527" i="17"/>
  <c r="M519" i="17"/>
  <c r="M511" i="17"/>
  <c r="M503" i="17"/>
  <c r="M495" i="17"/>
  <c r="M487" i="17"/>
  <c r="M479" i="17"/>
  <c r="M471" i="17"/>
  <c r="M463" i="17"/>
  <c r="M455" i="17"/>
  <c r="M447" i="17"/>
  <c r="M439" i="17"/>
  <c r="M431" i="17"/>
  <c r="M423" i="17"/>
  <c r="M415" i="17"/>
  <c r="M407" i="17"/>
  <c r="M399" i="17"/>
  <c r="M391" i="17"/>
  <c r="M383" i="17"/>
  <c r="M375" i="17"/>
  <c r="M367" i="17"/>
  <c r="M359" i="17"/>
  <c r="M351" i="17"/>
  <c r="M343" i="17"/>
  <c r="M335" i="17"/>
  <c r="M327" i="17"/>
  <c r="M319" i="17"/>
  <c r="M311" i="17"/>
  <c r="M303" i="17"/>
  <c r="M295" i="17"/>
  <c r="M287" i="17"/>
  <c r="M279" i="17"/>
  <c r="M271" i="17"/>
  <c r="M263" i="17"/>
  <c r="M255" i="17"/>
  <c r="M247" i="17"/>
  <c r="M239" i="17"/>
  <c r="M231" i="17"/>
  <c r="M223" i="17"/>
  <c r="M215" i="17"/>
  <c r="M207" i="17"/>
  <c r="M199" i="17"/>
  <c r="M191" i="17"/>
  <c r="M183" i="17"/>
  <c r="M175" i="17"/>
  <c r="M167" i="17"/>
  <c r="M159" i="17"/>
  <c r="M151" i="17"/>
  <c r="M143" i="17"/>
  <c r="M135" i="17"/>
  <c r="M127" i="17"/>
  <c r="M95" i="17"/>
  <c r="M998" i="17"/>
  <c r="M990" i="17"/>
  <c r="M982" i="17"/>
  <c r="M974" i="17"/>
  <c r="M966" i="17"/>
  <c r="M958" i="17"/>
  <c r="M950" i="17"/>
  <c r="M942" i="17"/>
  <c r="M934" i="17"/>
  <c r="M926" i="17"/>
  <c r="M918" i="17"/>
  <c r="M910" i="17"/>
  <c r="M902" i="17"/>
  <c r="M894" i="17"/>
  <c r="M886" i="17"/>
  <c r="M878" i="17"/>
  <c r="M870" i="17"/>
  <c r="M862" i="17"/>
  <c r="M854" i="17"/>
  <c r="M846" i="17"/>
  <c r="M838" i="17"/>
  <c r="M830" i="17"/>
  <c r="M822" i="17"/>
  <c r="M814" i="17"/>
  <c r="M806" i="17"/>
  <c r="M798" i="17"/>
  <c r="M790" i="17"/>
  <c r="M782" i="17"/>
  <c r="M774" i="17"/>
  <c r="M766" i="17"/>
  <c r="M758" i="17"/>
  <c r="M750" i="17"/>
  <c r="M742" i="17"/>
  <c r="M734" i="17"/>
  <c r="M726" i="17"/>
  <c r="M718" i="17"/>
  <c r="M710" i="17"/>
  <c r="M702" i="17"/>
  <c r="M694" i="17"/>
  <c r="M686" i="17"/>
  <c r="M678" i="17"/>
  <c r="M670" i="17"/>
  <c r="M662" i="17"/>
  <c r="M654" i="17"/>
  <c r="M646" i="17"/>
  <c r="M638" i="17"/>
  <c r="M630" i="17"/>
  <c r="M622" i="17"/>
  <c r="M614" i="17"/>
  <c r="M606" i="17"/>
  <c r="M598" i="17"/>
  <c r="M590" i="17"/>
  <c r="M582" i="17"/>
  <c r="M574" i="17"/>
  <c r="M566" i="17"/>
  <c r="M558" i="17"/>
  <c r="M550" i="17"/>
  <c r="M542" i="17"/>
  <c r="M534" i="17"/>
  <c r="M526" i="17"/>
  <c r="M518" i="17"/>
  <c r="M510" i="17"/>
  <c r="M502" i="17"/>
  <c r="M494" i="17"/>
  <c r="M486" i="17"/>
  <c r="M478" i="17"/>
  <c r="M470" i="17"/>
  <c r="M462" i="17"/>
  <c r="M454" i="17"/>
  <c r="M446" i="17"/>
  <c r="M438" i="17"/>
  <c r="M430" i="17"/>
  <c r="M422" i="17"/>
  <c r="M414" i="17"/>
  <c r="M406" i="17"/>
  <c r="M398" i="17"/>
  <c r="M390" i="17"/>
  <c r="M382" i="17"/>
  <c r="M374" i="17"/>
  <c r="M366" i="17"/>
  <c r="M358" i="17"/>
  <c r="M350" i="17"/>
  <c r="M342" i="17"/>
  <c r="M334" i="17"/>
  <c r="M326" i="17"/>
  <c r="M270" i="17"/>
  <c r="M262" i="17"/>
  <c r="M254" i="17"/>
  <c r="M238" i="17"/>
  <c r="M222" i="17"/>
  <c r="M214" i="17"/>
  <c r="M206" i="17"/>
  <c r="M150" i="17"/>
  <c r="M78" i="17"/>
  <c r="M997" i="17"/>
  <c r="M989" i="17"/>
  <c r="M981" i="17"/>
  <c r="M973" i="17"/>
  <c r="M965" i="17"/>
  <c r="M957" i="17"/>
  <c r="M949" i="17"/>
  <c r="M941" i="17"/>
  <c r="M933" i="17"/>
  <c r="M925" i="17"/>
  <c r="M917" i="17"/>
  <c r="M909" i="17"/>
  <c r="M901" i="17"/>
  <c r="M893" i="17"/>
  <c r="M885" i="17"/>
  <c r="M877" i="17"/>
  <c r="M869" i="17"/>
  <c r="M861" i="17"/>
  <c r="M853" i="17"/>
  <c r="M845" i="17"/>
  <c r="M837" i="17"/>
  <c r="M829" i="17"/>
  <c r="M821" i="17"/>
  <c r="M813" i="17"/>
  <c r="M805" i="17"/>
  <c r="M797" i="17"/>
  <c r="M789" i="17"/>
  <c r="M781" i="17"/>
  <c r="M773" i="17"/>
  <c r="M765" i="17"/>
  <c r="M757" i="17"/>
  <c r="M749" i="17"/>
  <c r="M741" i="17"/>
  <c r="M733" i="17"/>
  <c r="M725" i="17"/>
  <c r="M717" i="17"/>
  <c r="M709" i="17"/>
  <c r="M701" i="17"/>
  <c r="M693" i="17"/>
  <c r="M685" i="17"/>
  <c r="M677" i="17"/>
  <c r="M669" i="17"/>
  <c r="M661" i="17"/>
  <c r="M653" i="17"/>
  <c r="M645" i="17"/>
  <c r="M637" i="17"/>
  <c r="M629" i="17"/>
  <c r="M621" i="17"/>
  <c r="M613" i="17"/>
  <c r="M605" i="17"/>
  <c r="M597" i="17"/>
  <c r="M589" i="17"/>
  <c r="M581" i="17"/>
  <c r="M573" i="17"/>
  <c r="M565" i="17"/>
  <c r="M557" i="17"/>
  <c r="M549" i="17"/>
  <c r="M541" i="17"/>
  <c r="M533" i="17"/>
  <c r="M525" i="17"/>
  <c r="M517" i="17"/>
  <c r="M509" i="17"/>
  <c r="M501" i="17"/>
  <c r="M493" i="17"/>
  <c r="M485" i="17"/>
  <c r="M477" i="17"/>
  <c r="M469" i="17"/>
  <c r="M461" i="17"/>
  <c r="M453" i="17"/>
  <c r="M445" i="17"/>
  <c r="M437" i="17"/>
  <c r="M429" i="17"/>
  <c r="M421" i="17"/>
  <c r="M413" i="17"/>
  <c r="M405" i="17"/>
  <c r="M397" i="17"/>
  <c r="M389" i="17"/>
  <c r="M381" i="17"/>
  <c r="M373" i="17"/>
  <c r="M365" i="17"/>
  <c r="M357" i="17"/>
  <c r="M349" i="17"/>
  <c r="M341" i="17"/>
  <c r="M333" i="17"/>
  <c r="M325" i="17"/>
  <c r="M317" i="17"/>
  <c r="M309" i="17"/>
  <c r="M293" i="17"/>
  <c r="M269" i="17"/>
  <c r="M245" i="17"/>
  <c r="M197" i="17"/>
  <c r="M189" i="17"/>
  <c r="M181" i="17"/>
  <c r="M149" i="17"/>
  <c r="M141" i="17"/>
  <c r="M117" i="17"/>
  <c r="M852" i="17"/>
  <c r="M844" i="17"/>
  <c r="M836" i="17"/>
  <c r="M828" i="17"/>
  <c r="M820" i="17"/>
  <c r="M812" i="17"/>
  <c r="M804" i="17"/>
  <c r="M796" i="17"/>
  <c r="M788" i="17"/>
  <c r="M780" i="17"/>
  <c r="M772" i="17"/>
  <c r="M764" i="17"/>
  <c r="M756" i="17"/>
  <c r="M748" i="17"/>
  <c r="M740" i="17"/>
  <c r="M732" i="17"/>
  <c r="M724" i="17"/>
  <c r="M716" i="17"/>
  <c r="M708" i="17"/>
  <c r="M700" i="17"/>
  <c r="M692" i="17"/>
  <c r="M684" i="17"/>
  <c r="M676" i="17"/>
  <c r="M668" i="17"/>
  <c r="M660" i="17"/>
  <c r="M652" i="17"/>
  <c r="M644" i="17"/>
  <c r="M636" i="17"/>
  <c r="M628" i="17"/>
  <c r="M620" i="17"/>
  <c r="M612" i="17"/>
  <c r="M604" i="17"/>
  <c r="M596" i="17"/>
  <c r="M588" i="17"/>
  <c r="M580" i="17"/>
  <c r="M572" i="17"/>
  <c r="M564" i="17"/>
  <c r="M556" i="17"/>
  <c r="M548" i="17"/>
  <c r="M540" i="17"/>
  <c r="M532" i="17"/>
  <c r="M524" i="17"/>
  <c r="M516" i="17"/>
  <c r="M508" i="17"/>
  <c r="M500" i="17"/>
  <c r="M492" i="17"/>
  <c r="M484" i="17"/>
  <c r="M476" i="17"/>
  <c r="M468" i="17"/>
  <c r="M460" i="17"/>
  <c r="M452" i="17"/>
  <c r="M444" i="17"/>
  <c r="M436" i="17"/>
  <c r="M428" i="17"/>
  <c r="M420" i="17"/>
  <c r="M412" i="17"/>
  <c r="M404" i="17"/>
  <c r="M396" i="17"/>
  <c r="M388" i="17"/>
  <c r="M380" i="17"/>
  <c r="M372" i="17"/>
  <c r="M364" i="17"/>
  <c r="M356" i="17"/>
  <c r="M348" i="17"/>
  <c r="M340" i="17"/>
  <c r="M332" i="17"/>
  <c r="M324" i="17"/>
  <c r="M316" i="17"/>
  <c r="M308" i="17"/>
  <c r="M300" i="17"/>
  <c r="M292" i="17"/>
  <c r="M284" i="17"/>
  <c r="M276" i="17"/>
  <c r="M268" i="17"/>
  <c r="M260" i="17"/>
  <c r="M252" i="17"/>
  <c r="M244" i="17"/>
  <c r="M236" i="17"/>
  <c r="M220" i="17"/>
  <c r="M196" i="17"/>
  <c r="M172" i="17"/>
  <c r="M132" i="17"/>
  <c r="M84" i="17"/>
  <c r="M44" i="17"/>
  <c r="M20" i="17"/>
  <c r="M819" i="17"/>
  <c r="M811" i="17"/>
  <c r="M803" i="17"/>
  <c r="M795" i="17"/>
  <c r="M787" i="17"/>
  <c r="M779" i="17"/>
  <c r="M771" i="17"/>
  <c r="M763" i="17"/>
  <c r="M755" i="17"/>
  <c r="M747" i="17"/>
  <c r="M739" i="17"/>
  <c r="M731" i="17"/>
  <c r="M723" i="17"/>
  <c r="M715" i="17"/>
  <c r="M707" i="17"/>
  <c r="M699" i="17"/>
  <c r="M691" i="17"/>
  <c r="M683" i="17"/>
  <c r="M675" i="17"/>
  <c r="M667" i="17"/>
  <c r="M659" i="17"/>
  <c r="M651" i="17"/>
  <c r="M643" i="17"/>
  <c r="M635" i="17"/>
  <c r="M627" i="17"/>
  <c r="M619" i="17"/>
  <c r="M611" i="17"/>
  <c r="M603" i="17"/>
  <c r="M595" i="17"/>
  <c r="M587" i="17"/>
  <c r="M579" i="17"/>
  <c r="M571" i="17"/>
  <c r="M563" i="17"/>
  <c r="M555" i="17"/>
  <c r="M547" i="17"/>
  <c r="M539" i="17"/>
  <c r="M531" i="17"/>
  <c r="M523" i="17"/>
  <c r="M515" i="17"/>
  <c r="M507" i="17"/>
  <c r="M499" i="17"/>
  <c r="M491" i="17"/>
  <c r="M483" i="17"/>
  <c r="M475" i="17"/>
  <c r="M467" i="17"/>
  <c r="M459" i="17"/>
  <c r="M451" i="17"/>
  <c r="M443" i="17"/>
  <c r="M435" i="17"/>
  <c r="M427" i="17"/>
  <c r="M419" i="17"/>
  <c r="M411" i="17"/>
  <c r="M403" i="17"/>
  <c r="M395" i="17"/>
  <c r="M387" i="17"/>
  <c r="M379" i="17"/>
  <c r="M371" i="17"/>
  <c r="M363" i="17"/>
  <c r="M355" i="17"/>
  <c r="M347" i="17"/>
  <c r="M339" i="17"/>
  <c r="M331" i="17"/>
  <c r="M323" i="17"/>
  <c r="M315" i="17"/>
  <c r="M307" i="17"/>
  <c r="M299" i="17"/>
  <c r="M291" i="17"/>
  <c r="M283" i="17"/>
  <c r="M275" i="17"/>
  <c r="M267" i="17"/>
  <c r="M259" i="17"/>
  <c r="M251" i="17"/>
  <c r="M243" i="17"/>
  <c r="M235" i="17"/>
  <c r="M227" i="17"/>
  <c r="M219" i="17"/>
  <c r="M211" i="17"/>
  <c r="M203" i="17"/>
  <c r="M514" i="17"/>
  <c r="M498" i="17"/>
  <c r="M482" i="17"/>
  <c r="M466" i="17"/>
  <c r="M450" i="17"/>
  <c r="M434" i="17"/>
  <c r="M418" i="17"/>
  <c r="M402" i="17"/>
  <c r="M386" i="17"/>
  <c r="M370" i="17"/>
  <c r="M354" i="17"/>
  <c r="M338" i="17"/>
  <c r="M322" i="17"/>
  <c r="M306" i="17"/>
  <c r="M282" i="17"/>
  <c r="M266" i="17"/>
  <c r="M234" i="17"/>
  <c r="M226" i="17"/>
  <c r="M218" i="17"/>
  <c r="M210" i="17"/>
  <c r="M202" i="17"/>
  <c r="M186" i="17"/>
  <c r="M178" i="17"/>
  <c r="M170" i="17"/>
  <c r="M162" i="17"/>
  <c r="M154" i="17"/>
  <c r="M146" i="17"/>
  <c r="M138" i="17"/>
  <c r="M114" i="17"/>
  <c r="M106" i="17"/>
  <c r="M90" i="17"/>
  <c r="M82" i="17"/>
  <c r="M74" i="17"/>
  <c r="M66" i="17"/>
  <c r="M58" i="17"/>
  <c r="M42" i="17"/>
  <c r="M34" i="17"/>
  <c r="M26" i="17"/>
  <c r="M18" i="17"/>
  <c r="M10" i="17"/>
  <c r="M361" i="17"/>
  <c r="M353" i="17"/>
  <c r="M329" i="17"/>
  <c r="M321" i="17"/>
  <c r="M297" i="17"/>
  <c r="M289" i="17"/>
  <c r="M273" i="17"/>
  <c r="M265" i="17"/>
  <c r="M257" i="17"/>
  <c r="M249" i="17"/>
  <c r="M241" i="17"/>
  <c r="M209" i="17"/>
  <c r="M193" i="17"/>
  <c r="M169" i="17"/>
  <c r="M161" i="17"/>
  <c r="M145" i="17"/>
  <c r="M137" i="17"/>
  <c r="M129" i="17"/>
  <c r="M121" i="17"/>
  <c r="M504" i="17"/>
  <c r="M488" i="17"/>
  <c r="M472" i="17"/>
  <c r="M456" i="17"/>
  <c r="M440" i="17"/>
  <c r="M424" i="17"/>
  <c r="M408" i="17"/>
  <c r="M392" i="17"/>
  <c r="M376" i="17"/>
  <c r="M360" i="17"/>
  <c r="M344" i="17"/>
  <c r="M328" i="17"/>
  <c r="M312" i="17"/>
  <c r="M296" i="17"/>
  <c r="M288" i="17"/>
  <c r="M272" i="17"/>
  <c r="M264" i="17"/>
  <c r="M248" i="17"/>
  <c r="M240" i="17"/>
  <c r="M224" i="17"/>
  <c r="M216" i="17"/>
  <c r="M200" i="17"/>
  <c r="M192" i="17"/>
  <c r="M184" i="17"/>
  <c r="M176" i="17"/>
  <c r="M160" i="17"/>
  <c r="M152" i="17"/>
  <c r="M144" i="17"/>
  <c r="M136" i="17"/>
  <c r="M128" i="17"/>
  <c r="M120" i="17"/>
  <c r="M96" i="17"/>
  <c r="M88" i="17"/>
  <c r="M80" i="17"/>
  <c r="M64" i="17"/>
  <c r="M56" i="17"/>
  <c r="M48" i="17"/>
  <c r="M40" i="17"/>
  <c r="M32" i="17"/>
  <c r="M24" i="17"/>
  <c r="M8" i="17"/>
  <c r="M119" i="17"/>
  <c r="M111" i="17"/>
  <c r="M103" i="17"/>
  <c r="M87" i="17"/>
  <c r="M79" i="17"/>
  <c r="M71" i="17"/>
  <c r="M63" i="17"/>
  <c r="M55" i="17"/>
  <c r="M47" i="17"/>
  <c r="M39" i="17"/>
  <c r="M31" i="17"/>
  <c r="M23" i="17"/>
  <c r="M15" i="17"/>
  <c r="M7" i="17"/>
  <c r="M318" i="17"/>
  <c r="M310" i="17"/>
  <c r="M302" i="17"/>
  <c r="M294" i="17"/>
  <c r="M286" i="17"/>
  <c r="M278" i="17"/>
  <c r="M246" i="17"/>
  <c r="M230" i="17"/>
  <c r="M198" i="17"/>
  <c r="M190" i="17"/>
  <c r="M182" i="17"/>
  <c r="M174" i="17"/>
  <c r="M166" i="17"/>
  <c r="M158" i="17"/>
  <c r="M142" i="17"/>
  <c r="M134" i="17"/>
  <c r="M126" i="17"/>
  <c r="M118" i="17"/>
  <c r="M110" i="17"/>
  <c r="M102" i="17"/>
  <c r="M86" i="17"/>
  <c r="M62" i="17"/>
  <c r="M54" i="17"/>
  <c r="M46" i="17"/>
  <c r="M38" i="17"/>
  <c r="M30" i="17"/>
  <c r="M22" i="17"/>
  <c r="M301" i="17"/>
  <c r="M285" i="17"/>
  <c r="M277" i="17"/>
  <c r="M261" i="17"/>
  <c r="M253" i="17"/>
  <c r="M237" i="17"/>
  <c r="M229" i="17"/>
  <c r="M221" i="17"/>
  <c r="M213" i="17"/>
  <c r="M205" i="17"/>
  <c r="M173" i="17"/>
  <c r="M165" i="17"/>
  <c r="M157" i="17"/>
  <c r="M133" i="17"/>
  <c r="M125" i="17"/>
  <c r="M109" i="17"/>
  <c r="M101" i="17"/>
  <c r="M93" i="17"/>
  <c r="M85" i="17"/>
  <c r="M77" i="17"/>
  <c r="M69" i="17"/>
  <c r="M61" i="17"/>
  <c r="M53" i="17"/>
  <c r="M45" i="17"/>
  <c r="M37" i="17"/>
  <c r="M21" i="17"/>
  <c r="M13" i="17"/>
  <c r="M5" i="17"/>
  <c r="M228" i="17"/>
  <c r="M212" i="17"/>
  <c r="M204" i="17"/>
  <c r="M188" i="17"/>
  <c r="M180" i="17"/>
  <c r="M164" i="17"/>
  <c r="M156" i="17"/>
  <c r="M148" i="17"/>
  <c r="M140" i="17"/>
  <c r="M124" i="17"/>
  <c r="M116" i="17"/>
  <c r="M108" i="17"/>
  <c r="M100" i="17"/>
  <c r="M92" i="17"/>
  <c r="M76" i="17"/>
  <c r="M68" i="17"/>
  <c r="M60" i="17"/>
  <c r="M52" i="17"/>
  <c r="M36" i="17"/>
  <c r="M28" i="17"/>
  <c r="M12" i="17"/>
  <c r="M4" i="17"/>
  <c r="M195" i="17"/>
  <c r="M187" i="17"/>
  <c r="M179" i="17"/>
  <c r="M171" i="17"/>
  <c r="M163" i="17"/>
  <c r="M155" i="17"/>
  <c r="M147" i="17"/>
  <c r="M139" i="17"/>
  <c r="M131" i="17"/>
  <c r="M123" i="17"/>
  <c r="M115" i="17"/>
  <c r="M107" i="17"/>
  <c r="M99" i="17"/>
  <c r="M91" i="17"/>
  <c r="M83" i="17"/>
  <c r="M75" i="17"/>
  <c r="M67" i="17"/>
  <c r="M51" i="17"/>
  <c r="M43" i="17"/>
  <c r="M35" i="17"/>
  <c r="M27" i="17"/>
  <c r="M19" i="17"/>
  <c r="M11" i="17"/>
  <c r="M3" i="17"/>
  <c r="M105" i="17"/>
  <c r="M97" i="17"/>
  <c r="M89" i="17"/>
  <c r="M81" i="17"/>
  <c r="M73" i="17"/>
  <c r="M65" i="17"/>
  <c r="M57" i="17"/>
  <c r="M49" i="17"/>
  <c r="M41" i="17"/>
  <c r="M33" i="17"/>
  <c r="M25" i="17"/>
  <c r="M17" i="17"/>
  <c r="M9" i="17"/>
</calcChain>
</file>

<file path=xl/sharedStrings.xml><?xml version="1.0" encoding="utf-8"?>
<sst xmlns="http://schemas.openxmlformats.org/spreadsheetml/2006/main" count="11094" uniqueCount="6216">
  <si>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</si>
  <si>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</si>
  <si>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</si>
  <si>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</si>
  <si>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</si>
  <si>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</si>
  <si>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</si>
  <si>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</si>
  <si>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</si>
  <si>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</si>
  <si>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</si>
  <si>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</si>
  <si>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</si>
  <si>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</si>
  <si>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</si>
  <si>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</si>
  <si>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</si>
  <si>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</si>
  <si>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</si>
  <si>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</si>
  <si>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</si>
  <si>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</si>
  <si>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</si>
  <si>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</si>
  <si>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</si>
  <si>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</si>
  <si>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</si>
  <si>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</si>
  <si>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</si>
  <si>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</si>
  <si>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</si>
  <si>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</si>
  <si>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</si>
  <si>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</si>
  <si>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</si>
  <si>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</si>
  <si>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</si>
  <si>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</si>
  <si>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</si>
  <si>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</si>
  <si>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</si>
  <si>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</si>
  <si>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</si>
  <si>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</si>
  <si>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</si>
  <si>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</si>
  <si>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</si>
  <si>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</si>
  <si>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</si>
  <si>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</si>
  <si>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</si>
  <si>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</si>
  <si>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</si>
  <si>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</si>
  <si>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</si>
  <si>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</si>
  <si>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</si>
  <si>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</si>
  <si>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</si>
  <si>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</si>
  <si>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</si>
  <si>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</si>
  <si>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</si>
  <si>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</si>
  <si>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</si>
  <si>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</si>
  <si>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</si>
  <si>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</si>
  <si>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</si>
  <si>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</si>
  <si>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</si>
  <si>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</si>
  <si>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</si>
  <si>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</si>
  <si>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</si>
  <si>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</si>
  <si>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</si>
  <si>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</si>
  <si>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</si>
  <si>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</si>
  <si>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</si>
  <si>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</si>
  <si>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</si>
  <si>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</si>
  <si>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</si>
  <si>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</si>
  <si>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</si>
  <si>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</si>
  <si>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</si>
  <si>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</si>
  <si>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</si>
  <si>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</si>
  <si>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</si>
  <si>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</si>
  <si>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</si>
  <si>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</si>
  <si>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</si>
  <si>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</si>
  <si>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</si>
  <si>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</si>
  <si>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</si>
  <si>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</si>
  <si>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</si>
  <si>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</si>
  <si>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</si>
  <si>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</si>
  <si>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</si>
  <si>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</si>
  <si>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</si>
  <si>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</si>
  <si>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</si>
  <si>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</si>
  <si>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</si>
  <si>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</si>
  <si>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</si>
  <si>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</si>
  <si>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</si>
  <si>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</si>
  <si>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</si>
  <si>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</si>
  <si>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</si>
  <si>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</si>
  <si>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</si>
  <si>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</si>
  <si>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</si>
  <si>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</si>
  <si>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</si>
  <si>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</si>
  <si>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</si>
  <si>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</si>
  <si>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</si>
  <si>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</si>
  <si>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</si>
  <si>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</si>
  <si>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</si>
  <si>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</si>
  <si>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</si>
  <si>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</si>
  <si>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</si>
  <si>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</si>
  <si>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</si>
  <si>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</si>
  <si>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</si>
  <si>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</si>
  <si>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</si>
  <si>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</si>
  <si>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</si>
  <si>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</si>
  <si>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</si>
  <si>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</si>
  <si>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</si>
  <si>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</si>
  <si>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</si>
  <si>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</si>
  <si>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</si>
  <si>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</si>
  <si>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</si>
  <si>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</si>
  <si>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</si>
  <si>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</si>
  <si>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</si>
  <si>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</si>
  <si>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</si>
  <si>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</si>
  <si>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</si>
  <si>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</si>
  <si>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</si>
  <si>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</si>
  <si>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</si>
  <si>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</si>
  <si>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</si>
  <si>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</si>
  <si>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</si>
  <si>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</si>
  <si>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</si>
  <si>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</si>
  <si>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</si>
  <si>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</si>
  <si>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</si>
  <si>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</si>
  <si>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</si>
  <si>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</si>
  <si>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</si>
  <si>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</si>
  <si>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</si>
  <si>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</si>
  <si>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</si>
  <si>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</si>
  <si>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</si>
  <si>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</si>
  <si>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</si>
  <si>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</si>
  <si>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</si>
  <si>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</si>
  <si>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</si>
  <si>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</si>
  <si>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</si>
  <si>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</si>
  <si>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</si>
  <si>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</si>
  <si>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</si>
  <si>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</si>
  <si>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</si>
  <si>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</si>
  <si>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</si>
  <si>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</si>
  <si>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</si>
  <si>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</si>
  <si>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</si>
  <si>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</si>
  <si>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</si>
  <si>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</si>
  <si>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</si>
  <si>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</si>
  <si>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</si>
  <si>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</si>
  <si>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</si>
  <si>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</si>
  <si>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</si>
  <si>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</si>
  <si>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</si>
  <si>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</si>
  <si>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</si>
  <si>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</si>
  <si>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</si>
  <si>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</si>
  <si>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</si>
  <si>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</si>
  <si>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</si>
  <si>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</si>
  <si>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</si>
  <si>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</si>
  <si>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</si>
  <si>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</si>
  <si>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</si>
  <si>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</si>
  <si>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</si>
  <si>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</si>
  <si>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</si>
  <si>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</si>
  <si>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</si>
  <si>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</si>
  <si>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</si>
  <si>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</si>
  <si>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</si>
  <si>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</si>
  <si>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</si>
  <si>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</si>
  <si>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</si>
  <si>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</si>
  <si>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</si>
  <si>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</si>
  <si>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</si>
  <si>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</si>
  <si>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</si>
  <si>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</si>
  <si>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</si>
  <si>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</si>
  <si>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</si>
  <si>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</si>
  <si>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</si>
  <si>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</si>
  <si>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</si>
  <si>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</si>
  <si>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</si>
  <si>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</si>
  <si>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</si>
  <si>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</si>
  <si>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</si>
  <si>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</si>
  <si>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</si>
  <si>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</si>
  <si>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</si>
  <si>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</si>
  <si>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</si>
  <si>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</si>
  <si>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</si>
  <si>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</si>
  <si>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</si>
  <si>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</si>
  <si>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</si>
  <si>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</si>
  <si>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</si>
  <si>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</si>
  <si>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</si>
  <si>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</si>
  <si>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</si>
  <si>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</si>
  <si>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</si>
  <si>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</si>
  <si>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</si>
  <si>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</si>
  <si>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</si>
  <si>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</si>
  <si>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</si>
  <si>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</si>
  <si>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</si>
  <si>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</si>
  <si>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</si>
  <si>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</si>
  <si>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</si>
  <si>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</si>
  <si>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</si>
  <si>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</si>
  <si>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</si>
  <si>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</si>
  <si>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</si>
  <si>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</si>
  <si>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</si>
  <si>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</si>
  <si>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</si>
  <si>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</si>
  <si>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</si>
  <si>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</si>
  <si>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</si>
  <si>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</si>
  <si>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</si>
  <si>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</si>
  <si>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</si>
  <si>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</si>
  <si>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</si>
  <si>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</si>
  <si>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</si>
  <si>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</si>
  <si>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</si>
  <si>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</si>
  <si>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</si>
  <si>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</si>
  <si>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</si>
  <si>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</si>
  <si>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</si>
  <si>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</si>
  <si>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</si>
  <si>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</si>
  <si>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</si>
  <si>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</si>
  <si>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</si>
  <si>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</si>
  <si>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</si>
  <si>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</si>
  <si>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</si>
  <si>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</si>
  <si>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</si>
  <si>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</si>
  <si>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</si>
  <si>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</si>
  <si>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</si>
  <si>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</si>
  <si>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</si>
  <si>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</si>
  <si>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</si>
  <si>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</si>
  <si>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</si>
  <si>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</si>
  <si>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</si>
  <si>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</si>
  <si>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</si>
  <si>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</si>
  <si>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</si>
  <si>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</si>
  <si>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</si>
  <si>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</si>
  <si>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</si>
  <si>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</si>
  <si>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</si>
  <si>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</si>
  <si>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</si>
  <si>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</si>
  <si>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</si>
  <si>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</si>
  <si>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</si>
  <si>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</si>
  <si>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</si>
  <si>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</si>
  <si>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</si>
  <si>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</si>
  <si>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</si>
  <si>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</si>
  <si>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</si>
  <si>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</si>
  <si>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</si>
  <si>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</si>
  <si>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</si>
  <si>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</si>
  <si>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</si>
  <si>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</si>
  <si>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</si>
  <si>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</si>
  <si>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</si>
  <si>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</si>
  <si>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</si>
  <si>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</si>
  <si>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</si>
  <si>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</si>
  <si>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</si>
  <si>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</si>
  <si>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</si>
  <si>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</si>
  <si>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</si>
  <si>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</si>
  <si>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</si>
  <si>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</si>
  <si>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</si>
  <si>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</si>
  <si>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</si>
  <si>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</si>
  <si>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</si>
  <si>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</si>
  <si>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</si>
  <si>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</si>
  <si>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</si>
  <si>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</si>
  <si>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</si>
  <si>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</si>
  <si>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</si>
  <si>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</si>
  <si>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</si>
  <si>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</si>
  <si>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</si>
  <si>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</si>
  <si>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</si>
  <si>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</si>
  <si>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</si>
  <si>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</si>
  <si>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</si>
  <si>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</si>
  <si>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</si>
  <si>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</si>
  <si>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</si>
  <si>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</si>
  <si>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</si>
  <si>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</si>
  <si>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</si>
  <si>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</si>
  <si>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</si>
  <si>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</si>
  <si>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</si>
  <si>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</si>
  <si>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</si>
  <si>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</si>
  <si>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</si>
  <si>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</si>
  <si>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</si>
  <si>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</si>
  <si>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</si>
  <si>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</si>
  <si>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</si>
  <si>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</si>
  <si>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</si>
  <si>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</si>
  <si>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</si>
  <si>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</si>
  <si>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</si>
  <si>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</si>
  <si>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</si>
  <si>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</si>
  <si>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</si>
  <si>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</si>
  <si>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</si>
  <si>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</si>
  <si>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</si>
  <si>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</si>
  <si>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</si>
  <si>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</si>
  <si>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</si>
  <si>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</si>
  <si>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</si>
  <si>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</si>
  <si>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</si>
  <si>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</si>
  <si>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</si>
  <si>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</si>
  <si>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</si>
  <si>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</si>
  <si>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</si>
  <si>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</si>
  <si>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</si>
  <si>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</si>
  <si>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</si>
  <si>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</si>
  <si>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</si>
  <si>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</si>
  <si>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</si>
  <si>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</si>
  <si>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</si>
  <si>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</si>
  <si>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</si>
  <si>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</si>
  <si>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</si>
  <si>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</si>
  <si>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</si>
  <si>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</si>
  <si>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</si>
  <si>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</si>
  <si>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</si>
  <si>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</si>
  <si>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</si>
  <si>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</si>
  <si>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</si>
  <si>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</si>
  <si>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</si>
  <si>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</si>
  <si>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</si>
  <si>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</si>
  <si>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</si>
  <si>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</si>
  <si>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</si>
  <si>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</si>
  <si>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</si>
  <si>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</si>
  <si>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</si>
  <si>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</si>
  <si>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</si>
  <si>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</si>
  <si>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</si>
  <si>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</si>
  <si>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</si>
  <si>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</si>
  <si>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</si>
  <si>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</si>
  <si>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</si>
  <si>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</si>
  <si>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</si>
  <si>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</si>
  <si>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</si>
  <si>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</si>
  <si>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</si>
  <si>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</si>
  <si>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</si>
  <si>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</si>
  <si>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</si>
  <si>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</si>
  <si>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</si>
  <si>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</si>
  <si>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</si>
  <si>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</si>
  <si>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</si>
  <si>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</si>
  <si>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</si>
  <si>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</si>
  <si>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</si>
  <si>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</si>
  <si>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</si>
  <si>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</si>
  <si>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</si>
  <si>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</si>
  <si>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</si>
  <si>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</si>
  <si>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</si>
  <si>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</si>
  <si>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</si>
  <si>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</si>
  <si>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</si>
  <si>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</si>
  <si>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</si>
  <si>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</si>
  <si>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</si>
  <si>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</si>
  <si>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</si>
  <si>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</si>
  <si>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</si>
  <si>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</si>
  <si>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</si>
  <si>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</si>
  <si>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</si>
  <si>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</si>
  <si>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</si>
  <si>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</si>
  <si>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</si>
  <si>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</si>
  <si>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</si>
  <si>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</si>
  <si>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</si>
  <si>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</si>
  <si>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</si>
  <si>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</si>
  <si>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</si>
  <si>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</si>
  <si>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</si>
  <si>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</si>
  <si>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</si>
  <si>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</si>
  <si>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</si>
  <si>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</si>
  <si>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</si>
  <si>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</si>
  <si>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</si>
  <si>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</si>
  <si>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</si>
  <si>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</si>
  <si>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</si>
  <si>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</si>
  <si>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</si>
  <si>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</si>
  <si>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</si>
  <si>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</si>
  <si>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</si>
  <si>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</si>
  <si>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</si>
  <si>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</si>
  <si>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</si>
  <si>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</si>
  <si>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</si>
  <si>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</si>
  <si>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</si>
  <si>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</si>
  <si>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</si>
  <si>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</si>
  <si>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</si>
  <si>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</si>
  <si>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</si>
  <si>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</si>
  <si>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</si>
  <si>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</si>
  <si>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</si>
  <si>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</si>
  <si>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</si>
  <si>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</si>
  <si>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</si>
  <si>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</si>
  <si>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</si>
  <si>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</si>
  <si>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</si>
  <si>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</si>
  <si>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</si>
  <si>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</si>
  <si>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</si>
  <si>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</si>
  <si>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</si>
  <si>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</si>
  <si>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</si>
  <si>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</si>
  <si>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</si>
  <si>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</si>
  <si>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</si>
  <si>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</si>
  <si>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</si>
  <si>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</si>
  <si>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</si>
  <si>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</si>
  <si>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</si>
  <si>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</si>
  <si>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</si>
  <si>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</si>
  <si>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</si>
  <si>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</si>
  <si>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</si>
  <si>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</si>
  <si>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</si>
  <si>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</si>
  <si>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</si>
  <si>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</si>
  <si>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</si>
  <si>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</si>
  <si>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</si>
  <si>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</si>
  <si>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</si>
  <si>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</si>
  <si>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</si>
  <si>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</si>
  <si>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</si>
  <si>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</si>
  <si>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</si>
  <si>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</si>
  <si>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</si>
  <si>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</si>
  <si>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</si>
  <si>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</si>
  <si>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</si>
  <si>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</si>
  <si>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</si>
  <si>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</si>
  <si>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</si>
  <si>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</si>
  <si>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</si>
  <si>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</si>
  <si>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</si>
  <si>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</si>
  <si>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</si>
  <si>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</si>
  <si>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</si>
  <si>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</si>
  <si>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</si>
  <si>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</si>
  <si>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</si>
  <si>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</si>
  <si>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</si>
  <si>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</si>
  <si>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</si>
  <si>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</si>
  <si>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</si>
  <si>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</si>
  <si>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</si>
  <si>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</si>
  <si>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</si>
  <si>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</si>
  <si>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</si>
  <si>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</si>
  <si>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</si>
  <si>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</si>
  <si>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</si>
  <si>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</si>
  <si>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</si>
  <si>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</si>
  <si>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</si>
  <si>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</si>
  <si>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</si>
  <si>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</si>
  <si>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</si>
  <si>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</si>
  <si>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</si>
  <si>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</si>
  <si>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</si>
  <si>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</si>
  <si>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</si>
  <si>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</si>
  <si>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</si>
  <si>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</si>
  <si>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</si>
  <si>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</si>
  <si>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</si>
  <si>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</si>
  <si>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</si>
  <si>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</si>
  <si>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</si>
  <si>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</si>
  <si>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</si>
  <si>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</si>
  <si>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</si>
  <si>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</si>
  <si>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</si>
  <si>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</si>
  <si>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</si>
  <si>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</si>
  <si>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</si>
  <si>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</si>
  <si>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</si>
  <si>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</si>
  <si>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</si>
  <si>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</si>
  <si>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</si>
  <si>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</si>
  <si>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</si>
  <si>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</si>
  <si>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</si>
  <si>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</si>
  <si>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</si>
  <si>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</si>
  <si>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</si>
  <si>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</si>
  <si>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</si>
  <si>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</si>
  <si>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</si>
  <si>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</si>
  <si>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</si>
  <si>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</si>
  <si>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</si>
  <si>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</si>
  <si>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</si>
  <si>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</si>
  <si>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</si>
  <si>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</si>
  <si>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</si>
  <si>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</si>
  <si>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</si>
  <si>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</si>
  <si>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</si>
  <si>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</si>
  <si>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</si>
  <si>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</si>
  <si>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</si>
  <si>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</si>
  <si>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</si>
  <si>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</si>
  <si>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</si>
  <si>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</si>
  <si>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</si>
  <si>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</si>
  <si>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</si>
  <si>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</si>
  <si>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</si>
  <si>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</si>
  <si>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</si>
  <si>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</si>
  <si>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</si>
  <si>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</si>
  <si>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</si>
  <si>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</si>
  <si>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</si>
  <si>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</si>
  <si>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</si>
  <si>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</si>
  <si>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</si>
  <si>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</si>
  <si>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</si>
  <si>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</si>
  <si>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</si>
  <si>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</si>
  <si>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</si>
  <si>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</si>
  <si>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</si>
  <si>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</si>
  <si>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</si>
  <si>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</si>
  <si>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</si>
  <si>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</si>
  <si>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</si>
  <si>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</si>
  <si>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</si>
  <si>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</si>
  <si>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</si>
  <si>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</si>
  <si>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</si>
  <si>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</si>
  <si>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</si>
  <si>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</si>
  <si>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</si>
  <si>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</si>
  <si>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</si>
  <si>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</si>
  <si>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</si>
  <si>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</si>
  <si>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</si>
  <si>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</si>
  <si>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</si>
  <si>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</si>
  <si>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</si>
  <si>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</si>
  <si>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</si>
  <si>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</si>
  <si>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</si>
  <si>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</si>
  <si>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</si>
  <si>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</si>
  <si>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</si>
  <si>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</si>
  <si>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</si>
  <si>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</si>
  <si>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</si>
  <si>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</si>
  <si>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</si>
  <si>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</si>
  <si>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</si>
  <si>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</si>
  <si>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</si>
  <si>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</si>
  <si>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</si>
  <si>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</si>
  <si>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</si>
  <si>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</si>
  <si>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</si>
  <si>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</si>
  <si>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</si>
  <si>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</si>
  <si>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</si>
  <si>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</si>
  <si>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</si>
  <si>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</si>
  <si>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</si>
  <si>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</si>
  <si>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</si>
  <si>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</si>
  <si>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</si>
  <si>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</si>
  <si>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</si>
  <si>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</si>
  <si>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</si>
  <si>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</si>
  <si>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</si>
  <si>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</si>
  <si>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</si>
  <si>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</si>
  <si>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</si>
  <si>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</si>
  <si>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</si>
  <si>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</si>
  <si>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</si>
  <si>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</si>
  <si>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</si>
  <si>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</si>
  <si>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</si>
  <si>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</si>
  <si>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</si>
  <si>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</si>
  <si>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</si>
  <si>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</si>
  <si>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</si>
  <si>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</si>
  <si>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</si>
  <si>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</si>
  <si>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</si>
  <si>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</si>
  <si>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</si>
  <si>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</si>
  <si>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</si>
  <si>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</si>
  <si>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</si>
  <si>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</si>
  <si>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</si>
  <si>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</si>
  <si>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</si>
  <si>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</si>
  <si>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</si>
  <si>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</si>
  <si>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</si>
  <si>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</si>
  <si>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</si>
  <si>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</si>
  <si>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</si>
  <si>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</si>
  <si>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</si>
  <si>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</si>
  <si>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</si>
  <si>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</si>
  <si>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</si>
  <si>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</si>
  <si>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</si>
  <si>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</si>
  <si>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</si>
  <si>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</si>
  <si>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</si>
  <si>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</si>
  <si>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</si>
  <si>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</si>
  <si>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</si>
  <si>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</si>
  <si>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</si>
  <si>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</si>
  <si>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</si>
  <si>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</si>
  <si>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</si>
  <si>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</si>
  <si>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</si>
  <si>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</si>
  <si>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</si>
  <si>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</si>
  <si>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</si>
  <si>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</si>
  <si>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</si>
  <si>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</si>
  <si>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</si>
  <si>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</si>
  <si>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</si>
  <si>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</si>
  <si>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</si>
  <si>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</si>
  <si>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</si>
  <si>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</si>
  <si>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</si>
  <si>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</si>
  <si>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</si>
  <si>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</si>
  <si>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</si>
  <si>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</si>
  <si>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</si>
  <si>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</si>
  <si>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</si>
  <si>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</si>
  <si>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</si>
  <si>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</si>
  <si>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</si>
  <si>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</si>
  <si>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</si>
  <si>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</si>
  <si>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</si>
  <si>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</si>
  <si>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</si>
  <si>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</si>
  <si>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</si>
  <si>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</si>
  <si>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</si>
  <si>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</si>
  <si>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</si>
  <si>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</si>
  <si>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</si>
  <si>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</si>
  <si>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</si>
  <si>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</si>
  <si>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</si>
  <si>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</si>
  <si>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</si>
  <si>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</si>
  <si>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</si>
  <si>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</si>
  <si>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</si>
  <si>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</si>
  <si>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</si>
  <si>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</si>
  <si>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</si>
  <si>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</si>
  <si>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</si>
  <si>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</si>
  <si>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</si>
  <si>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</si>
  <si>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</si>
  <si>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</si>
  <si>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</si>
  <si>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</si>
  <si>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</si>
  <si>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</si>
  <si>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</si>
  <si>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</si>
  <si>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</si>
  <si>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</si>
  <si>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</si>
  <si>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</si>
  <si>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</si>
  <si>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</si>
  <si>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</si>
  <si>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</si>
  <si>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</si>
  <si>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</si>
  <si>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</si>
  <si>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</si>
  <si>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</si>
  <si>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</si>
  <si>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</si>
  <si>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</si>
  <si>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</si>
  <si>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</si>
  <si>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</si>
  <si>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</si>
  <si>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</si>
  <si>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</si>
  <si>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</si>
  <si>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</si>
  <si>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</si>
  <si>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</si>
  <si>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</si>
  <si>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</si>
  <si>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</si>
  <si>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</si>
  <si>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</si>
  <si>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</si>
  <si>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</si>
  <si>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</si>
  <si>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</si>
  <si>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</si>
  <si>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</si>
  <si>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</si>
  <si>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</si>
  <si>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</si>
  <si>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</si>
  <si>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</si>
  <si>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</si>
  <si>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</si>
  <si>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</si>
  <si>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</si>
  <si>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</si>
  <si>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</si>
  <si>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</si>
  <si>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</si>
  <si>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</si>
  <si>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</si>
  <si>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</si>
  <si>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</si>
  <si>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</si>
  <si>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</si>
  <si>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</si>
  <si>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</si>
  <si>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</si>
  <si>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</si>
  <si>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</si>
  <si>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</si>
  <si>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</si>
  <si>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</si>
  <si>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</si>
  <si>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</si>
  <si>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</si>
  <si>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</si>
  <si>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</si>
  <si>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</si>
  <si>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</si>
  <si>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</si>
  <si>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</si>
  <si>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</si>
  <si>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</si>
  <si>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</si>
  <si>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</si>
  <si>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</si>
  <si>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</si>
  <si>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</si>
  <si>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</si>
  <si>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</si>
  <si>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</si>
  <si>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</si>
  <si>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</si>
  <si>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</si>
  <si>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</si>
  <si>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</si>
  <si>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</si>
  <si>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</si>
  <si>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</si>
  <si>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</si>
  <si>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</si>
  <si>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</si>
  <si>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</si>
  <si>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</si>
  <si>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</si>
  <si>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</si>
  <si>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</si>
  <si>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</si>
  <si>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</si>
  <si>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</si>
  <si>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</si>
  <si>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</si>
  <si>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</si>
  <si>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</si>
  <si>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</si>
  <si>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</si>
  <si>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</si>
  <si>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</si>
  <si>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</si>
  <si>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</si>
  <si>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</si>
  <si>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</si>
  <si>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</si>
  <si>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</si>
  <si>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</si>
  <si>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</si>
  <si>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</si>
  <si>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</si>
  <si>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</si>
  <si>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</si>
  <si>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</si>
  <si>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</si>
  <si>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</si>
  <si>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</si>
  <si>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</si>
  <si>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</si>
  <si>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</si>
  <si>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</si>
  <si>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</si>
  <si>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</si>
  <si>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</si>
  <si>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</si>
  <si>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</si>
  <si>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</si>
  <si>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</si>
  <si>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</si>
  <si>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</si>
  <si>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</si>
  <si>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</si>
  <si>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</si>
  <si>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</si>
  <si>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</si>
  <si>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</si>
  <si>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</si>
  <si>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</si>
  <si>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</si>
  <si>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</si>
  <si>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</si>
  <si>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</si>
  <si>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</si>
  <si>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</si>
  <si>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</si>
  <si>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</si>
  <si>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</si>
  <si>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</si>
  <si>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</si>
  <si>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</si>
  <si>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</si>
  <si>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</si>
  <si>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</si>
  <si>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</si>
  <si>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</si>
  <si>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</si>
  <si>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</si>
  <si>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</si>
  <si>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</si>
  <si>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</si>
  <si>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</si>
  <si>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</si>
  <si>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</si>
  <si>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</si>
  <si>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</si>
  <si>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</si>
  <si>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</si>
  <si>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</si>
  <si>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</si>
  <si>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</si>
  <si>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</si>
  <si>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</si>
  <si>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</si>
  <si>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</si>
  <si>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</si>
  <si>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</si>
  <si>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</si>
  <si>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</si>
  <si>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</si>
  <si>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</si>
  <si>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</si>
  <si>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</si>
  <si>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</si>
  <si>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</si>
  <si>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</si>
  <si>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</si>
  <si>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</si>
  <si>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</si>
  <si>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</si>
  <si>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</si>
  <si>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</si>
  <si>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</si>
  <si>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</si>
  <si>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</si>
  <si>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</si>
  <si>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</si>
  <si>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</si>
  <si>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</si>
  <si>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</si>
  <si>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</si>
  <si>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</si>
  <si>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</si>
  <si>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</si>
  <si>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</si>
  <si>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</si>
  <si>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</si>
  <si>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</si>
  <si>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</si>
  <si>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</si>
  <si>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</si>
  <si>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</si>
  <si>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</si>
  <si>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</si>
  <si>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</si>
  <si>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</si>
  <si>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</si>
  <si>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</si>
  <si>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</si>
  <si>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</si>
  <si>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</si>
  <si>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</si>
  <si>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</si>
  <si>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</si>
  <si>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</si>
  <si>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</si>
  <si>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</si>
  <si>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</si>
  <si>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</si>
  <si>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</si>
  <si>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</si>
  <si>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</si>
  <si>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</si>
  <si>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</si>
  <si>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</si>
  <si>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</si>
  <si>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</si>
  <si>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</si>
  <si>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</si>
  <si>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</si>
  <si>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</si>
  <si>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</si>
  <si>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</si>
  <si>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</si>
  <si>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</si>
  <si>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</si>
  <si>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</si>
  <si>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</si>
  <si>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</si>
  <si>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</si>
  <si>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</si>
  <si>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</si>
  <si>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</si>
  <si>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</si>
  <si>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</si>
  <si>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</si>
  <si>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</si>
  <si>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</si>
  <si>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</si>
  <si>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</si>
  <si>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</si>
  <si>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</si>
  <si>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</si>
  <si>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</si>
  <si>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</si>
  <si>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</si>
  <si>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</si>
  <si>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</si>
  <si>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</si>
  <si>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</si>
  <si>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</si>
  <si>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</si>
  <si>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</si>
  <si>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</si>
  <si>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</si>
  <si>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</si>
  <si>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</si>
  <si>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</si>
  <si>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</si>
  <si>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</si>
  <si>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</si>
  <si>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</si>
  <si>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</si>
  <si>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</si>
  <si>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</si>
  <si>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</si>
  <si>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</si>
  <si>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</si>
  <si>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</si>
  <si>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</si>
  <si>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</si>
  <si>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</si>
  <si>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</si>
  <si>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</si>
  <si>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</si>
  <si>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</si>
  <si>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</si>
  <si>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</si>
  <si>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</si>
  <si>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</si>
  <si>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</si>
  <si>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</si>
  <si>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</si>
  <si>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</si>
  <si>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</si>
  <si>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</si>
  <si>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</si>
  <si>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</si>
  <si>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</si>
  <si>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</si>
  <si>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</si>
  <si>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</si>
  <si>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</si>
  <si>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</si>
  <si>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</si>
  <si>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</si>
  <si>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</si>
  <si>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</si>
  <si>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</si>
  <si>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</si>
  <si>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</si>
  <si>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</si>
  <si>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</si>
  <si>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</si>
  <si>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</si>
  <si>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</si>
  <si>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</si>
  <si>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</si>
  <si>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</si>
  <si>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</si>
  <si>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</si>
  <si>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</si>
  <si>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</si>
  <si>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</si>
  <si>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</si>
  <si>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</si>
  <si>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</si>
  <si>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</si>
  <si>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</si>
  <si>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</si>
  <si>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</si>
  <si>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</si>
  <si>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</si>
  <si>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</si>
  <si>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</si>
  <si>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</si>
  <si>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</si>
  <si>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</si>
  <si>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</si>
  <si>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</si>
  <si>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</si>
  <si>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</si>
  <si>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</si>
  <si>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</si>
  <si>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</si>
  <si>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</si>
  <si>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</si>
  <si>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</si>
  <si>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</si>
  <si>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</si>
  <si>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</si>
  <si>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</si>
  <si>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</si>
  <si>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</si>
  <si>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</si>
  <si>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</si>
  <si>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</si>
  <si>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</si>
  <si>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</si>
  <si>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</si>
  <si>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</si>
  <si>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</si>
  <si>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</si>
  <si>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</si>
  <si>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</si>
  <si>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</si>
  <si>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</si>
  <si>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</si>
  <si>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</si>
  <si>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</si>
  <si>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</si>
  <si>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</si>
  <si>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</si>
  <si>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</si>
  <si>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</si>
  <si>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</si>
  <si>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</si>
  <si>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</si>
  <si>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</si>
  <si>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</si>
  <si>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</si>
  <si>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</si>
  <si>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</si>
  <si>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</si>
  <si>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</si>
  <si>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</si>
  <si>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</si>
  <si>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</si>
  <si>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</si>
  <si>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</si>
  <si>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</si>
  <si>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</si>
  <si>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</si>
  <si>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</si>
  <si>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</si>
  <si>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</si>
  <si>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</si>
  <si>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</si>
  <si>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</si>
  <si>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</si>
  <si>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</si>
  <si>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</si>
  <si>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</si>
  <si>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</si>
  <si>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</si>
  <si>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</si>
  <si>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</si>
  <si>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</si>
  <si>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</si>
  <si>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</si>
  <si>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</si>
  <si>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</si>
  <si>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</si>
  <si>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</si>
  <si>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</si>
  <si>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</si>
  <si>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</si>
  <si>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</si>
  <si>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</si>
  <si>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</si>
  <si>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</si>
  <si>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</si>
  <si>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</si>
  <si>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</si>
  <si>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</si>
  <si>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</si>
  <si>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</si>
  <si>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</si>
  <si>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</si>
  <si>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</si>
  <si>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</si>
  <si>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</si>
  <si>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</si>
  <si>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</si>
  <si>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</si>
  <si>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</si>
  <si>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</si>
  <si>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</si>
  <si>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</si>
  <si>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</si>
  <si>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</si>
  <si>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</si>
  <si>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</si>
  <si>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</si>
  <si>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</si>
  <si>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</si>
  <si>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</si>
  <si>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</si>
  <si>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</si>
  <si>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</si>
  <si>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</si>
  <si>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</si>
  <si>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</si>
  <si>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</si>
  <si>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</si>
  <si>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</si>
  <si>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</si>
  <si>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</si>
  <si>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</si>
  <si>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</si>
  <si>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</si>
  <si>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</si>
  <si>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</si>
  <si>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</si>
  <si>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</si>
  <si>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</si>
  <si>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</si>
  <si>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</si>
  <si>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</si>
  <si>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</si>
  <si>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</si>
  <si>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</si>
  <si>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</si>
  <si>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</si>
  <si>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</si>
  <si>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</si>
  <si>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</si>
  <si>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</si>
  <si>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</si>
  <si>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</si>
  <si>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</si>
  <si>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</si>
  <si>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</si>
  <si>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</si>
  <si>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</si>
  <si>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</si>
  <si>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</si>
  <si>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</si>
  <si>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</si>
  <si>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</si>
  <si>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</si>
  <si>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</si>
  <si>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</si>
  <si>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</si>
  <si>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</si>
  <si>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</si>
  <si>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</si>
  <si>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</si>
  <si>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</si>
  <si>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</si>
  <si>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</si>
  <si>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</si>
  <si>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</si>
  <si>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</si>
  <si>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</si>
  <si>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</si>
  <si>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</si>
  <si>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</si>
  <si>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</si>
  <si>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</si>
  <si>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</si>
  <si>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</si>
  <si>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</si>
  <si>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</si>
  <si>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</si>
  <si>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</si>
  <si>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</si>
  <si>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</si>
  <si>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</si>
  <si>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</si>
  <si>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</si>
  <si>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</si>
  <si>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</si>
  <si>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</si>
  <si>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</si>
  <si>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</si>
  <si>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</si>
  <si>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</si>
  <si>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</si>
  <si>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</si>
  <si>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</si>
  <si>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</si>
  <si>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</si>
  <si>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</si>
  <si>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</si>
  <si>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</si>
  <si>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</si>
  <si>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</si>
  <si>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</si>
  <si>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</si>
  <si>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</si>
  <si>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</si>
  <si>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</si>
  <si>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</si>
  <si>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</si>
  <si>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</si>
  <si>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</si>
  <si>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</si>
  <si>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</si>
  <si>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</si>
  <si>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</si>
  <si>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</si>
  <si>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</si>
  <si>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</si>
  <si>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</si>
  <si>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</si>
  <si>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</si>
  <si>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</si>
  <si>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</si>
  <si>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</si>
  <si>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</si>
  <si>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</si>
  <si>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</si>
  <si>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</si>
  <si>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</si>
  <si>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</si>
  <si>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</si>
  <si>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</si>
  <si>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</si>
  <si>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</si>
  <si>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</si>
  <si>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</si>
  <si>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</si>
  <si>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</si>
  <si>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</si>
  <si>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</si>
  <si>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</si>
  <si>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</si>
  <si>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</si>
  <si>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</si>
  <si>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</si>
  <si>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</si>
  <si>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</si>
  <si>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</si>
  <si>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</si>
  <si>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</si>
  <si>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</si>
  <si>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</si>
  <si>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</si>
  <si>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</si>
  <si>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</si>
  <si>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</si>
  <si>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</si>
  <si>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</si>
  <si>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</si>
  <si>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</si>
  <si>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</si>
  <si>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</si>
  <si>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</si>
  <si>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</si>
  <si>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</si>
  <si>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</si>
  <si>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</si>
  <si>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</si>
  <si>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</si>
  <si>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</si>
  <si>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</si>
  <si>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</si>
  <si>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</si>
  <si>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</si>
  <si>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</si>
  <si>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</si>
  <si>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</si>
  <si>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</si>
  <si>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</si>
  <si>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</si>
  <si>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</si>
  <si>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</si>
  <si>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</si>
  <si>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</si>
  <si>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</si>
  <si>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</si>
  <si>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</si>
  <si>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</si>
  <si>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</si>
  <si>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</si>
  <si>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</si>
  <si>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</si>
  <si>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</si>
  <si>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</si>
  <si>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</si>
  <si>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</si>
  <si>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</si>
  <si>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</si>
  <si>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</si>
  <si>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</si>
  <si>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</si>
  <si>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</si>
  <si>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</si>
  <si>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</si>
  <si>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</si>
  <si>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</si>
  <si>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</si>
  <si>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</si>
  <si>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</si>
  <si>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</si>
  <si>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</si>
  <si>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</si>
  <si>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</si>
  <si>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</si>
  <si>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</si>
  <si>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</si>
  <si>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</si>
  <si>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</si>
  <si>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</si>
  <si>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</si>
  <si>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</si>
  <si>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</si>
  <si>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</si>
  <si>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</si>
  <si>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</si>
  <si>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</si>
  <si>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</si>
  <si>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</si>
  <si>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</si>
  <si>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</si>
  <si>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</si>
  <si>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</si>
  <si>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</si>
  <si>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</si>
  <si>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</si>
  <si>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</si>
  <si>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</si>
  <si>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</si>
  <si>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</si>
  <si>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</si>
  <si>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</si>
  <si>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</si>
  <si>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</si>
  <si>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</si>
  <si>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</si>
  <si>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</si>
  <si>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</si>
  <si>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</si>
  <si>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</si>
  <si>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</si>
  <si>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</si>
  <si>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</si>
  <si>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</si>
  <si>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</si>
  <si>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</si>
  <si>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</si>
  <si>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</si>
  <si>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</si>
  <si>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</si>
  <si>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</si>
  <si>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</si>
  <si>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</si>
  <si>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</si>
  <si>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</si>
  <si>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</si>
  <si>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</si>
  <si>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</si>
  <si>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</si>
  <si>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</si>
  <si>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</si>
  <si>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</si>
  <si>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</si>
  <si>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</si>
  <si>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</si>
  <si>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</si>
  <si>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</si>
  <si>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</si>
  <si>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</si>
  <si>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</si>
  <si>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</si>
  <si>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</si>
  <si>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</si>
  <si>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</si>
  <si>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</si>
  <si>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</si>
  <si>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</si>
  <si>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</si>
  <si>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</si>
  <si>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</si>
  <si>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</si>
  <si>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</si>
  <si>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</si>
  <si>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</si>
  <si>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</si>
  <si>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</si>
  <si>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</si>
  <si>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</si>
  <si>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</si>
  <si>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</si>
  <si>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</si>
  <si>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</si>
  <si>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</si>
  <si>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</si>
  <si>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</si>
  <si>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</si>
  <si>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</si>
  <si>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</si>
  <si>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</si>
  <si>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</si>
  <si>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</si>
  <si>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</si>
  <si>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</si>
  <si>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</si>
  <si>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</si>
  <si>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</si>
  <si>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</si>
  <si>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</si>
  <si>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</si>
  <si>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</si>
  <si>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</si>
  <si>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</si>
  <si>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</si>
  <si>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</si>
  <si>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</si>
  <si>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</si>
  <si>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</si>
  <si>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</si>
  <si>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</si>
  <si>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</si>
  <si>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</si>
  <si>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</si>
  <si>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</si>
  <si>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</si>
  <si>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</si>
  <si>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</si>
  <si>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</si>
  <si>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</si>
  <si>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</si>
  <si>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</si>
  <si>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</si>
  <si>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</si>
  <si>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</si>
  <si>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</si>
  <si>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</si>
  <si>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</si>
  <si>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</si>
  <si>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</si>
  <si>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</si>
  <si>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</si>
  <si>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</si>
  <si>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</si>
  <si>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</si>
  <si>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</si>
  <si>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</si>
  <si>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</si>
  <si>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</si>
  <si>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</si>
  <si>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</si>
  <si>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</si>
  <si>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</si>
  <si>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</si>
  <si>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</si>
  <si>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</si>
  <si>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</si>
  <si>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</si>
  <si>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</si>
  <si>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</si>
  <si>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</si>
  <si>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</si>
  <si>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</si>
  <si>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</si>
  <si>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</si>
  <si>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</si>
  <si>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</si>
  <si>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</si>
  <si>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</si>
  <si>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</si>
  <si>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</si>
  <si>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</si>
  <si>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</si>
  <si>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</si>
  <si>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</si>
  <si>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</si>
  <si>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</si>
  <si>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</si>
  <si>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</si>
  <si>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</si>
  <si>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</si>
  <si>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</si>
  <si>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</si>
  <si>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</si>
  <si>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</si>
  <si>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</si>
  <si>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</si>
  <si>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</si>
  <si>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</si>
  <si>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</si>
  <si>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</si>
  <si>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</si>
  <si>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</si>
  <si>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</si>
  <si>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</si>
  <si>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</si>
  <si>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</si>
  <si>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</si>
  <si>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</si>
  <si>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</si>
  <si>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</si>
  <si>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</si>
  <si>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</si>
  <si>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</si>
  <si>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</si>
  <si>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</si>
  <si>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</si>
  <si>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</si>
  <si>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</si>
  <si>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</si>
  <si>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</si>
  <si>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</si>
  <si>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</si>
  <si>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</si>
  <si>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</si>
  <si>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</si>
  <si>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</si>
  <si>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</si>
  <si>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</si>
  <si>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</si>
  <si>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</si>
  <si>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</si>
  <si>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</si>
  <si>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</si>
  <si>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</si>
  <si>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</si>
  <si>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</si>
  <si>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</si>
  <si>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</si>
  <si>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</si>
  <si>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</si>
  <si>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</si>
  <si>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</si>
  <si>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</si>
  <si>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</si>
  <si>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</si>
  <si>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</si>
  <si>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</si>
  <si>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</si>
  <si>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</si>
  <si>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</si>
  <si>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</si>
  <si>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</si>
  <si>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</si>
  <si>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</si>
  <si>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</si>
  <si>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</si>
  <si>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</si>
  <si>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</si>
  <si>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</si>
  <si>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</si>
  <si>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</si>
  <si>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</si>
  <si>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</si>
  <si>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</si>
  <si>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</si>
  <si>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</si>
  <si>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</si>
  <si>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</si>
  <si>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</si>
  <si>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</si>
  <si>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</si>
  <si>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</si>
  <si>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</si>
  <si>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</si>
  <si>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</si>
  <si>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</si>
  <si>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</si>
  <si>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</si>
  <si>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</si>
  <si>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</si>
  <si>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</si>
  <si>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</si>
  <si>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</si>
  <si>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</si>
  <si>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</si>
  <si>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</si>
  <si>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</si>
  <si>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</si>
  <si>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</si>
  <si>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</si>
  <si>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</si>
  <si>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</si>
  <si>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</si>
  <si>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</si>
  <si>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</si>
  <si>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</si>
  <si>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</si>
  <si>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</si>
  <si>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</si>
  <si>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</si>
  <si>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</si>
  <si>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</si>
  <si>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</si>
  <si>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</si>
  <si>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</si>
  <si>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</si>
  <si>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</si>
  <si>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</si>
  <si>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</si>
  <si>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</si>
  <si>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</si>
  <si>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</si>
  <si>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</si>
  <si>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</si>
  <si>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</si>
  <si>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</si>
  <si>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</si>
  <si>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</si>
  <si>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</si>
  <si>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</si>
  <si>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</si>
  <si>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</si>
  <si>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</si>
  <si>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</si>
  <si>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</si>
  <si>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</si>
  <si>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</si>
  <si>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</si>
  <si>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</si>
  <si>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</si>
  <si>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</si>
  <si>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</si>
  <si>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</si>
  <si>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</si>
  <si>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</si>
  <si>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</si>
  <si>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</si>
  <si>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</si>
  <si>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</si>
  <si>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</si>
  <si>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</si>
  <si>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</si>
  <si>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</si>
  <si>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</si>
  <si>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</si>
  <si>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</si>
  <si>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</si>
  <si>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</si>
  <si>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</si>
  <si>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</si>
  <si>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</si>
  <si>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</si>
  <si>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</si>
  <si>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</si>
  <si>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</si>
  <si>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</si>
  <si>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</si>
  <si>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</si>
  <si>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</si>
  <si>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</si>
  <si>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</si>
  <si>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</si>
  <si>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</si>
  <si>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</si>
  <si>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</si>
  <si>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</si>
  <si>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</si>
  <si>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</si>
  <si>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</si>
  <si>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</si>
  <si>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</si>
  <si>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</si>
  <si>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</si>
  <si>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</si>
  <si>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</si>
  <si>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</si>
  <si>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</si>
  <si>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</si>
  <si>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</si>
  <si>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</si>
  <si>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</si>
  <si>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</si>
  <si>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</si>
  <si>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</si>
  <si>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</si>
  <si>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</si>
  <si>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</si>
  <si>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</si>
  <si>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</si>
  <si>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</si>
  <si>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</si>
  <si>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</si>
  <si>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</si>
  <si>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</si>
  <si>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</si>
  <si>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</si>
  <si>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</si>
  <si>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</si>
  <si>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</si>
  <si>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</si>
  <si>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</si>
  <si>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</si>
  <si>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</si>
  <si>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</si>
  <si>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</si>
  <si>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</si>
  <si>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</si>
  <si>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</si>
  <si>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</si>
  <si>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</si>
  <si>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</si>
  <si>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</si>
  <si>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</si>
  <si>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</si>
  <si>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</si>
  <si>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</si>
  <si>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</si>
  <si>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</si>
  <si>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</si>
  <si>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</si>
  <si>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</si>
  <si>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</si>
  <si>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</si>
  <si>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</si>
  <si>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</si>
  <si>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</si>
  <si>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</si>
  <si>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</si>
  <si>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</si>
  <si>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</si>
  <si>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</si>
  <si>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</si>
  <si>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</si>
  <si>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</si>
  <si>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</si>
  <si>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</si>
  <si>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</si>
  <si>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</si>
  <si>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</si>
  <si>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</si>
  <si>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</si>
  <si>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</si>
  <si>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</si>
  <si>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</si>
  <si>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</si>
  <si>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</si>
  <si>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</si>
  <si>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</si>
  <si>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</si>
  <si>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</si>
  <si>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</si>
  <si>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</si>
  <si>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</si>
  <si>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</si>
  <si>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</si>
  <si>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</si>
  <si>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</si>
  <si>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</si>
  <si>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</si>
  <si>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</si>
  <si>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</si>
  <si>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</si>
  <si>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</si>
  <si>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</si>
  <si>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</si>
  <si>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</si>
  <si>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</si>
  <si>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</si>
  <si>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</si>
  <si>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</si>
  <si>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</si>
  <si>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</si>
  <si>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</si>
  <si>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</si>
  <si>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</si>
  <si>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</si>
  <si>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</si>
  <si>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</si>
  <si>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</si>
  <si>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</si>
  <si>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</si>
  <si>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</si>
  <si>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</si>
  <si>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</si>
  <si>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</si>
  <si>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</si>
  <si>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</si>
  <si>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</si>
  <si>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</si>
  <si>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</si>
  <si>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</si>
  <si>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</si>
  <si>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</si>
  <si>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</si>
  <si>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</si>
  <si>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</si>
  <si>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</si>
  <si>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</si>
  <si>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</si>
  <si>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</si>
  <si>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</si>
  <si>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</si>
  <si>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</si>
  <si>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</si>
  <si>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</si>
  <si>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</si>
  <si>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</si>
  <si>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</si>
  <si>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</si>
  <si>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</si>
  <si>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</si>
  <si>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</si>
  <si>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</si>
  <si>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</si>
  <si>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</si>
  <si>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</si>
  <si>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</si>
  <si>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</si>
  <si>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</si>
  <si>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</si>
  <si>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</si>
  <si>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</si>
  <si>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</si>
  <si>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</si>
  <si>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</si>
  <si>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</si>
  <si>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</si>
  <si>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</si>
  <si>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</si>
  <si>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</si>
  <si>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</si>
  <si>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</si>
  <si>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</si>
  <si>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</si>
  <si>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</si>
  <si>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</si>
  <si>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</si>
  <si>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</si>
  <si>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</si>
  <si>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</si>
  <si>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</si>
  <si>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</si>
  <si>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</si>
  <si>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</si>
  <si>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</si>
  <si>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</si>
  <si>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</si>
  <si>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</si>
  <si>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</si>
  <si>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</si>
  <si>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</si>
  <si>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</si>
  <si>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</si>
  <si>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</si>
  <si>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</si>
  <si>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</si>
  <si>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</si>
  <si>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</si>
  <si>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</si>
  <si>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</si>
  <si>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</si>
  <si>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</si>
  <si>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</si>
  <si>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</si>
  <si>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</si>
  <si>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</si>
  <si>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</si>
  <si>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</si>
  <si>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</si>
  <si>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</si>
  <si>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</si>
  <si>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</si>
  <si>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</si>
  <si>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</si>
  <si>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</si>
  <si>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</si>
  <si>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</si>
  <si>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</si>
  <si>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</si>
  <si>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</si>
  <si>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</si>
  <si>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</si>
  <si>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</si>
  <si>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</si>
  <si>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</si>
  <si>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</si>
  <si>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</si>
  <si>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</si>
  <si>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</si>
  <si>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</si>
  <si>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</si>
  <si>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</si>
  <si>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</si>
  <si>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</si>
  <si>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</si>
  <si>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</si>
  <si>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</si>
  <si>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</si>
  <si>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</si>
  <si>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</si>
  <si>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</si>
  <si>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</si>
  <si>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</si>
  <si>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</si>
  <si>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</si>
  <si>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</si>
  <si>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</si>
  <si>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</si>
  <si>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</si>
  <si>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</si>
  <si>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</si>
  <si>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</si>
  <si>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</si>
  <si>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</si>
  <si>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</si>
  <si>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</si>
  <si>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</si>
  <si>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</si>
  <si>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</si>
  <si>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</si>
  <si>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</si>
  <si>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</si>
  <si>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</si>
  <si>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</si>
  <si>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</si>
  <si>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</si>
  <si>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</si>
  <si>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</si>
  <si>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</si>
  <si>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</si>
  <si>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</si>
  <si>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</si>
  <si>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</si>
  <si>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</si>
  <si>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</si>
  <si>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</si>
  <si>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</si>
  <si>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</si>
  <si>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</si>
  <si>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</si>
  <si>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</si>
  <si>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</si>
  <si>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</si>
  <si>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</si>
  <si>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</si>
  <si>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</si>
  <si>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</si>
  <si>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</si>
  <si>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</si>
  <si>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</si>
  <si>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</si>
  <si>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</si>
  <si>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</si>
  <si>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</si>
  <si>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</si>
  <si>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</si>
  <si>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</si>
  <si>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</si>
  <si>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</si>
  <si>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</si>
  <si>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</si>
  <si>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</si>
  <si>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</si>
  <si>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</si>
  <si>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</si>
  <si>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</si>
  <si>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</si>
  <si>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</si>
  <si>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</si>
  <si>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</si>
  <si>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</si>
  <si>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</si>
  <si>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</si>
  <si>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</si>
  <si>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</si>
  <si>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</si>
  <si>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</si>
  <si>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</si>
  <si>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</si>
  <si>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</si>
  <si>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</si>
  <si>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</si>
  <si>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</si>
  <si>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</si>
  <si>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</si>
  <si>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</si>
  <si>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</si>
  <si>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</si>
  <si>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</si>
  <si>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</si>
  <si>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</si>
  <si>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</si>
  <si>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</si>
  <si>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</si>
  <si>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</si>
  <si>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</si>
  <si>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</si>
  <si>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</si>
  <si>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</si>
  <si>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</si>
  <si>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</si>
  <si>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</si>
  <si>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</si>
  <si>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</si>
  <si>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</si>
  <si>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</si>
  <si>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</si>
  <si>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</si>
  <si>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</si>
  <si>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</si>
  <si>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</si>
  <si>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</si>
  <si>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</si>
  <si>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</si>
  <si>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</si>
  <si>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</si>
  <si>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</si>
  <si>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</si>
  <si>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</si>
  <si>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</si>
  <si>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</si>
  <si>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</si>
  <si>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</si>
  <si>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</si>
  <si>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</si>
  <si>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</si>
  <si>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</si>
  <si>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</si>
  <si>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</si>
  <si>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</si>
  <si>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</si>
  <si>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</si>
  <si>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</si>
  <si>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</si>
  <si>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</si>
  <si>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</si>
  <si>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</si>
  <si>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</si>
  <si>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</si>
  <si>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</si>
  <si>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</si>
  <si>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</si>
  <si>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</si>
  <si>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</si>
  <si>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</si>
  <si>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</si>
  <si>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</si>
  <si>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</si>
  <si>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</si>
  <si>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</si>
  <si>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</si>
  <si>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</si>
  <si>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</si>
  <si>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</si>
  <si>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</si>
  <si>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</si>
  <si>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</si>
  <si>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</si>
  <si>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</si>
  <si>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</si>
  <si>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</si>
  <si>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</si>
  <si>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</si>
  <si>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</si>
  <si>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</si>
  <si>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</si>
  <si>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</si>
  <si>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</si>
  <si>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</si>
  <si>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</si>
  <si>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</si>
  <si>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</si>
  <si>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</si>
  <si>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</si>
  <si>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</si>
  <si>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</si>
  <si>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</si>
  <si>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</si>
  <si>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</si>
  <si>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</si>
  <si>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</si>
  <si>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</si>
  <si>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</si>
  <si>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</si>
  <si>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</si>
  <si>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</si>
  <si>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</si>
  <si>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</si>
  <si>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</si>
  <si>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</si>
  <si>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</si>
  <si>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</si>
  <si>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</si>
  <si>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</si>
  <si>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</si>
  <si>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</si>
  <si>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</si>
  <si>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</si>
  <si>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</si>
  <si>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</si>
  <si>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</si>
  <si>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</si>
  <si>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</si>
  <si>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</si>
  <si>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</si>
  <si>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</si>
  <si>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</si>
  <si>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</si>
  <si>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</si>
  <si>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</si>
  <si>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</si>
  <si>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</si>
  <si>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</si>
  <si>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</si>
  <si>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</si>
  <si>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</si>
  <si>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</si>
  <si>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</si>
  <si>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</si>
  <si>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</si>
  <si>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</si>
  <si>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</si>
  <si>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</si>
  <si>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</si>
  <si>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</si>
  <si>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</si>
  <si>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</si>
  <si>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</si>
  <si>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</si>
  <si>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</si>
  <si>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</si>
  <si>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</si>
  <si>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</si>
  <si>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</si>
  <si>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</si>
  <si>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</si>
  <si>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</si>
  <si>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</si>
  <si>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</si>
  <si>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</si>
  <si>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</si>
  <si>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</si>
  <si>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</si>
  <si>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</si>
  <si>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</si>
  <si>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</si>
  <si>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</si>
  <si>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</si>
  <si>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</si>
  <si>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</si>
  <si>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</si>
  <si>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</si>
  <si>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</si>
  <si>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</si>
  <si>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</si>
  <si>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</si>
  <si>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</si>
  <si>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</si>
  <si>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</si>
  <si>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</si>
  <si>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</si>
  <si>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</si>
  <si>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</si>
  <si>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</si>
  <si>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</si>
  <si>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</si>
  <si>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</si>
  <si>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</si>
  <si>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</si>
  <si>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</si>
  <si>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</si>
  <si>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</si>
  <si>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</si>
  <si>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</si>
  <si>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</si>
  <si>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</si>
  <si>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</si>
  <si>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</si>
  <si>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</si>
  <si>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</si>
  <si>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</si>
  <si>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</si>
  <si>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</si>
  <si>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</si>
  <si>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</si>
  <si>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</si>
  <si>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</si>
  <si>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</si>
  <si>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</si>
  <si>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</si>
  <si>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</si>
  <si>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</si>
  <si>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</si>
  <si>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</si>
  <si>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</si>
  <si>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</si>
  <si>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</si>
  <si>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</si>
  <si>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</si>
  <si>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</si>
  <si>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</si>
  <si>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</si>
  <si>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</si>
  <si>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</si>
  <si>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</si>
  <si>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</si>
  <si>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</si>
  <si>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</si>
  <si>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</si>
  <si>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</si>
  <si>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</si>
  <si>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</si>
  <si>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</si>
  <si>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</si>
  <si>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</si>
  <si>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</si>
  <si>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</si>
  <si>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</si>
  <si>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</si>
  <si>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</si>
  <si>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</si>
  <si>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</si>
  <si>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</si>
  <si>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</si>
  <si>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</si>
  <si>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</si>
  <si>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</si>
  <si>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</si>
  <si>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</si>
  <si>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</si>
  <si>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</si>
  <si>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</si>
  <si>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</si>
  <si>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</si>
  <si>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</si>
  <si>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</si>
  <si>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</si>
  <si>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</si>
  <si>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</si>
  <si>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</si>
  <si>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</si>
  <si>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</si>
  <si>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</si>
  <si>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</si>
  <si>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</si>
  <si>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</si>
  <si>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</si>
  <si>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</si>
  <si>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</si>
  <si>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</si>
  <si>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</si>
  <si>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</si>
  <si>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</si>
  <si>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</si>
  <si>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</si>
  <si>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</si>
  <si>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</si>
  <si>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</si>
  <si>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</si>
  <si>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</si>
  <si>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</si>
  <si>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</si>
  <si>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</si>
  <si>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</si>
  <si>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</si>
  <si>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</si>
  <si>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</si>
  <si>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</si>
  <si>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</si>
  <si>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</si>
  <si>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</si>
  <si>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</si>
  <si>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</si>
  <si>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</si>
  <si>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</si>
  <si>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</si>
  <si>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</si>
  <si>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</si>
  <si>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</si>
  <si>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</si>
  <si>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</si>
  <si>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</si>
  <si>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</si>
  <si>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</si>
  <si>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</si>
  <si>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</si>
  <si>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</si>
  <si>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</si>
  <si>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</si>
  <si>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</si>
  <si>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</si>
  <si>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</si>
  <si>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</si>
  <si>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</si>
  <si>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</si>
  <si>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</si>
  <si>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</si>
  <si>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</si>
  <si>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</si>
  <si>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</si>
  <si>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</si>
  <si>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</si>
  <si>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</si>
  <si>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</si>
  <si>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</si>
  <si>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</si>
  <si>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</si>
  <si>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</si>
  <si>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</si>
  <si>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</si>
  <si>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</si>
  <si>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</si>
  <si>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</si>
  <si>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</si>
  <si>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</si>
  <si>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</si>
  <si>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</si>
  <si>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</si>
  <si>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</si>
  <si>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</si>
  <si>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</si>
  <si>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</si>
  <si>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</si>
  <si>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</si>
  <si>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</si>
  <si>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</si>
  <si>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</si>
  <si>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</si>
  <si>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</si>
  <si>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</si>
  <si>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</si>
  <si>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</si>
  <si>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</si>
  <si>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</si>
  <si>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</si>
  <si>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</si>
  <si>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</si>
  <si>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</si>
  <si>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</si>
  <si>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</si>
  <si>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</si>
  <si>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</si>
  <si>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</si>
  <si>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</si>
  <si>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</si>
  <si>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</si>
  <si>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</si>
  <si>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</si>
  <si>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</si>
  <si>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</si>
  <si>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</si>
  <si>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</si>
  <si>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</si>
  <si>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</si>
  <si>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</si>
  <si>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</si>
  <si>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</si>
  <si>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</si>
  <si>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</si>
  <si>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</si>
  <si>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</si>
  <si>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</si>
  <si>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</si>
  <si>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</si>
  <si>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</si>
  <si>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</si>
  <si>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</si>
  <si>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</si>
  <si>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</si>
  <si>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</si>
  <si>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</si>
  <si>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</si>
  <si>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</si>
  <si>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</si>
  <si>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</si>
  <si>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</si>
  <si>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</si>
  <si>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</si>
  <si>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</si>
  <si>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</si>
  <si>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</si>
  <si>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</si>
  <si>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</si>
  <si>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</si>
  <si>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</si>
  <si>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</si>
  <si>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</si>
  <si>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</si>
  <si>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</si>
  <si>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</si>
  <si>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</si>
  <si>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</si>
  <si>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</si>
  <si>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</si>
  <si>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</si>
  <si>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</si>
  <si>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</si>
  <si>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</si>
  <si>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</si>
  <si>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</si>
  <si>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</si>
  <si>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</si>
  <si>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</si>
  <si>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</si>
  <si>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</si>
  <si>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</si>
  <si>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</si>
  <si>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</si>
  <si>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</si>
  <si>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</si>
  <si>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</si>
  <si>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</si>
  <si>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</si>
  <si>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</si>
  <si>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</si>
  <si>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</si>
  <si>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</si>
  <si>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</si>
  <si>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</si>
  <si>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</si>
  <si>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</si>
  <si>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</si>
  <si>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</si>
  <si>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</si>
  <si>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</si>
  <si>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</si>
  <si>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</si>
  <si>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</si>
  <si>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</si>
  <si>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</si>
  <si>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</si>
  <si>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</si>
  <si>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</si>
  <si>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</si>
  <si>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</si>
  <si>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</si>
  <si>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</si>
  <si>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</si>
  <si>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</si>
  <si>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</si>
  <si>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</si>
  <si>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</si>
  <si>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</si>
  <si>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</si>
  <si>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</si>
  <si>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</si>
  <si>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</si>
  <si>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</si>
  <si>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</si>
  <si>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</si>
  <si>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</si>
  <si>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</si>
  <si>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</si>
  <si>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</si>
  <si>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</si>
  <si>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</si>
  <si>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</si>
  <si>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</si>
  <si>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</si>
  <si>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</si>
  <si>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</si>
  <si>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</si>
  <si>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</si>
  <si>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</si>
  <si>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</si>
  <si>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</si>
  <si>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</si>
  <si>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</si>
  <si>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</si>
  <si>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</si>
  <si>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</si>
  <si>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</si>
  <si>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</si>
  <si>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</si>
  <si>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</si>
  <si>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</si>
  <si>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</si>
  <si>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</si>
  <si>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</si>
  <si>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</si>
  <si>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</si>
  <si>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</si>
  <si>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</si>
  <si>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</si>
  <si>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</si>
  <si>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</si>
  <si>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</si>
  <si>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</si>
  <si>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</si>
  <si>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</si>
  <si>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</si>
  <si>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</si>
  <si>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</si>
  <si>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</si>
  <si>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</si>
  <si>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</si>
  <si>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</si>
  <si>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</si>
  <si>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</si>
  <si>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</si>
  <si>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</si>
  <si>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</si>
  <si>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</si>
  <si>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</si>
  <si>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</si>
  <si>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</si>
  <si>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</si>
  <si>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</si>
  <si>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</si>
  <si>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</si>
  <si>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</si>
  <si>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</si>
  <si>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</si>
  <si>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</si>
  <si>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</si>
  <si>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</si>
  <si>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</si>
  <si>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</si>
  <si>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</si>
  <si>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</si>
  <si>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</si>
  <si>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</si>
  <si>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</si>
  <si>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</si>
  <si>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</si>
  <si>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</si>
  <si>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</si>
  <si>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</si>
  <si>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</si>
  <si>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</si>
  <si>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</si>
  <si>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</si>
  <si>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</si>
  <si>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</si>
  <si>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</si>
  <si>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</si>
  <si>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</si>
  <si>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</si>
  <si>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</si>
  <si>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</si>
  <si>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</si>
  <si>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</si>
  <si>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</si>
  <si>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</si>
  <si>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</si>
  <si>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</si>
  <si>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</si>
  <si>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</si>
  <si>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</si>
  <si>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</si>
  <si>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</si>
  <si>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</si>
  <si>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</si>
  <si>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</si>
  <si>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</si>
  <si>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</si>
  <si>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</si>
  <si>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</si>
  <si>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</si>
  <si>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</si>
  <si>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</si>
  <si>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</si>
  <si>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</si>
  <si>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</si>
  <si>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</si>
  <si>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</si>
  <si>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</si>
  <si>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</si>
  <si>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</si>
  <si>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</si>
  <si>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</si>
  <si>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</si>
  <si>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</si>
  <si>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</si>
  <si>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</si>
  <si>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</si>
  <si>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</si>
  <si>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</si>
  <si>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</si>
  <si>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</si>
  <si>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</si>
  <si>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</si>
  <si>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</si>
  <si>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</si>
  <si>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</si>
  <si>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</si>
  <si>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</si>
  <si>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</si>
  <si>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</si>
  <si>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</si>
  <si>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</si>
  <si>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</si>
  <si>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</si>
  <si>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</si>
  <si>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</si>
  <si>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</si>
  <si>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</si>
  <si>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</si>
  <si>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</si>
  <si>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</si>
  <si>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</si>
  <si>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</si>
  <si>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</si>
  <si>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</si>
  <si>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</si>
  <si>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</si>
  <si>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</si>
  <si>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</si>
  <si>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</si>
  <si>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</si>
  <si>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</si>
  <si>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</si>
  <si>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</si>
  <si>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</si>
  <si>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</si>
  <si>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</si>
  <si>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</si>
  <si>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</si>
  <si>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</si>
  <si>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</si>
  <si>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</si>
  <si>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</si>
  <si>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</si>
  <si>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</si>
  <si>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</si>
  <si>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</si>
  <si>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</si>
  <si>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</si>
  <si>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</si>
  <si>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</si>
  <si>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</si>
  <si>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</si>
  <si>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</si>
  <si>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</si>
  <si>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</si>
  <si>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</si>
  <si>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</si>
  <si>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</si>
  <si>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</si>
  <si>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</si>
  <si>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</si>
  <si>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</si>
  <si>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</si>
  <si>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</si>
  <si>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</si>
  <si>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</si>
  <si>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</si>
  <si>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</si>
  <si>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</si>
  <si>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</si>
  <si>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</si>
  <si>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</si>
  <si>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</si>
  <si>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</si>
  <si>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</si>
  <si>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</si>
  <si>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</si>
  <si>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</si>
  <si>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</si>
  <si>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</si>
  <si>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</si>
  <si>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</si>
  <si>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</si>
  <si>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</si>
  <si>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</si>
  <si>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</si>
  <si>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</si>
  <si>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</si>
  <si>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</si>
  <si>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</si>
  <si>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</si>
  <si>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</si>
  <si>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</si>
  <si>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</si>
  <si>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</si>
  <si>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</si>
  <si>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</si>
  <si>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</si>
  <si>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</si>
  <si>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</si>
  <si>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</si>
  <si>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</si>
  <si>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</si>
  <si>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</si>
  <si>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</si>
  <si>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</si>
  <si>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</si>
  <si>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</si>
  <si>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</si>
  <si>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</si>
  <si>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</si>
  <si>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</si>
  <si>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</si>
  <si>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</si>
  <si>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</si>
  <si>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</si>
  <si>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</si>
  <si>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</si>
  <si>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</si>
  <si>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</si>
  <si>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</si>
  <si>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</si>
  <si>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</si>
  <si>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</si>
  <si>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</si>
  <si>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</si>
  <si>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</si>
  <si>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</si>
  <si>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</si>
  <si>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</si>
  <si>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</si>
  <si>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</si>
  <si>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</si>
  <si>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</si>
  <si>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</si>
  <si>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</si>
  <si>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</si>
  <si>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</si>
  <si>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</si>
  <si>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</si>
  <si>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</si>
  <si>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</si>
  <si>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</si>
  <si>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</si>
  <si>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</si>
  <si>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</si>
  <si>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</si>
  <si>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</si>
  <si>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</si>
  <si>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</si>
  <si>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</si>
  <si>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</si>
  <si>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</si>
  <si>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</si>
  <si>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</si>
  <si>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</si>
  <si>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</si>
  <si>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</si>
  <si>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</si>
  <si>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</si>
  <si>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</si>
  <si>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</si>
  <si>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</si>
  <si>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</si>
  <si>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</si>
  <si>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</si>
  <si>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</si>
  <si>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</si>
  <si>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</si>
  <si>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</si>
  <si>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</si>
  <si>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</si>
  <si>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</si>
  <si>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</si>
  <si>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</si>
  <si>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</si>
  <si>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</si>
  <si>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</si>
  <si>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</si>
  <si>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</si>
  <si>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</si>
  <si>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</si>
  <si>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</si>
  <si>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</si>
  <si>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</si>
  <si>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</si>
  <si>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</si>
  <si>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</si>
  <si>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</si>
  <si>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</si>
  <si>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</si>
  <si>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</si>
  <si>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</si>
  <si>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</si>
  <si>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</si>
  <si>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</si>
  <si>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</si>
  <si>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</si>
  <si>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</si>
  <si>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</si>
  <si>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</si>
  <si>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</si>
  <si>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</si>
  <si>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</si>
  <si>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</si>
  <si>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</si>
  <si>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</si>
  <si>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</si>
  <si>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</si>
  <si>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</si>
  <si>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</si>
  <si>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</si>
  <si>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</si>
  <si>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</si>
  <si>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</si>
  <si>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</si>
  <si>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</si>
  <si>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</si>
  <si>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</si>
  <si>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</si>
  <si>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</si>
  <si>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</si>
  <si>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</si>
  <si>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</si>
  <si>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</si>
  <si>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</si>
  <si>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</si>
  <si>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</si>
  <si>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</si>
  <si>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</si>
  <si>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</si>
  <si>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</si>
  <si>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</si>
  <si>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</si>
  <si>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</si>
  <si>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</si>
  <si>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</si>
  <si>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</si>
  <si>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</si>
  <si>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</si>
  <si>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</si>
  <si>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</si>
  <si>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</si>
  <si>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</si>
  <si>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</si>
  <si>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</si>
  <si>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</si>
  <si>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</si>
  <si>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</si>
  <si>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</si>
  <si>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</si>
  <si>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</si>
  <si>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</si>
  <si>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</si>
  <si>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</si>
  <si>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</si>
  <si>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</si>
  <si>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</si>
  <si>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</si>
  <si>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</si>
  <si>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</si>
  <si>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</si>
  <si>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</si>
  <si>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</si>
  <si>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</si>
  <si>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</si>
  <si>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</si>
  <si>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</si>
  <si>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</si>
  <si>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</si>
  <si>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</si>
  <si>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</si>
  <si>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</si>
  <si>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</si>
  <si>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</si>
  <si>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</si>
  <si>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</si>
  <si>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</si>
  <si>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</si>
  <si>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</si>
  <si>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</si>
  <si>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</si>
  <si>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</si>
  <si>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</si>
  <si>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</si>
  <si>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</si>
  <si>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</si>
  <si>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</si>
  <si>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</si>
  <si>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</si>
  <si>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</si>
  <si>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</si>
  <si>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</si>
  <si>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</si>
  <si>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</si>
  <si>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</si>
  <si>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</si>
  <si>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</si>
  <si>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</si>
  <si>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</si>
  <si>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</si>
  <si>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</si>
  <si>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</si>
  <si>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</si>
  <si>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</si>
  <si>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</si>
  <si>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</si>
  <si>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</si>
  <si>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</si>
  <si>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</si>
  <si>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</si>
  <si>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</si>
  <si>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</si>
  <si>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</si>
  <si>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</si>
  <si>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</si>
  <si>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</si>
  <si>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</si>
  <si>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</si>
  <si>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</si>
  <si>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</si>
  <si>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</si>
  <si>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</si>
  <si>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</si>
  <si>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</si>
  <si>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</si>
  <si>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</si>
  <si>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</si>
  <si>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</si>
  <si>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</si>
  <si>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</si>
  <si>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</si>
  <si>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</si>
  <si>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</si>
  <si>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</si>
  <si>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</si>
  <si>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</si>
  <si>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</si>
  <si>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</si>
  <si>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</si>
  <si>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</si>
  <si>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</si>
  <si>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</si>
  <si>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</si>
  <si>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</si>
  <si>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</si>
  <si>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</si>
  <si>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</si>
  <si>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</si>
  <si>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</si>
  <si>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</si>
  <si>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</si>
  <si>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</si>
  <si>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</si>
  <si>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</si>
  <si>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</si>
  <si>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</si>
  <si>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</si>
  <si>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</si>
  <si>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</si>
  <si>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</si>
  <si>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</si>
  <si>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</si>
  <si>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</si>
  <si>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</si>
  <si>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</si>
  <si>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</si>
  <si>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</si>
  <si>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</si>
  <si>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</si>
  <si>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</si>
  <si>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</si>
  <si>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</si>
  <si>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</si>
  <si>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</si>
  <si>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</si>
  <si>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</si>
  <si>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</si>
  <si>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</si>
  <si>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</si>
  <si>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</si>
  <si>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</si>
  <si>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</si>
  <si>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</si>
  <si>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</si>
  <si>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</si>
  <si>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</si>
  <si>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</si>
  <si>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</si>
  <si>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</si>
  <si>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</si>
  <si>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</si>
  <si>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</si>
  <si>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</si>
  <si>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</si>
  <si>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</si>
  <si>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</si>
  <si>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</si>
  <si>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</si>
  <si>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</si>
  <si>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</si>
  <si>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</si>
  <si>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</si>
  <si>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</si>
  <si>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</si>
  <si>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</si>
  <si>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</si>
  <si>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</si>
  <si>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</si>
  <si>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</si>
  <si>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</si>
  <si>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</si>
  <si>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</si>
  <si>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</si>
  <si>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</si>
  <si>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</si>
  <si>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</si>
  <si>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</si>
  <si>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</si>
  <si>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</si>
  <si>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</si>
  <si>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</si>
  <si>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</si>
  <si>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</si>
  <si>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</si>
  <si>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</si>
  <si>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</si>
  <si>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</si>
  <si>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</si>
  <si>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</si>
  <si>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</si>
  <si>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</si>
  <si>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</si>
  <si>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</si>
  <si>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</si>
  <si>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</si>
  <si>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</si>
  <si>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</si>
  <si>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</si>
  <si>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</si>
  <si>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</si>
  <si>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</si>
  <si>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</si>
  <si>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</si>
  <si>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</si>
  <si>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</si>
  <si>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</si>
  <si>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</si>
  <si>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</si>
  <si>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</si>
  <si>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</si>
  <si>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</si>
  <si>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</si>
  <si>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</si>
  <si>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</si>
  <si>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</si>
  <si>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</si>
  <si>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</si>
  <si>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</si>
  <si>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</si>
  <si>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</si>
  <si>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</si>
  <si>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</si>
  <si>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</si>
  <si>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</si>
  <si>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</si>
  <si>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</si>
  <si>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</si>
  <si>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</si>
  <si>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</si>
  <si>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</si>
  <si>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</si>
  <si>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</si>
  <si>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</si>
  <si>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</si>
  <si>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</si>
  <si>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</si>
  <si>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</si>
  <si>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</si>
  <si>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</si>
  <si>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</si>
  <si>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</si>
  <si>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</si>
  <si>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</si>
  <si>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</si>
  <si>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</si>
  <si>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</si>
  <si>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</si>
  <si>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</si>
  <si>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</si>
  <si>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</si>
  <si>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</si>
  <si>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</si>
  <si>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</si>
  <si>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</si>
  <si>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</si>
  <si>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</si>
  <si>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</si>
  <si>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</si>
  <si>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</si>
  <si>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</si>
  <si>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</si>
  <si>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</si>
  <si>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</si>
  <si>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</si>
  <si>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</si>
  <si>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</si>
  <si>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</si>
  <si>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</si>
  <si>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</si>
  <si>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</si>
  <si>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</si>
  <si>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</si>
  <si>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</si>
  <si>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</si>
  <si>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</si>
  <si>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</si>
  <si>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</si>
  <si>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</si>
  <si>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</si>
  <si>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</si>
  <si>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</si>
  <si>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</si>
  <si>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</si>
  <si>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</si>
  <si>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</si>
  <si>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</si>
  <si>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</si>
  <si>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</si>
  <si>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</si>
  <si>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</si>
  <si>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</si>
  <si>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</si>
  <si>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</si>
  <si>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</si>
  <si>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</si>
  <si>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</si>
  <si>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</si>
  <si>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</si>
  <si>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</si>
  <si>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</si>
  <si>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</si>
  <si>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</si>
  <si>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</si>
  <si>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</si>
  <si>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</si>
  <si>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</si>
  <si>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</si>
  <si>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</si>
  <si>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</si>
  <si>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</si>
  <si>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</si>
  <si>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</si>
  <si>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</si>
  <si>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</si>
  <si>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</si>
  <si>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</si>
  <si>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</si>
  <si>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</si>
  <si>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</si>
  <si>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</si>
  <si>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</si>
  <si>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</si>
  <si>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</si>
  <si>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</si>
  <si>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</si>
  <si>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</si>
  <si>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</si>
  <si>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</si>
  <si>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</si>
  <si>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</si>
  <si>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</si>
  <si>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</si>
  <si>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</si>
  <si>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</si>
  <si>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</si>
  <si>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</si>
  <si>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</si>
  <si>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</si>
  <si>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</si>
  <si>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</si>
  <si>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</si>
  <si>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</si>
  <si>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</si>
  <si>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</si>
  <si>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</si>
  <si>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</si>
  <si>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</si>
  <si>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</si>
  <si>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</si>
  <si>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</si>
  <si>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</si>
  <si>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</si>
  <si>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</si>
  <si>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</si>
  <si>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</si>
  <si>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</si>
  <si>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</si>
  <si>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</si>
  <si>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</si>
  <si>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</si>
  <si>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</si>
  <si>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</si>
  <si>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</si>
  <si>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</si>
  <si>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</si>
  <si>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</si>
  <si>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</si>
  <si>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</si>
  <si>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</si>
  <si>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</si>
  <si>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</si>
  <si>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</si>
  <si>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</si>
  <si>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</si>
  <si>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</si>
  <si>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</si>
  <si>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</si>
  <si>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</si>
  <si>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</si>
  <si>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</si>
  <si>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</si>
  <si>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</si>
  <si>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</si>
  <si>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</si>
  <si>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</si>
  <si>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</si>
  <si>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</si>
  <si>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</si>
  <si>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</si>
  <si>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</si>
  <si>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</si>
  <si>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</si>
  <si>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</si>
  <si>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</si>
  <si>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</si>
  <si>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</si>
  <si>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</si>
  <si>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</si>
  <si>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</si>
  <si>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</si>
  <si>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</si>
  <si>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</si>
  <si>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</si>
  <si>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</si>
  <si>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</si>
  <si>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</si>
  <si>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</si>
  <si>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</si>
  <si>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</si>
  <si>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</si>
  <si>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</si>
  <si>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</si>
  <si>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</si>
  <si>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</si>
  <si>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</si>
  <si>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</si>
  <si>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</si>
  <si>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</si>
  <si>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</si>
  <si>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</si>
  <si>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</si>
  <si>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</si>
  <si>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</si>
  <si>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</si>
  <si>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</si>
  <si>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</si>
  <si>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</si>
  <si>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</si>
  <si>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</si>
  <si>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</si>
  <si>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</si>
  <si>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</si>
  <si>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</si>
  <si>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</si>
  <si>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</si>
  <si>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</si>
  <si>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</si>
  <si>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</si>
  <si>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</si>
  <si>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</si>
  <si>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</si>
  <si>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</si>
  <si>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</si>
  <si>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</si>
  <si>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</si>
  <si>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</si>
  <si>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</si>
  <si>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</si>
  <si>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</si>
  <si>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</si>
  <si>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</si>
  <si>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</si>
  <si>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</si>
  <si>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</si>
  <si>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</si>
  <si>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</si>
  <si>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</si>
  <si>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</si>
  <si>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</si>
  <si>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</si>
  <si>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</si>
  <si>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</si>
  <si>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</si>
  <si>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</si>
  <si>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</si>
  <si>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</si>
  <si>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</si>
  <si>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</si>
  <si>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</si>
  <si>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</si>
  <si>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</si>
  <si>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</si>
  <si>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</si>
  <si>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</si>
  <si>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</si>
  <si>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</si>
  <si>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</si>
  <si>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</si>
  <si>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</si>
  <si>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</si>
  <si>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</si>
  <si>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</si>
  <si>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</si>
  <si>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</si>
  <si>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</si>
  <si>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</si>
  <si>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</si>
  <si>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</si>
  <si>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</si>
  <si>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</si>
  <si>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</si>
  <si>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</si>
  <si>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</si>
  <si>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</si>
  <si>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</si>
  <si>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</si>
  <si>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</si>
  <si>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</si>
  <si>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</si>
  <si>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</si>
  <si>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</si>
  <si>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</si>
  <si>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</si>
  <si>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</si>
  <si>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</si>
  <si>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</si>
  <si>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</si>
  <si>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</si>
  <si>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</si>
  <si>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</si>
  <si>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</si>
  <si>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</si>
  <si>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</si>
  <si>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</si>
  <si>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</si>
  <si>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</si>
  <si>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</si>
  <si>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</si>
  <si>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</si>
  <si>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</si>
  <si>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</si>
  <si>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</si>
  <si>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</si>
  <si>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</si>
  <si>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</si>
  <si>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</si>
  <si>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</si>
  <si>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</si>
  <si>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</si>
  <si>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</si>
  <si>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</si>
  <si>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</si>
  <si>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</si>
  <si>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</si>
  <si>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</si>
  <si>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</si>
  <si>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</si>
  <si>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</si>
  <si>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</si>
  <si>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</si>
  <si>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</si>
  <si>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</si>
  <si>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</si>
  <si>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</si>
  <si>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</si>
  <si>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</si>
  <si>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</si>
  <si>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</si>
  <si>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</si>
  <si>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</si>
  <si>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</si>
  <si>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</si>
  <si>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</si>
  <si>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</si>
  <si>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</si>
  <si>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</si>
  <si>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</si>
  <si>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</si>
  <si>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</si>
  <si>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</si>
  <si>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</si>
  <si>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</si>
  <si>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</si>
  <si>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</si>
  <si>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</si>
  <si>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</si>
  <si>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</si>
  <si>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</si>
  <si>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</si>
  <si>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</si>
  <si>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</si>
  <si>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</si>
  <si>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</si>
  <si>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</si>
  <si>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</si>
  <si>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</si>
  <si>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</si>
  <si>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</si>
  <si>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</si>
  <si>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</si>
  <si>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</si>
  <si>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</si>
  <si>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</si>
  <si>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</si>
  <si>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</si>
  <si>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</si>
  <si>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</si>
  <si>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</si>
  <si>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</si>
  <si>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</si>
  <si>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</si>
  <si>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</si>
  <si>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</si>
  <si>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</si>
  <si>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</si>
  <si>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</si>
  <si>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</si>
  <si>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</si>
  <si>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</si>
  <si>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</si>
  <si>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</si>
  <si>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</si>
  <si>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</si>
  <si>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</si>
  <si>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</si>
  <si>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</si>
  <si>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</si>
  <si>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</si>
  <si>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</si>
  <si>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</si>
  <si>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</si>
  <si>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</si>
  <si>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</si>
  <si>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</si>
  <si>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</si>
  <si>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</si>
  <si>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</si>
  <si>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</si>
  <si>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</si>
  <si>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</si>
  <si>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</si>
  <si>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</si>
  <si>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</si>
  <si>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</si>
  <si>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</si>
  <si>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</si>
  <si>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</si>
  <si>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</si>
  <si>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</si>
  <si>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</si>
  <si>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</si>
  <si>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</si>
  <si>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</si>
  <si>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</si>
  <si>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</si>
  <si>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</si>
  <si>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</si>
  <si>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</si>
  <si>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</si>
  <si>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</si>
  <si>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</si>
  <si>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</si>
  <si>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</si>
  <si>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</si>
  <si>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</si>
  <si>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</si>
  <si>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</si>
  <si>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</si>
  <si>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</si>
  <si>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</si>
  <si>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</si>
  <si>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</si>
  <si>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</si>
  <si>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</si>
  <si>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</si>
  <si>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</si>
  <si>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</si>
  <si>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</si>
  <si>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</si>
  <si>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</si>
  <si>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</si>
  <si>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</si>
  <si>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</si>
  <si>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</si>
  <si>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</si>
  <si>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</si>
  <si>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</si>
  <si>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</si>
  <si>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</si>
  <si>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</si>
  <si>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</si>
  <si>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</si>
  <si>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</si>
  <si>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</si>
  <si>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</si>
  <si>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</si>
  <si>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</si>
  <si>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</si>
  <si>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</si>
  <si>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</si>
  <si>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</si>
  <si>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</si>
  <si>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</si>
  <si>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</si>
  <si>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</si>
  <si>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</si>
  <si>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</si>
  <si>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</si>
  <si>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</si>
  <si>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</si>
  <si>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</si>
  <si>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</si>
  <si>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</si>
  <si>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</si>
  <si>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</si>
  <si>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</si>
  <si>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</si>
  <si>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</si>
  <si>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</si>
  <si>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</si>
  <si>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</si>
  <si>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</si>
  <si>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</si>
  <si>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</si>
  <si>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</si>
  <si>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</si>
  <si>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</si>
  <si>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</si>
  <si>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</si>
  <si>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</si>
  <si>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</si>
  <si>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</si>
  <si>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</si>
  <si>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</si>
  <si>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</si>
  <si>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</si>
  <si>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</si>
  <si>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</si>
  <si>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</si>
  <si>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</si>
  <si>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</si>
  <si>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</si>
  <si>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</si>
  <si>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</si>
  <si>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</si>
  <si>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</si>
  <si>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</si>
  <si>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</si>
  <si>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</si>
  <si>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</si>
  <si>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</si>
  <si>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</si>
  <si>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</si>
  <si>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</si>
  <si>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</si>
  <si>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</si>
  <si>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</si>
  <si>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</si>
  <si>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</si>
  <si>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</si>
  <si>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</si>
  <si>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</si>
  <si>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</si>
  <si>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</si>
  <si>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</si>
  <si>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</si>
  <si>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</si>
  <si>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</si>
  <si>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</si>
  <si>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</si>
  <si>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</si>
  <si>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</si>
  <si>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</si>
  <si>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</si>
  <si>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</si>
  <si>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</si>
  <si>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</si>
  <si>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</si>
  <si>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</si>
  <si>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</si>
  <si>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</si>
  <si>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</si>
  <si>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</si>
  <si>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</si>
  <si>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</si>
  <si>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</si>
  <si>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</si>
  <si>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</si>
  <si>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</si>
  <si>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</si>
  <si>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</si>
  <si>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</si>
  <si>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</si>
  <si>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</si>
  <si>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</si>
  <si>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</si>
  <si>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</si>
  <si>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</si>
  <si>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</si>
  <si>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</si>
  <si>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</si>
  <si>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</si>
  <si>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</si>
  <si>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</si>
  <si>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</si>
  <si>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</si>
  <si>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</si>
  <si>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</si>
  <si>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</si>
  <si>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</si>
  <si>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</si>
  <si>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</si>
  <si>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</si>
  <si>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</si>
  <si>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</si>
  <si>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</si>
  <si>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</si>
  <si>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</si>
  <si>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</si>
  <si>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</si>
  <si>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</si>
  <si>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</si>
  <si>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</si>
  <si>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</si>
  <si>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</si>
  <si>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</si>
  <si>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</si>
  <si>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</si>
  <si>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</si>
  <si>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</si>
  <si>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</si>
  <si>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</si>
  <si>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</si>
  <si>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</si>
  <si>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</si>
  <si>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</si>
  <si>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</si>
  <si>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</si>
  <si>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</si>
  <si>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</si>
  <si>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</si>
  <si>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</si>
  <si>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</si>
  <si>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</si>
  <si>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</si>
  <si>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</si>
  <si>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</si>
  <si>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</si>
  <si>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</si>
  <si>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</si>
  <si>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</si>
  <si>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</si>
  <si>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</si>
  <si>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</si>
  <si>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</si>
  <si>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</si>
  <si>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</si>
  <si>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</si>
  <si>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</si>
  <si>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</si>
  <si>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</si>
  <si>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</si>
  <si>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</si>
  <si>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</si>
  <si>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</si>
  <si>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</si>
  <si>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</si>
  <si>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</si>
  <si>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</si>
  <si>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</si>
  <si>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</si>
  <si>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</si>
  <si>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</si>
  <si>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</si>
  <si>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</si>
  <si>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</si>
  <si>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</si>
  <si>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</si>
  <si>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</si>
  <si>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</si>
  <si>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</si>
  <si>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</si>
  <si>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</si>
  <si>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</si>
  <si>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</si>
  <si>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</si>
  <si>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</si>
  <si>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</si>
  <si>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</si>
  <si>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</si>
  <si>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</si>
  <si>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</si>
  <si>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</si>
  <si>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</si>
  <si>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</si>
  <si>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</si>
  <si>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</si>
  <si>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</si>
  <si>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</si>
  <si>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</si>
  <si>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</si>
  <si>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</si>
  <si>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</si>
  <si>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</si>
  <si>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</si>
  <si>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</si>
  <si>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</si>
  <si>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</si>
  <si>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</si>
  <si>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</si>
  <si>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</si>
  <si>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</si>
  <si>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</si>
  <si>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</si>
  <si>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</si>
  <si>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</si>
  <si>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</si>
  <si>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</si>
  <si>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</si>
  <si>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</si>
  <si>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</si>
  <si>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</si>
  <si>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</si>
  <si>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</si>
  <si>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</si>
  <si>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</si>
  <si>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</si>
  <si>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</si>
  <si>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</si>
  <si>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</si>
  <si>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</si>
  <si>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</si>
  <si>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</si>
  <si>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</si>
  <si>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</si>
  <si>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</si>
  <si>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</si>
  <si>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</si>
  <si>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</si>
  <si>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</si>
  <si>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</si>
  <si>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</si>
  <si>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</si>
  <si>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</si>
  <si>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</si>
  <si>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</si>
  <si>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</si>
  <si>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</si>
  <si>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</si>
  <si>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</si>
  <si>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</si>
  <si>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</si>
  <si>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</si>
  <si>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</si>
  <si>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</si>
  <si>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</si>
  <si>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</si>
  <si>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</si>
  <si>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</si>
  <si>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</si>
  <si>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</si>
  <si>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</si>
  <si>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</si>
  <si>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</si>
  <si>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</si>
  <si>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</si>
  <si>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</si>
  <si>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</si>
  <si>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</si>
  <si>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</si>
  <si>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</si>
  <si>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</si>
  <si>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</si>
  <si>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</si>
  <si>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</si>
  <si>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</si>
  <si>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</si>
  <si>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</si>
  <si>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</si>
  <si>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</si>
  <si>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</si>
  <si>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</si>
  <si>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</si>
  <si>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</si>
  <si>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</si>
  <si>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</si>
  <si>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</si>
  <si>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</si>
  <si>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</si>
  <si>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</si>
  <si>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</si>
  <si>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</si>
  <si>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</si>
  <si>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</si>
  <si>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</si>
  <si>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</si>
  <si>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</si>
  <si>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</si>
  <si>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</si>
  <si>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</si>
  <si>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</si>
  <si>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</si>
  <si>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</si>
  <si>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</si>
  <si>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</si>
  <si>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</si>
  <si>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</si>
  <si>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</si>
  <si>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</si>
  <si>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</si>
  <si>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</si>
  <si>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</si>
  <si>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</si>
  <si>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</si>
  <si>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</si>
  <si>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</si>
  <si>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</si>
  <si>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</si>
  <si>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</si>
  <si>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</si>
  <si>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</si>
  <si>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</si>
  <si>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</si>
  <si>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</si>
  <si>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</si>
  <si>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</si>
  <si>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</si>
  <si>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</si>
  <si>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</si>
  <si>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</si>
  <si>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</si>
  <si>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</si>
  <si>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</si>
  <si>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</si>
  <si>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</si>
  <si>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</si>
  <si>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</si>
  <si>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</si>
  <si>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</si>
  <si>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</si>
  <si>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</si>
  <si>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</si>
  <si>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</si>
  <si>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</si>
  <si>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</si>
  <si>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</si>
  <si>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</si>
  <si>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</si>
  <si>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</si>
  <si>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</si>
  <si>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</si>
  <si>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</si>
  <si>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</si>
  <si>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</si>
  <si>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</si>
  <si>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</si>
  <si>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</si>
  <si>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</si>
  <si>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</si>
  <si>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</si>
  <si>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</si>
  <si>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</si>
  <si>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</si>
  <si>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</si>
  <si>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</si>
  <si>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</si>
  <si>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</si>
  <si>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</si>
  <si>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</si>
  <si>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</si>
  <si>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</si>
  <si>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</si>
  <si>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</si>
  <si>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</si>
  <si>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</si>
  <si>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</si>
  <si>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</si>
  <si>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</si>
  <si>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</si>
  <si>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</si>
  <si>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</si>
  <si>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</si>
  <si>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</si>
  <si>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</si>
  <si>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</si>
  <si>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</si>
  <si>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</si>
  <si>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</si>
  <si>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</si>
  <si>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</si>
  <si>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</si>
  <si>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</si>
  <si>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</si>
  <si>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</si>
  <si>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</si>
  <si>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</si>
  <si>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</si>
  <si>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</si>
  <si>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</si>
  <si>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</si>
  <si>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</si>
  <si>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</si>
  <si>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</si>
  <si>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</si>
  <si>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</si>
  <si>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</si>
  <si>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</si>
  <si>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</si>
  <si>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</si>
  <si>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</si>
  <si>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</si>
  <si>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</si>
  <si>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</si>
  <si>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</si>
  <si>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</si>
  <si>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</si>
  <si>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</si>
  <si>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</si>
  <si>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</si>
  <si>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</si>
  <si>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</si>
  <si>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</si>
  <si>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</si>
  <si>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</si>
  <si>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</si>
  <si>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</si>
  <si>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</si>
  <si>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</si>
  <si>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</si>
  <si>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</si>
  <si>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</si>
  <si>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</si>
  <si>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</si>
  <si>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</si>
  <si>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</si>
  <si>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</si>
  <si>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</si>
  <si>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</si>
  <si>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</si>
  <si>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</si>
  <si>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</si>
  <si>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</si>
  <si>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</si>
  <si>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</si>
  <si>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</si>
  <si>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</si>
  <si>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</si>
  <si>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</si>
  <si>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</si>
  <si>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</si>
  <si>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</si>
  <si>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</si>
  <si>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</si>
  <si>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</si>
  <si>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</si>
  <si>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</si>
  <si>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</si>
  <si>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</si>
  <si>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</si>
  <si>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</si>
  <si>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</si>
  <si>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</si>
  <si>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</si>
  <si>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</si>
  <si>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</si>
  <si>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</si>
  <si>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</si>
  <si>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</si>
  <si>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</si>
  <si>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</si>
  <si>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</si>
  <si>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</si>
  <si>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</si>
  <si>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</si>
  <si>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</si>
  <si>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</si>
  <si>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</si>
  <si>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</si>
  <si>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</si>
  <si>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</si>
  <si>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</si>
  <si>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</si>
  <si>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</si>
  <si>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</si>
  <si>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</si>
  <si>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</si>
  <si>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</si>
  <si>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</si>
  <si>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</si>
  <si>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</si>
  <si>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</si>
  <si>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</si>
  <si>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</si>
  <si>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</si>
  <si>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</si>
  <si>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</si>
  <si>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</si>
  <si>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</si>
  <si>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</si>
  <si>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</si>
  <si>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</si>
  <si>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</si>
  <si>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</si>
  <si>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</si>
  <si>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</si>
  <si>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</si>
  <si>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</si>
  <si>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</si>
  <si>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</si>
  <si>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</si>
  <si>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</si>
  <si>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</si>
  <si>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</si>
  <si>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</si>
  <si>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</si>
  <si>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</si>
  <si>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</si>
  <si>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</si>
  <si>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</si>
  <si>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</si>
  <si>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</si>
  <si>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</si>
  <si>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</si>
  <si>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</si>
  <si>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</si>
  <si>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</si>
  <si>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</si>
  <si>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</si>
  <si>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</si>
  <si>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</si>
  <si>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</si>
  <si>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</si>
  <si>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</si>
  <si>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</si>
  <si>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</si>
  <si>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</si>
  <si>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</si>
  <si>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</si>
  <si>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</si>
  <si>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</si>
  <si>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</si>
  <si>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</si>
  <si>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</si>
  <si>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</si>
  <si>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</si>
  <si>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</si>
  <si>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</si>
  <si>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</si>
  <si>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</si>
  <si>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</si>
  <si>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</si>
  <si>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</si>
  <si>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</si>
  <si>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</si>
  <si>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</si>
  <si>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</si>
  <si>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</si>
  <si>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</si>
  <si>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</si>
  <si>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</si>
  <si>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</si>
  <si>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</si>
  <si>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</si>
  <si>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</si>
  <si>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</si>
  <si>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</si>
  <si>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</si>
  <si>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</si>
  <si>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</si>
  <si>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</si>
  <si>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</si>
  <si>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</si>
  <si>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</si>
  <si>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</si>
  <si>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</si>
  <si>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</si>
  <si>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</si>
  <si>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</si>
  <si>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</si>
  <si>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</si>
  <si>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</si>
  <si>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</si>
  <si>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</si>
  <si>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</si>
  <si>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</si>
  <si>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</si>
  <si>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</si>
  <si>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</si>
  <si>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</si>
  <si>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</si>
  <si>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</si>
  <si>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</si>
  <si>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</si>
  <si>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</si>
  <si>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</si>
  <si>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</si>
  <si>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</si>
  <si>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</si>
  <si>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</si>
  <si>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</si>
  <si>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</si>
  <si>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</si>
  <si>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</si>
  <si>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</si>
  <si>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</si>
  <si>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</si>
  <si>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</si>
  <si>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</si>
  <si>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</si>
  <si>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</si>
  <si>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</si>
  <si>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</si>
  <si>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</si>
  <si>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</si>
  <si>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</si>
  <si>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</si>
  <si>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</si>
  <si>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</si>
  <si>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</si>
  <si>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</si>
  <si>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</si>
  <si>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</si>
  <si>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</si>
  <si>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</si>
  <si>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</si>
  <si>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</si>
  <si>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</si>
  <si>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</si>
  <si>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</si>
  <si>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</si>
  <si>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</si>
  <si>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</si>
  <si>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</si>
  <si>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</si>
  <si>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</si>
  <si>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</si>
  <si>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</si>
  <si>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</si>
  <si>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</si>
  <si>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</si>
  <si>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</si>
  <si>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</si>
  <si>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</si>
  <si>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</si>
  <si>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</si>
  <si>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</si>
  <si>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</si>
  <si>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</si>
  <si>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</si>
  <si>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</si>
  <si>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</si>
  <si>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</si>
  <si>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</si>
  <si>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</si>
  <si>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</si>
  <si>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</si>
  <si>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</si>
  <si>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</si>
  <si>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</si>
  <si>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</si>
  <si>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</si>
  <si>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</si>
  <si>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</si>
  <si>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</si>
  <si>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</si>
  <si>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</si>
  <si>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</si>
  <si>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</si>
  <si>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</si>
  <si>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</si>
  <si>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</si>
  <si>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</si>
  <si>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</si>
  <si>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</si>
  <si>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</si>
  <si>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</si>
  <si>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</si>
  <si>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</si>
  <si>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</si>
  <si>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</si>
  <si>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</si>
  <si>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</si>
  <si>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</si>
  <si>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</si>
  <si>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</si>
  <si>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</si>
  <si>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</si>
  <si>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</si>
  <si>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</si>
  <si>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</si>
  <si>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</si>
  <si>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</si>
  <si>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</si>
  <si>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</si>
  <si>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</si>
  <si>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</si>
  <si>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</si>
  <si>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</si>
  <si>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</si>
  <si>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</si>
  <si>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</si>
  <si>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</si>
  <si>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</si>
  <si>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</si>
  <si>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</si>
  <si>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</si>
  <si>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</si>
  <si>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</si>
  <si>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</si>
  <si>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</si>
  <si>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</si>
  <si>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</si>
  <si>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</si>
  <si>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</si>
  <si>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</si>
  <si>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</si>
  <si>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</si>
  <si>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</si>
  <si>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</si>
  <si>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</si>
  <si>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</si>
  <si>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</si>
  <si>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</si>
  <si>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</si>
  <si>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</si>
  <si>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</si>
  <si>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</si>
  <si>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</si>
  <si>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</si>
  <si>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</si>
  <si>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</si>
  <si>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</si>
  <si>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</si>
  <si>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</si>
  <si>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</si>
  <si>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</si>
  <si>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</si>
  <si>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</si>
  <si>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</si>
  <si>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</si>
  <si>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</si>
  <si>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</si>
  <si>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</si>
  <si>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</si>
  <si>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</si>
  <si>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</si>
  <si>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</si>
  <si>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</si>
  <si>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</si>
  <si>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</si>
  <si>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</si>
  <si>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</si>
  <si>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</si>
  <si>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</si>
  <si>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</si>
  <si>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</si>
  <si>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</si>
  <si>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</si>
  <si>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</si>
  <si>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</si>
  <si>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</si>
  <si>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</si>
  <si>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</si>
  <si>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</si>
  <si>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</si>
  <si>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</si>
  <si>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</si>
  <si>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</si>
  <si>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</si>
  <si>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</si>
  <si>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</si>
  <si>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</si>
  <si>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</si>
  <si>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</si>
  <si>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</si>
  <si>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</si>
  <si>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</si>
  <si>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</si>
  <si>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</si>
  <si>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</si>
  <si>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</si>
  <si>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</si>
  <si>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</si>
  <si>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</si>
  <si>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</si>
  <si>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</si>
  <si>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</si>
  <si>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</si>
  <si>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</si>
  <si>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</si>
  <si>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</si>
  <si>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</si>
  <si>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</si>
  <si>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</si>
  <si>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</si>
  <si>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</si>
  <si>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</si>
  <si>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</si>
  <si>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</si>
  <si>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</si>
  <si>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</si>
  <si>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</si>
  <si>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</si>
  <si>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</si>
  <si>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</si>
  <si>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</si>
  <si>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</si>
  <si>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</si>
  <si>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</si>
  <si>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</si>
  <si>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</si>
  <si>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</si>
  <si>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</si>
  <si>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</si>
  <si>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</si>
  <si>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</si>
  <si>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</si>
  <si>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</si>
  <si>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</si>
  <si>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</si>
  <si>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</si>
  <si>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</si>
  <si>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</si>
  <si>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</si>
  <si>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</si>
  <si>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</si>
  <si>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</si>
  <si>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</si>
  <si>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</si>
  <si>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</si>
  <si>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</si>
  <si>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</si>
  <si>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</si>
  <si>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</si>
  <si>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</si>
  <si>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</si>
  <si>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</si>
  <si>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</si>
  <si>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</si>
  <si>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</si>
  <si>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</si>
  <si>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</si>
  <si>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</si>
  <si>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</si>
  <si>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</si>
  <si>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</si>
  <si>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</si>
  <si>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</si>
  <si>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</si>
  <si>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</si>
  <si>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</si>
  <si>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</si>
  <si>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</si>
  <si>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</si>
  <si>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</si>
  <si>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</si>
  <si>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</si>
  <si>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</si>
  <si>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</si>
  <si>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</si>
  <si>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</si>
  <si>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</si>
  <si>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</si>
  <si>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</si>
  <si>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</si>
  <si>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</si>
  <si>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</si>
  <si>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</si>
  <si>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</si>
  <si>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</si>
  <si>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</si>
  <si>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</si>
  <si>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</si>
  <si>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</si>
  <si>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</si>
  <si>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</si>
  <si>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</si>
  <si>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</si>
  <si>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</si>
  <si>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</si>
  <si>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</si>
  <si>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</si>
  <si>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</si>
  <si>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</si>
  <si>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</si>
  <si>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</si>
  <si>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</si>
  <si>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</si>
  <si>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</si>
  <si>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</si>
  <si>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</si>
  <si>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</si>
  <si>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</si>
  <si>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</si>
  <si>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</si>
  <si>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</si>
  <si>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</si>
  <si>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</si>
  <si>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</si>
  <si>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</si>
  <si>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</si>
  <si>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</si>
  <si>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</si>
  <si>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</si>
  <si>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</si>
  <si>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</si>
  <si>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</si>
  <si>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</si>
  <si>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</si>
  <si>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</si>
  <si>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</si>
  <si>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</si>
  <si>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</si>
  <si>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</si>
  <si>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</si>
  <si>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</si>
  <si>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</si>
  <si>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</si>
  <si>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</si>
  <si>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</si>
  <si>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</si>
  <si>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</si>
  <si>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</si>
  <si>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</si>
  <si>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</si>
  <si>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</si>
  <si>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</si>
  <si>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</si>
  <si>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</si>
  <si>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</si>
  <si>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</si>
  <si>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</si>
  <si>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</si>
  <si>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</si>
  <si>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</si>
  <si>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</si>
  <si>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</si>
  <si>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</si>
  <si>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</si>
  <si>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</si>
  <si>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</si>
  <si>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</si>
  <si>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</si>
  <si>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</si>
  <si>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</si>
  <si>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</si>
  <si>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</si>
  <si>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</si>
  <si>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</si>
  <si>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</si>
  <si>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</si>
  <si>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</si>
  <si>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</si>
  <si>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</si>
  <si>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</si>
  <si>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</si>
  <si>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</si>
  <si>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</si>
  <si>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</si>
  <si>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</si>
  <si>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</si>
  <si>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</si>
  <si>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</si>
  <si>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</si>
  <si>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</si>
  <si>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</si>
  <si>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</si>
  <si>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</si>
  <si>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</si>
  <si>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</si>
  <si>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</si>
  <si>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</si>
  <si>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</si>
  <si>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</si>
  <si>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</si>
  <si>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</si>
  <si>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</si>
  <si>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</si>
  <si>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</si>
  <si>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</si>
  <si>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</si>
  <si>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</si>
  <si>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</si>
  <si>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</si>
  <si>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</si>
  <si>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</si>
  <si>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</si>
  <si>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</si>
  <si>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</si>
  <si>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</si>
  <si>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</si>
  <si>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</si>
  <si>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</si>
  <si>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</si>
  <si>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</si>
  <si>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</si>
  <si>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</si>
  <si>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</si>
  <si>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</si>
  <si>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</si>
  <si>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</si>
  <si>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</si>
  <si>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</si>
  <si>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</si>
  <si>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</si>
  <si>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</si>
  <si>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</si>
  <si>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</si>
  <si>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</si>
  <si>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</si>
  <si>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</si>
  <si>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</si>
  <si>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</si>
  <si>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</si>
  <si>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</si>
  <si>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</si>
  <si>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</si>
  <si>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</si>
  <si>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</si>
  <si>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</si>
  <si>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</si>
  <si>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</si>
  <si>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</si>
  <si>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</si>
  <si>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</si>
  <si>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</si>
  <si>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</si>
  <si>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</si>
  <si>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</si>
  <si>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</si>
  <si>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</si>
  <si>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</si>
  <si>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</si>
  <si>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</si>
  <si>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</si>
  <si>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</si>
  <si>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</si>
  <si>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</si>
  <si>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</si>
  <si>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</si>
  <si>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</si>
  <si>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</si>
  <si>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</si>
  <si>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</si>
  <si>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</si>
  <si>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</si>
  <si>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</si>
  <si>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</si>
  <si>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</si>
  <si>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</si>
  <si>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</si>
  <si>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</si>
  <si>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</si>
  <si>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</si>
  <si>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</si>
  <si>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</si>
  <si>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</si>
  <si>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</si>
  <si>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</si>
  <si>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</si>
  <si>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</si>
  <si>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</si>
  <si>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</si>
  <si>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</si>
  <si>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</si>
  <si>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</si>
  <si>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</si>
  <si>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</si>
  <si>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</si>
  <si>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</si>
  <si>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</si>
  <si>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</si>
  <si>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</si>
  <si>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</si>
  <si>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</si>
  <si>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</si>
  <si>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</si>
  <si>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</si>
  <si>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</si>
  <si>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</si>
  <si>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</si>
  <si>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</si>
  <si>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</si>
  <si>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</si>
  <si>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</si>
  <si>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</si>
  <si>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</si>
  <si>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</si>
  <si>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</si>
  <si>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</si>
  <si>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</si>
  <si>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</si>
  <si>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</si>
  <si>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</si>
  <si>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</si>
  <si>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</si>
  <si>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</si>
  <si>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</si>
  <si>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</si>
  <si>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</si>
  <si>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</si>
  <si>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</si>
  <si>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</si>
  <si>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</si>
  <si>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</si>
  <si>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</si>
  <si>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</si>
  <si>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</si>
  <si>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</si>
  <si>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</si>
  <si>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</si>
  <si>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</si>
  <si>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</si>
  <si>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</si>
  <si>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</si>
  <si>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</si>
  <si>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</si>
  <si>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</si>
  <si>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</si>
  <si>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</si>
  <si>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</si>
  <si>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</si>
  <si>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</si>
  <si>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</si>
  <si>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</si>
  <si>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</si>
  <si>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</si>
  <si>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</si>
  <si>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</si>
  <si>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</si>
  <si>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</si>
  <si>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</si>
  <si>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</si>
  <si>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</si>
  <si>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</si>
  <si>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</si>
  <si>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</si>
  <si>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</si>
  <si>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</si>
  <si>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</si>
  <si>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</si>
  <si>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</si>
  <si>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</si>
  <si>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</si>
  <si>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</si>
  <si>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</si>
  <si>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</si>
  <si>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</si>
  <si>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</si>
  <si>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</si>
  <si>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</si>
  <si>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</si>
  <si>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</si>
  <si>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</si>
  <si>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</si>
  <si>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</si>
  <si>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</si>
  <si>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</si>
  <si>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</si>
  <si>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</si>
  <si>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</si>
  <si>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</si>
  <si>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</si>
  <si>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</si>
  <si>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</si>
  <si>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</si>
  <si>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</si>
  <si>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</si>
  <si>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</si>
  <si>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</si>
  <si>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</si>
  <si>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</si>
  <si>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</si>
  <si>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</si>
  <si>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</si>
  <si>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</si>
  <si>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</si>
  <si>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</si>
  <si>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</si>
  <si>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</si>
  <si>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</si>
  <si>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</si>
  <si>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</si>
  <si>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</si>
  <si>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</si>
  <si>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</si>
  <si>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</si>
  <si>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</si>
  <si>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</si>
  <si>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</si>
  <si>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</si>
  <si>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</si>
  <si>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</si>
  <si>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</si>
  <si>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</si>
  <si>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</si>
  <si>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</si>
  <si>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</si>
  <si>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</si>
  <si>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</si>
  <si>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</si>
  <si>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</si>
  <si>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</si>
  <si>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</si>
  <si>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</si>
  <si>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</si>
  <si>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</si>
  <si>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</si>
  <si>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</si>
  <si>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</si>
  <si>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</si>
  <si>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</si>
  <si>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</si>
  <si>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</si>
  <si>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</si>
  <si>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</si>
  <si>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</si>
  <si>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</si>
  <si>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</si>
  <si>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</si>
  <si>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</si>
  <si>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</si>
  <si>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</si>
  <si>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</si>
  <si>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</si>
  <si>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</si>
  <si>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</si>
  <si>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</si>
  <si>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</si>
  <si>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</si>
  <si>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</si>
  <si>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</si>
  <si>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</si>
  <si>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</si>
  <si>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</si>
  <si>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</si>
  <si>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</si>
  <si>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</si>
  <si>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</si>
  <si>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</si>
  <si>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</si>
  <si>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</si>
  <si>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</si>
  <si>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</si>
  <si>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</si>
  <si>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</si>
  <si>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</si>
  <si>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</si>
  <si>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</si>
  <si>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</si>
  <si>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</si>
  <si>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</si>
  <si>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</si>
  <si>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</si>
  <si>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</si>
  <si>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</si>
  <si>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</si>
  <si>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</si>
  <si>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</si>
  <si>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</si>
  <si>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</si>
  <si>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</si>
  <si>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</si>
  <si>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</si>
  <si>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</si>
  <si>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</si>
  <si>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</si>
  <si>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</si>
  <si>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</si>
  <si>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</si>
  <si>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</si>
  <si>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</si>
  <si>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</si>
  <si>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</si>
  <si>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</si>
  <si>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</si>
  <si>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</si>
  <si>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</si>
  <si>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</si>
  <si>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</si>
  <si>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</si>
  <si>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</si>
  <si>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</si>
  <si>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</si>
  <si>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</si>
  <si>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</si>
  <si>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</si>
  <si>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</si>
  <si>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</si>
  <si>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</si>
  <si>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</si>
  <si>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</si>
  <si>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</si>
  <si>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</si>
  <si>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</si>
  <si>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</si>
  <si>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</si>
  <si>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</si>
  <si>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</si>
  <si>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</si>
  <si>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</si>
  <si>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</si>
  <si>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</si>
  <si>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</si>
  <si>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</si>
  <si>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</si>
  <si>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</si>
  <si>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</si>
  <si>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</si>
  <si>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</si>
  <si>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</si>
  <si>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</si>
  <si>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</si>
  <si>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</si>
  <si>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</si>
  <si>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</si>
  <si>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</si>
  <si>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</si>
  <si>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</si>
  <si>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</si>
  <si>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</si>
  <si>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</si>
  <si>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</si>
  <si>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</si>
  <si>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</si>
  <si>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</si>
  <si>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</si>
  <si>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</si>
  <si>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</si>
  <si>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</si>
  <si>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</si>
  <si>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</si>
  <si>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</si>
  <si>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</si>
  <si>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</si>
  <si>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</si>
  <si>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</si>
  <si>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</si>
  <si>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</si>
  <si>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</si>
  <si>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</si>
  <si>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</si>
  <si>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</si>
  <si>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</si>
  <si>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</si>
  <si>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</si>
  <si>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</si>
  <si>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</si>
  <si>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</si>
  <si>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</si>
  <si>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</si>
  <si>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</si>
  <si>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</si>
  <si>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</si>
  <si>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</si>
  <si>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</si>
  <si>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</si>
  <si>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</si>
  <si>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</si>
  <si>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</si>
  <si>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</si>
  <si>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</si>
  <si>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</si>
  <si>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</si>
  <si>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</si>
  <si>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</si>
  <si>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</si>
  <si>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</si>
  <si>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</si>
  <si>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</si>
  <si>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</si>
  <si>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</si>
  <si>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</si>
  <si>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</si>
  <si>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</si>
  <si>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</si>
  <si>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</si>
  <si>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</si>
  <si>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</si>
  <si>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</si>
  <si>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</si>
  <si>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</si>
  <si>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</si>
  <si>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</si>
  <si>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</si>
  <si>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</si>
  <si>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</si>
  <si>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</si>
  <si>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</si>
  <si>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</si>
  <si>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</si>
  <si>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</si>
  <si>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</si>
  <si>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</si>
  <si>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</si>
  <si>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</si>
  <si>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</si>
  <si>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</si>
  <si>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</si>
  <si>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</si>
  <si>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</si>
  <si>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</si>
  <si>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</si>
  <si>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</si>
  <si>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</si>
  <si>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</si>
  <si>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</si>
  <si>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</si>
  <si>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</si>
  <si>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</si>
  <si>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</si>
  <si>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</si>
  <si>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</si>
  <si>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</si>
  <si>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</si>
  <si>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</si>
  <si>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</si>
  <si>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</si>
  <si>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</si>
  <si>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</si>
  <si>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</si>
  <si>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</si>
  <si>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</si>
  <si>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</si>
  <si>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</si>
  <si>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</si>
  <si>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</si>
  <si>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</si>
  <si>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</si>
  <si>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</si>
  <si>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</si>
  <si>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</si>
  <si>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</si>
  <si>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</si>
  <si>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</si>
  <si>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</si>
  <si>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</si>
  <si>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</si>
  <si>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</si>
  <si>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</si>
  <si>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</si>
  <si>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</si>
  <si>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</si>
  <si>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</si>
  <si>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</si>
  <si>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</si>
  <si>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</si>
  <si>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</si>
  <si>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</si>
  <si>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</si>
  <si>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</si>
  <si>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</si>
  <si>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</si>
  <si>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</si>
  <si>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</si>
  <si>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</si>
  <si>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</si>
  <si>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</si>
  <si>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</si>
  <si>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</si>
  <si>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</si>
  <si>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</si>
  <si>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</si>
  <si>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</si>
  <si>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</si>
  <si>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</si>
  <si>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</si>
  <si>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</si>
  <si>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</si>
  <si>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</si>
  <si>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</si>
  <si>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</si>
  <si>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</si>
  <si>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</si>
  <si>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</si>
  <si>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</si>
  <si>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</si>
  <si>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</si>
  <si>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</si>
  <si>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</si>
  <si>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</si>
  <si>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</si>
  <si>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</si>
  <si>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</si>
  <si>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</si>
  <si>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</si>
  <si>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</si>
  <si>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</si>
  <si>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</si>
  <si>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</si>
  <si>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</si>
  <si>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</si>
  <si>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</si>
  <si>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</si>
  <si>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</si>
  <si>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</si>
  <si>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</si>
  <si>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</si>
  <si>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</si>
  <si>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</si>
  <si>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</si>
  <si>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</si>
  <si>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</si>
  <si>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</si>
  <si>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</si>
  <si>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</si>
  <si>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</si>
  <si>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</si>
  <si>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</si>
  <si>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</si>
  <si>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</si>
  <si>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</si>
  <si>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</si>
  <si>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</si>
  <si>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</si>
  <si>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</si>
  <si>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</si>
  <si>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</si>
  <si>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</si>
  <si>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</si>
  <si>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</si>
  <si>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</si>
  <si>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</si>
  <si>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</si>
  <si>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</si>
  <si>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</si>
  <si>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</si>
  <si>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</si>
  <si>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</si>
  <si>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</si>
  <si>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</si>
  <si>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</si>
  <si>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</si>
  <si>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</si>
  <si>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</si>
  <si>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</si>
  <si>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</si>
  <si>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</si>
  <si>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</si>
  <si>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</si>
  <si>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</si>
  <si>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</si>
  <si>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</si>
  <si>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</si>
  <si>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</si>
  <si>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</si>
  <si>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</si>
  <si>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</si>
  <si>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</si>
  <si>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</si>
  <si>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</si>
  <si>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</si>
  <si>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</si>
  <si>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</si>
  <si>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</si>
  <si>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</si>
  <si>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</si>
  <si>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</si>
  <si>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</si>
  <si>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</si>
  <si>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</si>
  <si>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</si>
  <si>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</si>
  <si>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</si>
  <si>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</si>
  <si>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</si>
  <si>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</si>
  <si>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</si>
  <si>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</si>
  <si>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</si>
  <si>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</si>
  <si>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</si>
  <si>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</si>
  <si>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</si>
  <si>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</si>
  <si>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</si>
  <si>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</si>
  <si>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</si>
  <si>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</si>
  <si>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</si>
  <si>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</si>
  <si>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</si>
  <si>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</si>
  <si>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</si>
  <si>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</si>
  <si>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</si>
  <si>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</si>
  <si>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</si>
  <si>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</si>
  <si>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</si>
  <si>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</si>
  <si>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</si>
  <si>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</si>
  <si>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</si>
  <si>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</si>
  <si>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</si>
  <si>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</si>
  <si>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</si>
  <si>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</si>
  <si>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</si>
  <si>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</si>
  <si>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</si>
  <si>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</si>
  <si>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</si>
  <si>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</si>
  <si>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</si>
  <si>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</si>
  <si>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</si>
  <si>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</si>
  <si>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</si>
  <si>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</si>
  <si>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</si>
  <si>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</si>
  <si>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</si>
  <si>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</si>
  <si>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</si>
  <si>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</si>
  <si>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</si>
  <si>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</si>
  <si>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</si>
  <si>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</si>
  <si>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</si>
  <si>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</si>
  <si>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</si>
  <si>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</si>
  <si>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</si>
  <si>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</si>
  <si>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</si>
  <si>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</si>
  <si>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</si>
  <si>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</si>
  <si>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</si>
  <si>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</si>
  <si>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</si>
  <si>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</si>
  <si>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</si>
  <si>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</si>
  <si>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</si>
  <si>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</si>
  <si>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</si>
  <si>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</si>
  <si>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</si>
  <si>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</si>
  <si>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</si>
  <si>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</si>
  <si>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</si>
  <si>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</si>
  <si>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</si>
  <si>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</si>
  <si>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</si>
  <si>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</si>
  <si>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</si>
  <si>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</si>
  <si>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</si>
  <si>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</si>
  <si>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</si>
  <si>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</si>
  <si>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</si>
  <si>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</si>
  <si>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</si>
  <si>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</si>
  <si>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</si>
  <si>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</si>
  <si>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</si>
  <si>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</si>
  <si>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</si>
  <si>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</si>
  <si>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</si>
  <si>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</si>
  <si>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</si>
  <si>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</si>
  <si>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</si>
  <si>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</si>
  <si>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</si>
  <si>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</si>
  <si>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</si>
  <si>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</si>
  <si>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</si>
  <si>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</si>
  <si>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</si>
  <si>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</si>
  <si>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</si>
  <si>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</si>
  <si>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</si>
  <si>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</si>
  <si>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</si>
  <si>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</si>
  <si>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</si>
  <si>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</si>
  <si>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</si>
  <si>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</si>
  <si>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</si>
  <si>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</si>
  <si>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</si>
  <si>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</si>
  <si>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</si>
  <si>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</si>
  <si>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</si>
  <si>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</si>
  <si>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</si>
  <si>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</si>
  <si>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</si>
  <si>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</si>
  <si>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</si>
  <si>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</si>
  <si>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</si>
  <si>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</si>
  <si>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</si>
  <si>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</si>
  <si>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</si>
  <si>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</si>
  <si>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</si>
  <si>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</si>
  <si>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</si>
  <si>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</si>
  <si>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</si>
  <si>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</si>
  <si>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</si>
  <si>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</si>
  <si>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</si>
  <si>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</si>
  <si>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</si>
  <si>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</si>
  <si>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</si>
  <si>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</si>
  <si>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</si>
  <si>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</si>
  <si>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</si>
  <si>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</si>
  <si>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</si>
  <si>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</si>
  <si>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</si>
  <si>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</si>
  <si>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</si>
  <si>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</si>
  <si>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</si>
  <si>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</si>
  <si>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</si>
  <si>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</si>
  <si>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</si>
  <si>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</si>
  <si>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</si>
  <si>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</si>
  <si>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</si>
  <si>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</si>
  <si>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</si>
  <si>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</si>
  <si>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</si>
  <si>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</si>
  <si>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</si>
  <si>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</si>
  <si>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</si>
  <si>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</si>
  <si>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</si>
  <si>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</si>
  <si>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</si>
  <si>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</si>
  <si>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</si>
  <si>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</si>
  <si>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</si>
  <si>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</si>
  <si>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</si>
  <si>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</si>
  <si>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</si>
  <si>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</si>
  <si>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</si>
  <si>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</si>
  <si>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</si>
  <si>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</si>
  <si>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</si>
  <si>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</si>
  <si>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</si>
  <si>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</si>
  <si>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</si>
  <si>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</si>
  <si>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</si>
  <si>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</si>
  <si>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</si>
  <si>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</si>
  <si>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</si>
  <si>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</si>
  <si>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</si>
  <si>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</si>
  <si>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</si>
  <si>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</si>
  <si>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</si>
  <si>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</si>
  <si>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</si>
  <si>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</si>
  <si>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</si>
  <si>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</si>
  <si>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</si>
  <si>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</si>
  <si>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</si>
  <si>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</si>
  <si>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</si>
  <si>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</si>
  <si>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</si>
  <si>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</si>
  <si>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</si>
  <si>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</si>
  <si>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</si>
  <si>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</si>
  <si>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</si>
  <si>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</si>
  <si>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</si>
  <si>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</si>
  <si>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</si>
  <si>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</si>
  <si>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</si>
  <si>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</si>
  <si>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</si>
  <si>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</si>
  <si>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</si>
  <si>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</si>
  <si>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</si>
  <si>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</si>
  <si>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</si>
  <si>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</si>
  <si>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</si>
  <si>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</si>
  <si>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</si>
  <si>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</si>
  <si>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</si>
  <si>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</si>
  <si>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</si>
  <si>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</si>
  <si>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</si>
  <si>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</si>
  <si>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</si>
  <si>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</si>
  <si>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</si>
  <si>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</si>
  <si>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</si>
  <si>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</si>
  <si>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</si>
  <si>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</si>
  <si>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</si>
  <si>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</si>
  <si>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</si>
  <si>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</si>
  <si>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</si>
  <si>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</si>
  <si>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</si>
  <si>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</si>
  <si>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</si>
  <si>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</si>
  <si>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</si>
  <si>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</si>
  <si>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</si>
  <si>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</si>
  <si>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</si>
  <si>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</si>
  <si>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</si>
  <si>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</si>
  <si>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</si>
  <si>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</si>
  <si>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</si>
  <si>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</si>
  <si>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</si>
  <si>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</si>
  <si>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</si>
  <si>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</si>
  <si>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</si>
  <si>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</si>
  <si>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</si>
  <si>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</si>
  <si>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</si>
  <si>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</si>
  <si>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</si>
  <si>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</si>
  <si>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</si>
  <si>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</si>
  <si>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</si>
  <si>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</si>
  <si>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</si>
  <si>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</si>
  <si>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</si>
  <si>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</si>
  <si>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</si>
  <si>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</si>
  <si>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</si>
  <si>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</si>
  <si>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</si>
  <si>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</si>
  <si>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</si>
  <si>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</si>
  <si>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</si>
  <si>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</si>
  <si>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</si>
  <si>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</si>
  <si>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</si>
  <si>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</si>
  <si>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</si>
  <si>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</si>
  <si>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</si>
  <si>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</si>
  <si>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</si>
  <si>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</si>
  <si>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</si>
  <si>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</si>
  <si>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</si>
  <si>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</si>
  <si>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</si>
  <si>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</si>
  <si>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</si>
  <si>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</si>
  <si>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</si>
  <si>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</si>
  <si>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</si>
  <si>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</si>
  <si>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</si>
  <si>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</si>
  <si>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</si>
  <si>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</si>
  <si>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</si>
  <si>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</si>
  <si>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</si>
  <si>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</si>
  <si>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</si>
  <si>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</si>
  <si>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</si>
  <si>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</si>
  <si>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</si>
  <si>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</si>
  <si>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</si>
  <si>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</si>
  <si>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</si>
  <si>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</si>
  <si>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</si>
  <si>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</si>
  <si>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</si>
  <si>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</si>
  <si>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</si>
  <si>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</si>
  <si>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</si>
  <si>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</si>
  <si>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</si>
  <si>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</si>
  <si>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</si>
  <si>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</si>
  <si>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</si>
  <si>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</si>
  <si>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</si>
  <si>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</si>
  <si>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</si>
  <si>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</si>
  <si>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</si>
  <si>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</si>
  <si>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</si>
  <si>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</si>
  <si>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</si>
  <si>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</si>
  <si>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</si>
  <si>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</si>
  <si>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</si>
  <si>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</si>
  <si>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</si>
  <si>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</si>
  <si>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</si>
  <si>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</si>
  <si>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</si>
  <si>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</si>
  <si>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</si>
  <si>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</si>
  <si>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</si>
  <si>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</si>
  <si>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</si>
  <si>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</si>
  <si>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</si>
  <si>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</si>
  <si>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</si>
  <si>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</si>
  <si>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</si>
  <si>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</si>
  <si>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</si>
  <si>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</si>
  <si>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</si>
  <si>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</si>
  <si>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</si>
  <si>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</si>
  <si>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</si>
  <si>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</si>
  <si>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</si>
  <si>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</si>
  <si>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</si>
  <si>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</si>
  <si>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</si>
  <si>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</si>
  <si>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</si>
  <si>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</si>
  <si>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</si>
  <si>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</si>
  <si>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</si>
  <si>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</si>
  <si>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</si>
  <si>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</si>
  <si>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</si>
  <si>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</si>
  <si>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</si>
  <si>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</si>
  <si>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</si>
  <si>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</si>
  <si>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</si>
  <si>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</si>
  <si>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</si>
  <si>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</si>
  <si>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</si>
  <si>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</si>
  <si>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</si>
  <si>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</si>
  <si>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</si>
  <si>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</si>
  <si>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</si>
  <si>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</si>
  <si>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</si>
  <si>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</si>
  <si>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</si>
  <si>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</si>
  <si>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</si>
  <si>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</si>
  <si>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</si>
  <si>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</si>
  <si>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</si>
  <si>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</si>
  <si>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</si>
  <si>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</si>
  <si>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</si>
  <si>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</si>
  <si>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</si>
  <si>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</si>
  <si>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</si>
  <si>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</si>
  <si>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</si>
  <si>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</si>
  <si>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</si>
  <si>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</si>
  <si>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</si>
  <si>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</si>
  <si>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</si>
  <si>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</si>
  <si>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</si>
  <si>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</si>
  <si>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</si>
  <si>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</si>
  <si>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</si>
  <si>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</si>
  <si>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</si>
  <si>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</si>
  <si>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</si>
  <si>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</si>
  <si>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</si>
  <si>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</si>
  <si>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</si>
  <si>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</si>
  <si>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</si>
  <si>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</si>
  <si>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</si>
  <si>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</si>
  <si>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</si>
  <si>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</si>
  <si>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</si>
  <si>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</si>
  <si>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</si>
  <si>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</si>
  <si>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</si>
  <si>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</si>
  <si>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</si>
  <si>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</si>
  <si>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</si>
  <si>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</si>
  <si>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</si>
  <si>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</si>
  <si>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</si>
  <si>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</si>
  <si>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</si>
  <si>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</si>
  <si>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</si>
  <si>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</si>
  <si>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</si>
  <si>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</si>
  <si>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</si>
  <si>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</si>
  <si>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</si>
  <si>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</si>
  <si>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</si>
  <si>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</si>
  <si>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</si>
  <si>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</si>
  <si>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</si>
  <si>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</si>
  <si>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</si>
  <si>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</si>
  <si>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</si>
  <si>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</si>
  <si>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</si>
  <si>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</si>
  <si>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</si>
  <si>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</si>
  <si>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</si>
  <si>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</si>
  <si>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</si>
  <si>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</si>
  <si>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</si>
  <si>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</si>
  <si>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</si>
  <si>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</si>
  <si>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</si>
  <si>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</si>
  <si>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</si>
  <si>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</si>
  <si>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</si>
  <si>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</si>
  <si>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</si>
  <si>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</si>
  <si>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</si>
  <si>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</si>
  <si>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</si>
  <si>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</si>
  <si>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</si>
  <si>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</si>
  <si>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</si>
  <si>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</si>
  <si>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</si>
  <si>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</si>
  <si>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</si>
  <si>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</si>
  <si>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</si>
  <si>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</si>
  <si>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</si>
  <si>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</si>
  <si>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</si>
  <si>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</si>
  <si>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</si>
  <si>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</si>
  <si>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</si>
  <si>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</si>
  <si>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</si>
  <si>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</si>
  <si>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</si>
  <si>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</si>
  <si>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</si>
  <si>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</si>
  <si>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</si>
  <si>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</si>
  <si>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</si>
  <si>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</si>
  <si>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</si>
  <si>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</si>
  <si>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</si>
  <si>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</si>
  <si>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</si>
  <si>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</si>
  <si>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</si>
  <si>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</si>
  <si>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</si>
  <si>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</si>
  <si>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</si>
  <si>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</si>
  <si>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</si>
  <si>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</si>
  <si>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</si>
  <si>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</si>
  <si>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</si>
  <si>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</si>
  <si>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</si>
  <si>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</si>
  <si>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</si>
  <si>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</si>
  <si>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</si>
  <si>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</si>
  <si>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</si>
  <si>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</si>
  <si>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</si>
  <si>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</si>
  <si>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</si>
  <si>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</si>
  <si>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</si>
  <si>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</si>
  <si>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</si>
  <si>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</si>
  <si>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</si>
  <si>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</si>
  <si>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</si>
  <si>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</si>
  <si>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</si>
  <si>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</si>
  <si>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</si>
  <si>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</si>
  <si>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</si>
  <si>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</si>
  <si>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</si>
  <si>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</si>
  <si>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</si>
  <si>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</si>
  <si>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</si>
  <si>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</si>
  <si>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</si>
  <si>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</si>
  <si>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</si>
  <si>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</si>
  <si>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</si>
  <si>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</si>
  <si>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</si>
  <si>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</si>
  <si>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</si>
  <si>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</si>
  <si>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</si>
  <si>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</si>
  <si>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</si>
  <si>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</si>
  <si>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</si>
  <si>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</si>
  <si>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</si>
  <si>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</si>
  <si>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</si>
  <si>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</si>
  <si>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</si>
  <si>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</si>
  <si>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</si>
  <si>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</si>
  <si>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</si>
  <si>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</si>
  <si>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</si>
  <si>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</si>
  <si>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</si>
  <si>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</si>
  <si>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</si>
  <si>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</si>
  <si>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</si>
  <si>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</si>
  <si>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</si>
  <si>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</si>
  <si>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</si>
  <si>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</si>
  <si>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</si>
  <si>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</si>
  <si>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</si>
  <si>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</si>
  <si>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</si>
  <si>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</si>
  <si>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</si>
  <si>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</si>
  <si>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</si>
  <si>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</si>
  <si>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</si>
  <si>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</si>
  <si>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</si>
  <si>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</si>
  <si>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</si>
  <si>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</si>
  <si>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</si>
  <si>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</si>
  <si>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</si>
  <si>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</si>
  <si>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</si>
  <si>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</si>
  <si>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</si>
  <si>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</si>
  <si>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</si>
  <si>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</si>
  <si>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</si>
  <si>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</si>
  <si>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</si>
  <si>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</si>
  <si>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</si>
  <si>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</si>
  <si>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</si>
  <si>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</si>
  <si>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</si>
  <si>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</si>
  <si>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</si>
  <si>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</si>
  <si>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</si>
  <si>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</si>
  <si>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</si>
  <si>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</si>
  <si>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</si>
  <si>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</si>
  <si>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</si>
  <si>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</si>
  <si>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</si>
  <si>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</si>
  <si>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</si>
  <si>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</si>
  <si>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</si>
  <si>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</si>
  <si>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</si>
  <si>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</si>
  <si>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</si>
  <si>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</si>
  <si>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</si>
  <si>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</si>
  <si>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</si>
  <si>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</si>
  <si>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</si>
  <si>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</si>
  <si>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</si>
  <si>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</si>
  <si>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</si>
  <si>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</si>
  <si>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</si>
  <si>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</si>
  <si>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</si>
  <si>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</si>
  <si>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</si>
  <si>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</si>
  <si>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</si>
  <si>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</si>
  <si>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</si>
  <si>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</si>
  <si>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</si>
  <si>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</si>
  <si>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</si>
  <si>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</si>
  <si>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</si>
  <si>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</si>
  <si>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</si>
  <si>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</si>
  <si>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</si>
  <si>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</si>
  <si>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</si>
  <si>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</si>
  <si>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</si>
  <si>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</si>
  <si>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</si>
  <si>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</si>
  <si>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</si>
  <si>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</si>
  <si>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</si>
  <si>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</si>
  <si>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</si>
  <si>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</si>
  <si>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</si>
  <si>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</si>
  <si>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</si>
  <si>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</si>
  <si>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</si>
  <si>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</si>
  <si>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</si>
  <si>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</si>
  <si>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</si>
  <si>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</si>
  <si>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t>
  </si>
  <si>
    <t>Arabica</t>
  </si>
  <si>
    <t>Excelsa</t>
  </si>
  <si>
    <t>Liberica</t>
  </si>
  <si>
    <t>Robusta</t>
  </si>
  <si>
    <t>Sum of Sales</t>
  </si>
  <si>
    <t>Apr</t>
  </si>
  <si>
    <t>May</t>
  </si>
  <si>
    <t>Jun</t>
  </si>
  <si>
    <t>Jul</t>
  </si>
  <si>
    <t>Aug</t>
  </si>
  <si>
    <t>Jan</t>
  </si>
  <si>
    <t>Feb</t>
  </si>
  <si>
    <t>Mar</t>
  </si>
  <si>
    <t>Sep</t>
  </si>
  <si>
    <t>Oct</t>
  </si>
  <si>
    <t>Nov</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</si>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</sst>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 #,##0.00"/>
    <numFmt numFmtId="166" formatCode="0.0\ &quot;kg&quot;"/>
    <numFmt numFmtId="167" formatCode="d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0" borderId="0" xfId="0" applyNumberFormat="1"/>
  </cellXfs>
  <cellStyles count="1">
    <cellStyle name="Normal" xfId="0" builtinId="0"/>
  </cellStyles>
  <dxfs count="13">
    <dxf>
      <numFmt numFmtId="0" formatCode="General"/>
    </dxf>
    <dxf>
      <numFmt numFmtId="165" formatCode="&quot;₹&quot;\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fill>
        <patternFill>
          <bgColor theme="0"/>
        </patternFill>
      </fill>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theme="1"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New Style" pivot="0" table="0" count="8" xr9:uid="{C8ACE268-DEC1-47EC-8222-70027B314FB8}">
      <tableStyleElement type="wholeTable" dxfId="12"/>
      <tableStyleElement type="headerRow" dxfId="11"/>
    </tableStyle>
    <tableStyle name="Slicer Style 1" pivot="0" table="0" count="0" xr9:uid="{6461E1CB-F2F1-42D8-A7D5-AFD62EC8846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sz val="11"/>
            <color theme="0"/>
            <name val="Calibri"/>
            <family val="2"/>
            <scheme val="minor"/>
          </font>
        </dxf>
        <dxf>
          <font>
            <b val="0"/>
            <i val="0"/>
            <sz val="11"/>
            <color theme="0"/>
            <name val="Calibri"/>
            <family val="2"/>
            <scheme val="minor"/>
          </font>
        </dxf>
        <dxf>
          <font>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New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project.xlsx]Total_sales!PivotTable1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36032079781884E-2"/>
          <c:y val="6.3705567155543263E-2"/>
          <c:w val="0.74593263342082239"/>
          <c:h val="0.76392789442986297"/>
        </c:manualLayout>
      </c:layout>
      <c:lineChart>
        <c:grouping val="standard"/>
        <c:varyColors val="0"/>
        <c:ser>
          <c:idx val="0"/>
          <c:order val="0"/>
          <c:tx>
            <c:strRef>
              <c:f>Total_sales!$C$3:$C$4</c:f>
              <c:strCache>
                <c:ptCount val="1"/>
                <c:pt idx="0">
                  <c:v>Arabica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Total_sales!$A$5:$B$15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Total_sales!$C$5:$C$15</c:f>
              <c:numCache>
                <c:formatCode>#,##0</c:formatCode>
                <c:ptCount val="11"/>
                <c:pt idx="0">
                  <c:v>7.4249999999999998</c:v>
                </c:pt>
                <c:pt idx="1">
                  <c:v>332.68649999999997</c:v>
                </c:pt>
                <c:pt idx="2">
                  <c:v>14.805</c:v>
                </c:pt>
                <c:pt idx="3">
                  <c:v>3.375</c:v>
                </c:pt>
                <c:pt idx="4">
                  <c:v>95.321499999999986</c:v>
                </c:pt>
                <c:pt idx="5">
                  <c:v>342.06249999999994</c:v>
                </c:pt>
                <c:pt idx="6">
                  <c:v>181.51900000000001</c:v>
                </c:pt>
                <c:pt idx="7">
                  <c:v>11.25</c:v>
                </c:pt>
                <c:pt idx="8">
                  <c:v>68.434499999999986</c:v>
                </c:pt>
                <c:pt idx="9">
                  <c:v>226.46249999999998</c:v>
                </c:pt>
                <c:pt idx="10">
                  <c:v>322.14749999999992</c:v>
                </c:pt>
              </c:numCache>
            </c:numRef>
          </c:val>
          <c:smooth val="0"/>
          <c:extLst>
            <c:ext xmlns:c16="http://schemas.microsoft.com/office/drawing/2014/chart" uri="{C3380CC4-5D6E-409C-BE32-E72D297353CC}">
              <c16:uniqueId val="{00000000-B044-4C9B-A19E-68A8D7DA8531}"/>
            </c:ext>
          </c:extLst>
        </c:ser>
        <c:ser>
          <c:idx val="1"/>
          <c:order val="1"/>
          <c:tx>
            <c:strRef>
              <c:f>Total_sales!$D$3:$D$4</c:f>
              <c:strCache>
                <c:ptCount val="1"/>
                <c:pt idx="0">
                  <c:v>Excelsa</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Total_sales!$A$5:$B$15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Total_sales!$D$5:$D$15</c:f>
              <c:numCache>
                <c:formatCode>#,##0</c:formatCode>
                <c:ptCount val="11"/>
                <c:pt idx="0">
                  <c:v>8.4990000000000006</c:v>
                </c:pt>
                <c:pt idx="1">
                  <c:v>253.63949999999997</c:v>
                </c:pt>
                <c:pt idx="2">
                  <c:v>185.70600000000002</c:v>
                </c:pt>
                <c:pt idx="3">
                  <c:v>178.85499999999996</c:v>
                </c:pt>
                <c:pt idx="4">
                  <c:v>324.84999999999997</c:v>
                </c:pt>
                <c:pt idx="5">
                  <c:v>197.58599999999998</c:v>
                </c:pt>
                <c:pt idx="6">
                  <c:v>135.16249999999999</c:v>
                </c:pt>
                <c:pt idx="7">
                  <c:v>21.85</c:v>
                </c:pt>
                <c:pt idx="8">
                  <c:v>30.354999999999997</c:v>
                </c:pt>
                <c:pt idx="9">
                  <c:v>207.35</c:v>
                </c:pt>
                <c:pt idx="10">
                  <c:v>74.398499999999999</c:v>
                </c:pt>
              </c:numCache>
            </c:numRef>
          </c:val>
          <c:smooth val="0"/>
          <c:extLst>
            <c:ext xmlns:c16="http://schemas.microsoft.com/office/drawing/2014/chart" uri="{C3380CC4-5D6E-409C-BE32-E72D297353CC}">
              <c16:uniqueId val="{00000007-B044-4C9B-A19E-68A8D7DA8531}"/>
            </c:ext>
          </c:extLst>
        </c:ser>
        <c:ser>
          <c:idx val="2"/>
          <c:order val="2"/>
          <c:tx>
            <c:strRef>
              <c:f>Total_sales!$E$3:$E$4</c:f>
              <c:strCache>
                <c:ptCount val="1"/>
                <c:pt idx="0">
                  <c:v>Liberica</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Total_sales!$A$5:$B$15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Total_sales!$E$5:$E$15</c:f>
              <c:numCache>
                <c:formatCode>#,##0</c:formatCode>
                <c:ptCount val="11"/>
                <c:pt idx="0">
                  <c:v>276.1345</c:v>
                </c:pt>
                <c:pt idx="1">
                  <c:v>84.92649999999999</c:v>
                </c:pt>
                <c:pt idx="2">
                  <c:v>102.92749999999999</c:v>
                </c:pt>
                <c:pt idx="3">
                  <c:v>103.04849999999999</c:v>
                </c:pt>
                <c:pt idx="4">
                  <c:v>85.486499999999992</c:v>
                </c:pt>
                <c:pt idx="5">
                  <c:v>185.20699999999997</c:v>
                </c:pt>
                <c:pt idx="6">
                  <c:v>126.77549999999999</c:v>
                </c:pt>
                <c:pt idx="7">
                  <c:v>18.655999999999999</c:v>
                </c:pt>
                <c:pt idx="8">
                  <c:v>10.755000000000001</c:v>
                </c:pt>
                <c:pt idx="9">
                  <c:v>275.94649999999996</c:v>
                </c:pt>
                <c:pt idx="10">
                  <c:v>183.19599999999997</c:v>
                </c:pt>
              </c:numCache>
            </c:numRef>
          </c:val>
          <c:smooth val="0"/>
          <c:extLst>
            <c:ext xmlns:c16="http://schemas.microsoft.com/office/drawing/2014/chart" uri="{C3380CC4-5D6E-409C-BE32-E72D297353CC}">
              <c16:uniqueId val="{00000008-B044-4C9B-A19E-68A8D7DA8531}"/>
            </c:ext>
          </c:extLst>
        </c:ser>
        <c:ser>
          <c:idx val="3"/>
          <c:order val="3"/>
          <c:tx>
            <c:strRef>
              <c:f>Total_sales!$F$3:$F$4</c:f>
              <c:strCache>
                <c:ptCount val="1"/>
                <c:pt idx="0">
                  <c:v>Robusta</c:v>
                </c:pt>
              </c:strCache>
            </c:strRef>
          </c:tx>
          <c:spPr>
            <a:ln w="22225" cap="rnd">
              <a:solidFill>
                <a:schemeClr val="accent4"/>
              </a:solidFill>
              <a:round/>
            </a:ln>
            <a:effectLst/>
          </c:spPr>
          <c:marker>
            <c:symbol val="x"/>
            <c:size val="6"/>
            <c:spPr>
              <a:noFill/>
              <a:ln w="9525">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Total_sales!$A$5:$B$15</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2020</c:v>
                  </c:pt>
                </c:lvl>
              </c:multiLvlStrCache>
            </c:multiLvlStrRef>
          </c:cat>
          <c:val>
            <c:numRef>
              <c:f>Total_sales!$F$5:$F$15</c:f>
              <c:numCache>
                <c:formatCode>#,##0</c:formatCode>
                <c:ptCount val="11"/>
                <c:pt idx="0">
                  <c:v>98.999499999999998</c:v>
                </c:pt>
                <c:pt idx="1">
                  <c:v>212.5275</c:v>
                </c:pt>
                <c:pt idx="2">
                  <c:v>73.669499999999985</c:v>
                </c:pt>
                <c:pt idx="3">
                  <c:v>114.88199999999999</c:v>
                </c:pt>
                <c:pt idx="4">
                  <c:v>52.656499999999994</c:v>
                </c:pt>
                <c:pt idx="5">
                  <c:v>126.46199999999999</c:v>
                </c:pt>
                <c:pt idx="6">
                  <c:v>234.40899999999993</c:v>
                </c:pt>
                <c:pt idx="7">
                  <c:v>69.967499999999987</c:v>
                </c:pt>
                <c:pt idx="8">
                  <c:v>148.14699999999999</c:v>
                </c:pt>
                <c:pt idx="9">
                  <c:v>73.014499999999984</c:v>
                </c:pt>
                <c:pt idx="10">
                  <c:v>81.347499999999997</c:v>
                </c:pt>
              </c:numCache>
            </c:numRef>
          </c:val>
          <c:smooth val="0"/>
          <c:extLst>
            <c:ext xmlns:c16="http://schemas.microsoft.com/office/drawing/2014/chart" uri="{C3380CC4-5D6E-409C-BE32-E72D297353CC}">
              <c16:uniqueId val="{0000000A-B044-4C9B-A19E-68A8D7DA8531}"/>
            </c:ext>
          </c:extLst>
        </c:ser>
        <c:dLbls>
          <c:dLblPos val="l"/>
          <c:showLegendKey val="0"/>
          <c:showVal val="1"/>
          <c:showCatName val="0"/>
          <c:showSerName val="0"/>
          <c:showPercent val="0"/>
          <c:showBubbleSize val="0"/>
        </c:dLbls>
        <c:marker val="1"/>
        <c:smooth val="0"/>
        <c:axId val="1611813231"/>
        <c:axId val="1612244271"/>
      </c:lineChart>
      <c:catAx>
        <c:axId val="1611813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12244271"/>
        <c:crosses val="autoZero"/>
        <c:auto val="1"/>
        <c:lblAlgn val="ctr"/>
        <c:lblOffset val="100"/>
        <c:noMultiLvlLbl val="0"/>
      </c:catAx>
      <c:valAx>
        <c:axId val="1612244271"/>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81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project.xlsx]SALES_BY_COUNTRY!PivotTable1</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46587926509183"/>
          <c:y val="0.11"/>
          <c:w val="0.72395078740157481"/>
          <c:h val="0.75933910761154855"/>
        </c:manualLayout>
      </c:layout>
      <c:barChart>
        <c:barDir val="bar"/>
        <c:grouping val="stacked"/>
        <c:varyColors val="0"/>
        <c:ser>
          <c:idx val="0"/>
          <c:order val="0"/>
          <c:tx>
            <c:strRef>
              <c:f>SALES_BY_COUNTRY!$C$3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SALES_BY_COUNTRY!$A$4:$B$6</c:f>
              <c:multiLvlStrCache>
                <c:ptCount val="3"/>
                <c:lvl>
                  <c:pt idx="0">
                    <c:v>United Kingdom</c:v>
                  </c:pt>
                  <c:pt idx="1">
                    <c:v>Ireland</c:v>
                  </c:pt>
                  <c:pt idx="2">
                    <c:v>United States</c:v>
                  </c:pt>
                </c:lvl>
                <c:lvl>
                  <c:pt idx="0">
                    <c:v>2020</c:v>
                  </c:pt>
                </c:lvl>
              </c:multiLvlStrCache>
            </c:multiLvlStrRef>
          </c:cat>
          <c:val>
            <c:numRef>
              <c:f>SALES_BY_COUNTRY!$C$4:$C$6</c:f>
              <c:numCache>
                <c:formatCode>General</c:formatCode>
                <c:ptCount val="3"/>
                <c:pt idx="0">
                  <c:v>472.55299999999988</c:v>
                </c:pt>
                <c:pt idx="1">
                  <c:v>897.77049999999997</c:v>
                </c:pt>
                <c:pt idx="2">
                  <c:v>4592.5590000000011</c:v>
                </c:pt>
              </c:numCache>
            </c:numRef>
          </c:val>
          <c:extLst>
            <c:ext xmlns:c16="http://schemas.microsoft.com/office/drawing/2014/chart" uri="{C3380CC4-5D6E-409C-BE32-E72D297353CC}">
              <c16:uniqueId val="{00000000-0A27-479B-BFAA-4180ED329AB3}"/>
            </c:ext>
          </c:extLst>
        </c:ser>
        <c:dLbls>
          <c:showLegendKey val="0"/>
          <c:showVal val="1"/>
          <c:showCatName val="0"/>
          <c:showSerName val="0"/>
          <c:showPercent val="0"/>
          <c:showBubbleSize val="0"/>
        </c:dLbls>
        <c:gapWidth val="150"/>
        <c:overlap val="100"/>
        <c:axId val="1390711071"/>
        <c:axId val="1390710655"/>
      </c:barChart>
      <c:catAx>
        <c:axId val="13907110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10655"/>
        <c:crosses val="autoZero"/>
        <c:auto val="1"/>
        <c:lblAlgn val="ctr"/>
        <c:lblOffset val="100"/>
        <c:noMultiLvlLbl val="0"/>
      </c:catAx>
      <c:valAx>
        <c:axId val="1390710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1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project.xlsx]TOP_5_customer!PivotTable1</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customer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TOP_5_customer!$A$4:$A$8</c:f>
              <c:strCache>
                <c:ptCount val="5"/>
                <c:pt idx="0">
                  <c:v>Brice Romera</c:v>
                </c:pt>
                <c:pt idx="1">
                  <c:v>Lyndsey Megany</c:v>
                </c:pt>
                <c:pt idx="2">
                  <c:v>Shay Couronne</c:v>
                </c:pt>
                <c:pt idx="3">
                  <c:v>Waylan Springall</c:v>
                </c:pt>
                <c:pt idx="4">
                  <c:v>Cody Verissimo</c:v>
                </c:pt>
              </c:strCache>
            </c:strRef>
          </c:cat>
          <c:val>
            <c:numRef>
              <c:f>TOP_5_customer!$B$4:$B$8</c:f>
              <c:numCache>
                <c:formatCode>#,##0</c:formatCode>
                <c:ptCount val="5"/>
                <c:pt idx="0">
                  <c:v>85.712499999999991</c:v>
                </c:pt>
                <c:pt idx="1">
                  <c:v>91.137499999999989</c:v>
                </c:pt>
                <c:pt idx="2">
                  <c:v>91.137499999999989</c:v>
                </c:pt>
                <c:pt idx="3">
                  <c:v>91.137499999999989</c:v>
                </c:pt>
                <c:pt idx="4">
                  <c:v>163.98499999999999</c:v>
                </c:pt>
              </c:numCache>
            </c:numRef>
          </c:val>
          <c:extLst>
            <c:ext xmlns:c16="http://schemas.microsoft.com/office/drawing/2014/chart" uri="{C3380CC4-5D6E-409C-BE32-E72D297353CC}">
              <c16:uniqueId val="{00000000-3C0A-43B5-BBD4-293A3E058761}"/>
            </c:ext>
          </c:extLst>
        </c:ser>
        <c:dLbls>
          <c:dLblPos val="inEnd"/>
          <c:showLegendKey val="0"/>
          <c:showVal val="1"/>
          <c:showCatName val="0"/>
          <c:showSerName val="0"/>
          <c:showPercent val="0"/>
          <c:showBubbleSize val="0"/>
        </c:dLbls>
        <c:gapWidth val="269"/>
        <c:overlap val="-20"/>
        <c:axId val="1387272687"/>
        <c:axId val="1387273519"/>
      </c:barChart>
      <c:catAx>
        <c:axId val="1387272687"/>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87273519"/>
        <c:crosses val="autoZero"/>
        <c:auto val="1"/>
        <c:lblAlgn val="ctr"/>
        <c:lblOffset val="100"/>
        <c:noMultiLvlLbl val="0"/>
      </c:catAx>
      <c:valAx>
        <c:axId val="1387273519"/>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727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28574</xdr:colOff>
      <xdr:row>0</xdr:row>
      <xdr:rowOff>0</xdr:rowOff>
    </xdr:from>
    <xdr:to>
      <xdr:col>26</xdr:col>
      <xdr:colOff>609599</xdr:colOff>
      <xdr:row>5</xdr:row>
      <xdr:rowOff>0</xdr:rowOff>
    </xdr:to>
    <xdr:sp macro="" textlink="">
      <xdr:nvSpPr>
        <xdr:cNvPr id="2" name="Rectangle 1">
          <a:extLst>
            <a:ext uri="{FF2B5EF4-FFF2-40B4-BE49-F238E27FC236}">
              <a16:creationId xmlns:a16="http://schemas.microsoft.com/office/drawing/2014/main" id="{42B3E9A2-FBC3-40B3-B583-C463D238A00D}"/>
            </a:ext>
          </a:extLst>
        </xdr:cNvPr>
        <xdr:cNvSpPr/>
      </xdr:nvSpPr>
      <xdr:spPr>
        <a:xfrm>
          <a:off x="28574" y="0"/>
          <a:ext cx="16430625" cy="95250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1" cap="none" spc="0" baseline="0">
              <a:ln w="6600">
                <a:solidFill>
                  <a:schemeClr val="accent2"/>
                </a:solidFill>
                <a:prstDash val="solid"/>
              </a:ln>
              <a:solidFill>
                <a:srgbClr val="FFFFFF"/>
              </a:solidFill>
              <a:effectLst>
                <a:outerShdw dist="38100" dir="2700000" algn="tl" rotWithShape="0">
                  <a:schemeClr val="accent2"/>
                </a:outerShdw>
              </a:effectLst>
              <a:latin typeface="Times New Roman" panose="02020603050405020304" pitchFamily="18" charset="0"/>
              <a:cs typeface="Times New Roman" panose="02020603050405020304" pitchFamily="18" charset="0"/>
            </a:rPr>
            <a:t>COFFEE SALES DASHBOARD</a:t>
          </a:r>
          <a:endParaRPr lang="en-IN" sz="4400" b="1" cap="none" spc="0">
            <a:ln w="6600">
              <a:solidFill>
                <a:schemeClr val="accent2"/>
              </a:solidFill>
              <a:prstDash val="solid"/>
            </a:ln>
            <a:solidFill>
              <a:srgbClr val="FFFFFF"/>
            </a:solidFill>
            <a:effectLst>
              <a:outerShdw dist="38100" dir="2700000" algn="tl" rotWithShape="0">
                <a:schemeClr val="accent2"/>
              </a:outerShdw>
            </a:effectLst>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0</xdr:colOff>
      <xdr:row>5</xdr:row>
      <xdr:rowOff>9525</xdr:rowOff>
    </xdr:from>
    <xdr:to>
      <xdr:col>19</xdr:col>
      <xdr:colOff>0</xdr:colOff>
      <xdr:row>13</xdr:row>
      <xdr:rowOff>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1A5A08D6-9C25-4490-8218-F966047984E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962025"/>
              <a:ext cx="7924800" cy="15144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13</xdr:row>
      <xdr:rowOff>0</xdr:rowOff>
    </xdr:from>
    <xdr:to>
      <xdr:col>12</xdr:col>
      <xdr:colOff>0</xdr:colOff>
      <xdr:row>32</xdr:row>
      <xdr:rowOff>0</xdr:rowOff>
    </xdr:to>
    <xdr:graphicFrame macro="">
      <xdr:nvGraphicFramePr>
        <xdr:cNvPr id="4" name="Chart 3">
          <a:extLst>
            <a:ext uri="{FF2B5EF4-FFF2-40B4-BE49-F238E27FC236}">
              <a16:creationId xmlns:a16="http://schemas.microsoft.com/office/drawing/2014/main" id="{258BA793-39C9-4817-B3EB-3865BAD11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0</xdr:colOff>
      <xdr:row>9</xdr:row>
      <xdr:rowOff>0</xdr:rowOff>
    </xdr:from>
    <xdr:to>
      <xdr:col>27</xdr:col>
      <xdr:colOff>0</xdr:colOff>
      <xdr:row>13</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9EE850FD-D93D-4EE3-9524-45040490D31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020800" y="1714500"/>
              <a:ext cx="24384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0</xdr:rowOff>
    </xdr:from>
    <xdr:to>
      <xdr:col>27</xdr:col>
      <xdr:colOff>0</xdr:colOff>
      <xdr:row>9</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60D65819-C3F3-4518-A205-BA0B940AA38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192000" y="952500"/>
              <a:ext cx="42672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9</xdr:row>
      <xdr:rowOff>0</xdr:rowOff>
    </xdr:from>
    <xdr:to>
      <xdr:col>23</xdr:col>
      <xdr:colOff>0</xdr:colOff>
      <xdr:row>13</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DCDB8F54-C1CB-4D77-B8F8-B268DB4E13F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92000" y="1714500"/>
              <a:ext cx="18288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13</xdr:row>
      <xdr:rowOff>0</xdr:rowOff>
    </xdr:from>
    <xdr:to>
      <xdr:col>20</xdr:col>
      <xdr:colOff>0</xdr:colOff>
      <xdr:row>32</xdr:row>
      <xdr:rowOff>0</xdr:rowOff>
    </xdr:to>
    <xdr:graphicFrame macro="">
      <xdr:nvGraphicFramePr>
        <xdr:cNvPr id="8" name="Chart 7">
          <a:extLst>
            <a:ext uri="{FF2B5EF4-FFF2-40B4-BE49-F238E27FC236}">
              <a16:creationId xmlns:a16="http://schemas.microsoft.com/office/drawing/2014/main" id="{B7979BF5-24F2-4444-98E7-C7B2ED207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28575</xdr:colOff>
      <xdr:row>12</xdr:row>
      <xdr:rowOff>180975</xdr:rowOff>
    </xdr:from>
    <xdr:to>
      <xdr:col>27</xdr:col>
      <xdr:colOff>47625</xdr:colOff>
      <xdr:row>31</xdr:row>
      <xdr:rowOff>180975</xdr:rowOff>
    </xdr:to>
    <xdr:graphicFrame macro="">
      <xdr:nvGraphicFramePr>
        <xdr:cNvPr id="10" name="Chart 9">
          <a:extLst>
            <a:ext uri="{FF2B5EF4-FFF2-40B4-BE49-F238E27FC236}">
              <a16:creationId xmlns:a16="http://schemas.microsoft.com/office/drawing/2014/main" id="{E3E6F176-6CC3-4EFF-94AD-9F1505E4C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AN S" refreshedDate="45526.461996180558" createdVersion="7" refreshedVersion="7" minRefreshableVersion="3" recordCount="1000" xr:uid="{80E2ADDC-4C3C-49A5-A526-3957B36D43E4}">
  <cacheSource type="worksheet">
    <worksheetSource name="Table2"/>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5">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53884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13.75"/>
    <x v="1"/>
    <x v="0"/>
    <x v="1"/>
  </r>
  <r>
    <s v="KAC-83089-793"/>
    <x v="2"/>
    <s v="23806-46781-OU"/>
    <s v="R-L-2.5"/>
    <n v="2"/>
    <x v="2"/>
    <s v=" "/>
    <x v="1"/>
    <s v="Rob"/>
    <s v="L"/>
    <x v="2"/>
    <n v="27.484999999999996"/>
    <n v="68.712499999999991"/>
    <x v="0"/>
    <x v="1"/>
    <x v="1"/>
  </r>
  <r>
    <s v="CVP-18956-553"/>
    <x v="3"/>
    <s v="86561-91660-RB"/>
    <s v="L-D-1"/>
    <n v="3"/>
    <x v="3"/>
    <s v=" "/>
    <x v="0"/>
    <s v="Lib"/>
    <s v="D"/>
    <x v="0"/>
    <n v="12.95"/>
    <n v="12.95"/>
    <x v="3"/>
    <x v="2"/>
    <x v="1"/>
  </r>
  <r>
    <s v="IPP-31994-879"/>
    <x v="4"/>
    <s v="65223-29612-CB"/>
    <s v="E-D-0.5"/>
    <n v="3"/>
    <x v="4"/>
    <s v="slobe6@nifty.com"/>
    <x v="0"/>
    <s v="Exc"/>
    <s v="D"/>
    <x v="1"/>
    <n v="7.29"/>
    <n v="3.645"/>
    <x v="1"/>
    <x v="2"/>
    <x v="0"/>
  </r>
  <r>
    <s v="SNZ-65340-705"/>
    <x v="5"/>
    <s v="21134-81676-FR"/>
    <s v="L-L-0.2"/>
    <n v="1"/>
    <x v="5"/>
    <s v=" "/>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
    <x v="0"/>
    <s v="Lib"/>
    <s v="M"/>
    <x v="3"/>
    <n v="4.3650000000000002"/>
    <n v="0.87300000000000011"/>
    <x v="3"/>
    <x v="0"/>
    <x v="1"/>
  </r>
  <r>
    <s v="WOQ-36015-429"/>
    <x v="24"/>
    <s v="51427-89175-QJ"/>
    <s v="A-D-0.5"/>
    <n v="6"/>
    <x v="27"/>
    <s v=" "/>
    <x v="0"/>
    <s v="Ara"/>
    <s v="D"/>
    <x v="1"/>
    <n v="5.97"/>
    <n v="2.9849999999999999"/>
    <x v="2"/>
    <x v="2"/>
    <x v="1"/>
  </r>
  <r>
    <s v="WOQ-36015-429"/>
    <x v="24"/>
    <s v="51427-89175-QJ"/>
    <s v="L-M-0.5"/>
    <n v="6"/>
    <x v="27"/>
    <s v=" "/>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
    <x v="0"/>
    <s v="Rob"/>
    <s v="M"/>
    <x v="0"/>
    <n v="9.9499999999999993"/>
    <n v="9.9499999999999993"/>
    <x v="0"/>
    <x v="0"/>
    <x v="0"/>
  </r>
  <r>
    <s v="LUO-37559-016"/>
    <x v="32"/>
    <s v="21240-83132-SP"/>
    <s v="L-M-1"/>
    <n v="3"/>
    <x v="35"/>
    <s v=" "/>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
    <x v="2"/>
    <s v="Rob"/>
    <s v="D"/>
    <x v="1"/>
    <n v="5.3699999999999992"/>
    <n v="2.6849999999999996"/>
    <x v="0"/>
    <x v="2"/>
    <x v="0"/>
  </r>
  <r>
    <s v="EEJ-16185-108"/>
    <x v="53"/>
    <s v="65552-60476-KY"/>
    <s v="L-L-0.2"/>
    <n v="5"/>
    <x v="56"/>
    <s v=" "/>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
    <x v="0"/>
    <s v="Ara"/>
    <s v="M"/>
    <x v="2"/>
    <n v="25.874999999999996"/>
    <n v="64.687499999999986"/>
    <x v="2"/>
    <x v="0"/>
    <x v="1"/>
  </r>
  <r>
    <s v="LEF-83057-763"/>
    <x v="64"/>
    <s v="15395-90855-VB"/>
    <s v="L-M-0.2"/>
    <n v="5"/>
    <x v="67"/>
    <s v=" "/>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
    <x v="0"/>
    <s v="Exc"/>
    <s v="L"/>
    <x v="0"/>
    <n v="14.85"/>
    <n v="14.85"/>
    <x v="1"/>
    <x v="1"/>
    <x v="0"/>
  </r>
  <r>
    <s v="YWH-50638-556"/>
    <x v="83"/>
    <s v="89442-35633-HJ"/>
    <s v="E-L-0.5"/>
    <n v="4"/>
    <x v="86"/>
    <s v="elangcaster2l@spotify.com"/>
    <x v="2"/>
    <s v="Exc"/>
    <s v="L"/>
    <x v="1"/>
    <n v="8.91"/>
    <n v="4.4550000000000001"/>
    <x v="1"/>
    <x v="1"/>
    <x v="0"/>
  </r>
  <r>
    <s v="ISL-11200-600"/>
    <x v="84"/>
    <s v="13654-85265-IL"/>
    <s v="A-D-0.2"/>
    <n v="6"/>
    <x v="87"/>
    <s v=" "/>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
    <x v="1"/>
    <s v="Ara"/>
    <s v="D"/>
    <x v="3"/>
    <n v="2.9849999999999999"/>
    <n v="0.59699999999999998"/>
    <x v="2"/>
    <x v="2"/>
    <x v="1"/>
  </r>
  <r>
    <s v="DBC-44122-300"/>
    <x v="88"/>
    <s v="13366-78506-KP"/>
    <s v="L-M-0.2"/>
    <n v="3"/>
    <x v="92"/>
    <s v=" "/>
    <x v="0"/>
    <s v="Lib"/>
    <s v="M"/>
    <x v="3"/>
    <n v="4.3650000000000002"/>
    <n v="0.87300000000000011"/>
    <x v="3"/>
    <x v="0"/>
    <x v="0"/>
  </r>
  <r>
    <s v="FJQ-60035-234"/>
    <x v="89"/>
    <s v="08847-29858-HN"/>
    <s v="A-L-0.2"/>
    <n v="2"/>
    <x v="93"/>
    <s v=" "/>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
    <x v="1"/>
    <s v="Exc"/>
    <s v="L"/>
    <x v="2"/>
    <n v="34.154999999999994"/>
    <n v="85.387499999999989"/>
    <x v="1"/>
    <x v="1"/>
    <x v="1"/>
  </r>
  <r>
    <s v="PPP-78935-365"/>
    <x v="123"/>
    <s v="91074-60023-IP"/>
    <s v="E-D-1"/>
    <n v="4"/>
    <x v="129"/>
    <s v=" "/>
    <x v="0"/>
    <s v="Exc"/>
    <s v="D"/>
    <x v="0"/>
    <n v="12.15"/>
    <n v="12.15"/>
    <x v="1"/>
    <x v="2"/>
    <x v="1"/>
  </r>
  <r>
    <s v="JUO-34131-517"/>
    <x v="124"/>
    <s v="07972-83748-JI"/>
    <s v="L-D-1"/>
    <n v="6"/>
    <x v="130"/>
    <s v=" "/>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
    <x v="0"/>
    <s v="Rob"/>
    <s v="D"/>
    <x v="2"/>
    <n v="20.584999999999997"/>
    <n v="51.462499999999991"/>
    <x v="0"/>
    <x v="2"/>
    <x v="0"/>
  </r>
  <r>
    <s v="TME-59627-221"/>
    <x v="140"/>
    <s v="72282-40594-RX"/>
    <s v="L-L-2.5"/>
    <n v="6"/>
    <x v="149"/>
    <s v=" "/>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
    <x v="0"/>
    <s v="Rob"/>
    <s v="D"/>
    <x v="0"/>
    <n v="8.9499999999999993"/>
    <n v="8.9499999999999993"/>
    <x v="0"/>
    <x v="2"/>
    <x v="0"/>
  </r>
  <r>
    <s v="EIL-44855-309"/>
    <x v="147"/>
    <s v="59741-90220-OW"/>
    <s v="R-D-0.5"/>
    <n v="5"/>
    <x v="156"/>
    <s v=" "/>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
    <x v="0"/>
    <s v="Exc"/>
    <s v="M"/>
    <x v="0"/>
    <n v="13.75"/>
    <n v="13.75"/>
    <x v="1"/>
    <x v="0"/>
    <x v="1"/>
  </r>
  <r>
    <s v="TJG-73587-353"/>
    <x v="175"/>
    <s v="24766-58139-GT"/>
    <s v="R-D-0.2"/>
    <n v="3"/>
    <x v="190"/>
    <s v=" "/>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
    <x v="0"/>
    <s v="Ara"/>
    <s v="M"/>
    <x v="2"/>
    <n v="25.874999999999996"/>
    <n v="64.687499999999986"/>
    <x v="2"/>
    <x v="0"/>
    <x v="0"/>
  </r>
  <r>
    <s v="AHV-66988-037"/>
    <x v="208"/>
    <s v="12743-00952-KO"/>
    <s v="R-M-2.5"/>
    <n v="2"/>
    <x v="225"/>
    <s v=" "/>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
    <x v="0"/>
    <s v="Lib"/>
    <s v="M"/>
    <x v="2"/>
    <n v="33.464999999999996"/>
    <n v="83.662499999999994"/>
    <x v="3"/>
    <x v="0"/>
    <x v="1"/>
  </r>
  <r>
    <s v="VZH-86274-142"/>
    <x v="226"/>
    <s v="53120-45532-KL"/>
    <s v="R-L-1"/>
    <n v="5"/>
    <x v="247"/>
    <s v=" "/>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
    <x v="0"/>
    <s v="Exc"/>
    <s v="M"/>
    <x v="2"/>
    <n v="31.624999999999996"/>
    <n v="79.062499999999986"/>
    <x v="1"/>
    <x v="0"/>
    <x v="1"/>
  </r>
  <r>
    <s v="BYZ-39669-954"/>
    <x v="243"/>
    <s v="66408-53777-VE"/>
    <s v="L-L-2.5"/>
    <n v="1"/>
    <x v="267"/>
    <s v=" "/>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
    <x v="1"/>
    <s v="Exc"/>
    <s v="M"/>
    <x v="1"/>
    <n v="8.25"/>
    <n v="4.125"/>
    <x v="1"/>
    <x v="0"/>
    <x v="0"/>
  </r>
  <r>
    <s v="DFK-35846-692"/>
    <x v="247"/>
    <s v="49612-33852-CN"/>
    <s v="R-D-0.2"/>
    <n v="5"/>
    <x v="271"/>
    <s v=" "/>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
    <x v="0"/>
    <s v="Exc"/>
    <s v="L"/>
    <x v="0"/>
    <n v="14.85"/>
    <n v="14.85"/>
    <x v="1"/>
    <x v="1"/>
    <x v="1"/>
  </r>
  <r>
    <s v="ULM-49433-003"/>
    <x v="252"/>
    <s v="99421-80253-UI"/>
    <s v="E-M-1"/>
    <n v="2"/>
    <x v="277"/>
    <s v=" "/>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
    <x v="0"/>
    <s v="Exc"/>
    <s v="M"/>
    <x v="0"/>
    <n v="13.75"/>
    <n v="13.75"/>
    <x v="1"/>
    <x v="0"/>
    <x v="1"/>
  </r>
  <r>
    <s v="IBW-87442-480"/>
    <x v="272"/>
    <s v="79814-23626-JR"/>
    <s v="A-L-2.5"/>
    <n v="1"/>
    <x v="305"/>
    <s v="tle91@epa.gov"/>
    <x v="0"/>
    <s v="Ara"/>
    <s v="L"/>
    <x v="2"/>
    <n v="29.784999999999997"/>
    <n v="74.462499999999991"/>
    <x v="2"/>
    <x v="1"/>
    <x v="0"/>
  </r>
  <r>
    <s v="DGZ-82537-477"/>
    <x v="252"/>
    <s v="43439-94003-DW"/>
    <s v="R-D-1"/>
    <n v="5"/>
    <x v="306"/>
    <s v=" "/>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
    <x v="0"/>
    <s v="Exc"/>
    <s v="D"/>
    <x v="1"/>
    <n v="7.29"/>
    <n v="3.645"/>
    <x v="1"/>
    <x v="2"/>
    <x v="1"/>
  </r>
  <r>
    <s v="UEB-09112-118"/>
    <x v="297"/>
    <s v="82718-93677-XO"/>
    <s v="A-M-0.5"/>
    <n v="4"/>
    <x v="329"/>
    <s v=" "/>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
    <x v="0"/>
    <s v="Exc"/>
    <s v="D"/>
    <x v="1"/>
    <n v="7.29"/>
    <n v="3.645"/>
    <x v="1"/>
    <x v="2"/>
    <x v="1"/>
  </r>
  <r>
    <s v="DGL-29648-995"/>
    <x v="307"/>
    <s v="59367-30821-ZQ"/>
    <s v="L-M-0.2"/>
    <n v="2"/>
    <x v="342"/>
    <s v=" "/>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
    <x v="0"/>
    <s v="Exc"/>
    <s v="L"/>
    <x v="1"/>
    <n v="8.91"/>
    <n v="4.4550000000000001"/>
    <x v="1"/>
    <x v="1"/>
    <x v="0"/>
  </r>
  <r>
    <s v="UBW-50312-037"/>
    <x v="321"/>
    <s v="69503-12127-YD"/>
    <s v="A-L-2.5"/>
    <n v="4"/>
    <x v="358"/>
    <s v=" "/>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
    <x v="1"/>
    <s v="Lib"/>
    <s v="L"/>
    <x v="0"/>
    <n v="15.85"/>
    <n v="15.85"/>
    <x v="3"/>
    <x v="1"/>
    <x v="0"/>
  </r>
  <r>
    <s v="QTC-71005-730"/>
    <x v="342"/>
    <s v="14298-02150-KH"/>
    <s v="A-L-0.2"/>
    <n v="4"/>
    <x v="383"/>
    <s v=" "/>
    <x v="0"/>
    <s v="Ara"/>
    <s v="L"/>
    <x v="3"/>
    <n v="3.8849999999999998"/>
    <n v="0.77700000000000002"/>
    <x v="2"/>
    <x v="1"/>
    <x v="1"/>
  </r>
  <r>
    <s v="TNX-09857-717"/>
    <x v="343"/>
    <s v="48675-07824-HJ"/>
    <s v="L-M-1"/>
    <n v="6"/>
    <x v="384"/>
    <s v=" "/>
    <x v="0"/>
    <s v="Lib"/>
    <s v="M"/>
    <x v="0"/>
    <n v="14.55"/>
    <n v="14.55"/>
    <x v="3"/>
    <x v="0"/>
    <x v="0"/>
  </r>
  <r>
    <s v="JZV-43874-185"/>
    <x v="344"/>
    <s v="18551-80943-YQ"/>
    <s v="A-M-1"/>
    <n v="5"/>
    <x v="385"/>
    <s v=" "/>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
    <x v="0"/>
    <s v="Ara"/>
    <s v="L"/>
    <x v="1"/>
    <n v="7.77"/>
    <n v="3.8849999999999998"/>
    <x v="2"/>
    <x v="1"/>
    <x v="0"/>
  </r>
  <r>
    <s v="KJJ-12573-591"/>
    <x v="347"/>
    <s v="12997-41076-FQ"/>
    <s v="A-L-2.5"/>
    <n v="1"/>
    <x v="390"/>
    <s v=" "/>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
    <x v="0"/>
    <s v="Ara"/>
    <s v="D"/>
    <x v="1"/>
    <n v="5.97"/>
    <n v="2.9849999999999999"/>
    <x v="2"/>
    <x v="2"/>
    <x v="1"/>
  </r>
  <r>
    <s v="CYH-53243-218"/>
    <x v="237"/>
    <s v="88167-57964-PH"/>
    <s v="R-M-0.5"/>
    <n v="3"/>
    <x v="394"/>
    <s v=" "/>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
    <x v="1"/>
    <s v="Rob"/>
    <s v="D"/>
    <x v="3"/>
    <n v="2.6849999999999996"/>
    <n v="0.53699999999999992"/>
    <x v="0"/>
    <x v="2"/>
    <x v="0"/>
  </r>
  <r>
    <s v="JIG-27636-870"/>
    <x v="402"/>
    <s v="67204-04870-LG"/>
    <s v="R-L-1"/>
    <n v="4"/>
    <x v="466"/>
    <s v=" "/>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
    <x v="0"/>
    <s v="Rob"/>
    <s v="D"/>
    <x v="2"/>
    <n v="20.584999999999997"/>
    <n v="51.462499999999991"/>
    <x v="0"/>
    <x v="2"/>
    <x v="0"/>
  </r>
  <r>
    <s v="DGC-21813-731"/>
    <x v="127"/>
    <s v="43606-83072-OA"/>
    <s v="L-D-0.2"/>
    <n v="2"/>
    <x v="479"/>
    <s v=" "/>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
    <x v="0"/>
    <s v="Lib"/>
    <s v="L"/>
    <x v="2"/>
    <n v="36.454999999999998"/>
    <n v="91.137499999999989"/>
    <x v="3"/>
    <x v="1"/>
    <x v="1"/>
  </r>
  <r>
    <s v="ITR-54735-364"/>
    <x v="416"/>
    <s v="92599-58687-CS"/>
    <s v="R-D-0.2"/>
    <n v="5"/>
    <x v="485"/>
    <s v=" "/>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
    <x v="0"/>
    <s v="Exc"/>
    <s v="M"/>
    <x v="2"/>
    <n v="31.624999999999996"/>
    <n v="79.062499999999986"/>
    <x v="1"/>
    <x v="0"/>
    <x v="0"/>
  </r>
  <r>
    <s v="PNU-22150-408"/>
    <x v="437"/>
    <s v="77408-43873-RS"/>
    <s v="A-D-0.2"/>
    <n v="6"/>
    <x v="518"/>
    <s v=" "/>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
    <x v="1"/>
    <s v="Ara"/>
    <s v="M"/>
    <x v="3"/>
    <n v="3.375"/>
    <n v="0.67500000000000004"/>
    <x v="2"/>
    <x v="0"/>
    <x v="1"/>
  </r>
  <r>
    <s v="DYP-74337-787"/>
    <x v="431"/>
    <s v="41486-52502-QQ"/>
    <s v="R-M-0.5"/>
    <n v="1"/>
    <x v="565"/>
    <s v=" "/>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
    <x v="0"/>
    <s v="Lib"/>
    <s v="D"/>
    <x v="2"/>
    <n v="29.784999999999997"/>
    <n v="74.462499999999991"/>
    <x v="3"/>
    <x v="2"/>
    <x v="0"/>
  </r>
  <r>
    <s v="EZL-27919-704"/>
    <x v="481"/>
    <s v="49480-85909-DG"/>
    <s v="L-L-0.5"/>
    <n v="5"/>
    <x v="621"/>
    <s v=" "/>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
    <x v="1"/>
    <s v="Lib"/>
    <s v="D"/>
    <x v="2"/>
    <n v="29.784999999999997"/>
    <n v="74.462499999999991"/>
    <x v="3"/>
    <x v="2"/>
    <x v="0"/>
  </r>
  <r>
    <s v="CWT-27056-328"/>
    <x v="531"/>
    <s v="18570-80998-ZS"/>
    <s v="E-D-0.2"/>
    <n v="6"/>
    <x v="648"/>
    <s v=" "/>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
    <x v="1"/>
    <s v="Lib"/>
    <s v="D"/>
    <x v="0"/>
    <n v="12.95"/>
    <n v="12.95"/>
    <x v="3"/>
    <x v="2"/>
    <x v="1"/>
  </r>
  <r>
    <s v="BLI-21697-702"/>
    <x v="534"/>
    <s v="21141-12455-VB"/>
    <s v="A-M-0.5"/>
    <n v="2"/>
    <x v="652"/>
    <s v="sdejo@newsvine.com"/>
    <x v="0"/>
    <s v="Ara"/>
    <s v="M"/>
    <x v="1"/>
    <n v="6.75"/>
    <n v="3.375"/>
    <x v="2"/>
    <x v="0"/>
    <x v="0"/>
  </r>
  <r>
    <s v="KFJ-46568-890"/>
    <x v="535"/>
    <s v="71003-85639-HB"/>
    <s v="E-L-0.5"/>
    <n v="2"/>
    <x v="653"/>
    <s v=" "/>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
    <x v="2"/>
    <s v="Rob"/>
    <s v="L"/>
    <x v="0"/>
    <n v="11.95"/>
    <n v="11.95"/>
    <x v="0"/>
    <x v="1"/>
    <x v="1"/>
  </r>
  <r>
    <s v="XNU-83276-288"/>
    <x v="595"/>
    <s v="98185-92775-KT"/>
    <s v="R-M-0.5"/>
    <n v="1"/>
    <x v="742"/>
    <s v=" "/>
    <x v="0"/>
    <s v="Rob"/>
    <s v="M"/>
    <x v="1"/>
    <n v="5.97"/>
    <n v="2.9849999999999999"/>
    <x v="0"/>
    <x v="0"/>
    <x v="1"/>
  </r>
  <r>
    <s v="YOG-94666-679"/>
    <x v="596"/>
    <s v="86991-53901-AT"/>
    <s v="L-D-0.2"/>
    <n v="2"/>
    <x v="743"/>
    <s v=" "/>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
    <x v="0"/>
    <s v="Rob"/>
    <s v="L"/>
    <x v="2"/>
    <n v="27.484999999999996"/>
    <n v="68.712499999999991"/>
    <x v="0"/>
    <x v="1"/>
    <x v="1"/>
  </r>
  <r>
    <s v="HBH-64794-080"/>
    <x v="597"/>
    <s v="40560-18556-YE"/>
    <s v="R-D-0.2"/>
    <n v="3"/>
    <x v="746"/>
    <s v=" "/>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
    <x v="0"/>
    <s v="Rob"/>
    <s v="L"/>
    <x v="2"/>
    <n v="27.484999999999996"/>
    <n v="68.712499999999991"/>
    <x v="0"/>
    <x v="1"/>
    <x v="0"/>
  </r>
  <r>
    <s v="FWD-85967-769"/>
    <x v="631"/>
    <s v="20256-54689-LO"/>
    <s v="E-D-0.2"/>
    <n v="3"/>
    <x v="807"/>
    <s v=" "/>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
    <x v="1"/>
    <s v="Rob"/>
    <s v="D"/>
    <x v="2"/>
    <n v="20.584999999999997"/>
    <n v="51.462499999999991"/>
    <x v="0"/>
    <x v="2"/>
    <x v="0"/>
  </r>
  <r>
    <s v="QDO-57268-842"/>
    <x v="612"/>
    <s v="57808-90533-UE"/>
    <s v="E-M-2.5"/>
    <n v="5"/>
    <x v="822"/>
    <s v=" "/>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
    <x v="0"/>
    <s v="Rob"/>
    <s v="L"/>
    <x v="1"/>
    <n v="7.169999999999999"/>
    <n v="3.5849999999999995"/>
    <x v="0"/>
    <x v="1"/>
    <x v="1"/>
  </r>
  <r>
    <s v="VKQ-39009-292"/>
    <x v="219"/>
    <s v="57808-90533-UE"/>
    <s v="L-M-1"/>
    <n v="5"/>
    <x v="822"/>
    <s v=" "/>
    <x v="0"/>
    <s v="Lib"/>
    <s v="M"/>
    <x v="0"/>
    <n v="14.55"/>
    <n v="14.55"/>
    <x v="3"/>
    <x v="0"/>
    <x v="1"/>
  </r>
  <r>
    <s v="PDB-98743-282"/>
    <x v="643"/>
    <s v="51940-02669-OR"/>
    <s v="L-L-1"/>
    <n v="3"/>
    <x v="826"/>
    <s v=" "/>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
    <x v="0"/>
    <s v="Ara"/>
    <s v="D"/>
    <x v="1"/>
    <n v="5.97"/>
    <n v="2.9849999999999999"/>
    <x v="2"/>
    <x v="2"/>
    <x v="0"/>
  </r>
  <r>
    <s v="EQH-53569-934"/>
    <x v="659"/>
    <s v="53667-91553-LT"/>
    <s v="E-M-1"/>
    <n v="4"/>
    <x v="856"/>
    <s v="bsillispw@istockphoto.com"/>
    <x v="0"/>
    <s v="Exc"/>
    <s v="M"/>
    <x v="0"/>
    <n v="13.75"/>
    <n v="13.75"/>
    <x v="1"/>
    <x v="0"/>
    <x v="1"/>
  </r>
  <r>
    <s v="XKK-06692-189"/>
    <x v="558"/>
    <s v="86579-92122-OC"/>
    <s v="R-D-1"/>
    <n v="3"/>
    <x v="857"/>
    <s v=" "/>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
    <x v="0"/>
    <s v="Lib"/>
    <s v="D"/>
    <x v="2"/>
    <n v="29.784999999999997"/>
    <n v="74.462499999999991"/>
    <x v="3"/>
    <x v="2"/>
    <x v="1"/>
  </r>
  <r>
    <s v="UBI-59229-277"/>
    <x v="44"/>
    <s v="00886-35803-FG"/>
    <s v="L-D-0.5"/>
    <n v="3"/>
    <x v="869"/>
    <s v=" "/>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
    <x v="0"/>
    <s v="Ara"/>
    <s v="L"/>
    <x v="3"/>
    <n v="3.8849999999999998"/>
    <n v="0.77700000000000002"/>
    <x v="2"/>
    <x v="1"/>
    <x v="0"/>
  </r>
  <r>
    <s v="HEL-86709-449"/>
    <x v="667"/>
    <s v="86579-92122-OC"/>
    <s v="E-D-2.5"/>
    <n v="1"/>
    <x v="857"/>
    <s v=" "/>
    <x v="0"/>
    <s v="Exc"/>
    <s v="D"/>
    <x v="2"/>
    <n v="27.945"/>
    <n v="69.862499999999997"/>
    <x v="1"/>
    <x v="2"/>
    <x v="0"/>
  </r>
  <r>
    <s v="NCH-55389-562"/>
    <x v="110"/>
    <s v="86579-92122-OC"/>
    <s v="E-L-2.5"/>
    <n v="5"/>
    <x v="857"/>
    <s v=" "/>
    <x v="0"/>
    <s v="Exc"/>
    <s v="L"/>
    <x v="2"/>
    <n v="34.154999999999994"/>
    <n v="85.387499999999989"/>
    <x v="1"/>
    <x v="1"/>
    <x v="0"/>
  </r>
  <r>
    <s v="NCH-55389-562"/>
    <x v="110"/>
    <s v="86579-92122-OC"/>
    <s v="R-L-2.5"/>
    <n v="2"/>
    <x v="857"/>
    <s v=" "/>
    <x v="0"/>
    <s v="Rob"/>
    <s v="L"/>
    <x v="2"/>
    <n v="27.484999999999996"/>
    <n v="68.712499999999991"/>
    <x v="0"/>
    <x v="1"/>
    <x v="0"/>
  </r>
  <r>
    <s v="NCH-55389-562"/>
    <x v="110"/>
    <s v="86579-92122-OC"/>
    <s v="E-L-1"/>
    <n v="1"/>
    <x v="857"/>
    <s v=" "/>
    <x v="0"/>
    <s v="Exc"/>
    <s v="L"/>
    <x v="0"/>
    <n v="14.85"/>
    <n v="14.85"/>
    <x v="1"/>
    <x v="1"/>
    <x v="0"/>
  </r>
  <r>
    <s v="NCH-55389-562"/>
    <x v="110"/>
    <s v="86579-92122-OC"/>
    <s v="A-L-0.2"/>
    <n v="2"/>
    <x v="857"/>
    <s v=" "/>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
    <x v="0"/>
    <s v="Rob"/>
    <s v="D"/>
    <x v="1"/>
    <n v="5.3699999999999992"/>
    <n v="2.6849999999999996"/>
    <x v="0"/>
    <x v="2"/>
    <x v="1"/>
  </r>
  <r>
    <s v="MVV-19034-198"/>
    <x v="94"/>
    <s v="98476-63654-CG"/>
    <s v="E-D-2.5"/>
    <n v="6"/>
    <x v="896"/>
    <s v=" "/>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
    <x v="2"/>
    <s v="Rob"/>
    <s v="M"/>
    <x v="0"/>
    <n v="9.9499999999999993"/>
    <n v="9.9499999999999993"/>
    <x v="0"/>
    <x v="0"/>
    <x v="0"/>
  </r>
  <r>
    <s v="OQA-93249-841"/>
    <x v="647"/>
    <s v="03917-13632-KC"/>
    <s v="A-M-2.5"/>
    <n v="6"/>
    <x v="905"/>
    <s v=" "/>
    <x v="0"/>
    <s v="Ara"/>
    <s v="M"/>
    <x v="2"/>
    <n v="25.874999999999996"/>
    <n v="64.687499999999986"/>
    <x v="2"/>
    <x v="0"/>
    <x v="0"/>
  </r>
  <r>
    <s v="DUV-12075-132"/>
    <x v="366"/>
    <s v="62494-09113-RP"/>
    <s v="E-D-0.2"/>
    <n v="5"/>
    <x v="906"/>
    <s v=" "/>
    <x v="0"/>
    <s v="Exc"/>
    <s v="D"/>
    <x v="3"/>
    <n v="3.645"/>
    <n v="0.72900000000000009"/>
    <x v="1"/>
    <x v="2"/>
    <x v="1"/>
  </r>
  <r>
    <s v="DUV-12075-132"/>
    <x v="366"/>
    <s v="62494-09113-RP"/>
    <s v="L-D-0.5"/>
    <n v="2"/>
    <x v="906"/>
    <s v=" "/>
    <x v="0"/>
    <s v="Lib"/>
    <s v="D"/>
    <x v="1"/>
    <n v="7.77"/>
    <n v="3.8849999999999998"/>
    <x v="3"/>
    <x v="2"/>
    <x v="1"/>
  </r>
  <r>
    <s v="KPO-24942-184"/>
    <x v="684"/>
    <s v="70567-65133-CN"/>
    <s v="L-L-2.5"/>
    <n v="3"/>
    <x v="907"/>
    <s v=" "/>
    <x v="1"/>
    <s v="Lib"/>
    <s v="L"/>
    <x v="2"/>
    <n v="36.454999999999998"/>
    <n v="91.137499999999989"/>
    <x v="3"/>
    <x v="1"/>
    <x v="1"/>
  </r>
  <r>
    <s v="SRJ-79353-838"/>
    <x v="506"/>
    <s v="77869-81373-AY"/>
    <s v="A-L-1"/>
    <n v="6"/>
    <x v="908"/>
    <s v=" "/>
    <x v="0"/>
    <s v="Ara"/>
    <s v="L"/>
    <x v="0"/>
    <n v="12.95"/>
    <n v="12.95"/>
    <x v="2"/>
    <x v="1"/>
    <x v="1"/>
  </r>
  <r>
    <s v="XBV-40336-071"/>
    <x v="685"/>
    <s v="38536-98293-JZ"/>
    <s v="A-D-0.2"/>
    <n v="3"/>
    <x v="909"/>
    <s v=" "/>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
    <x v="0"/>
    <s v="Rob"/>
    <s v="M"/>
    <x v="1"/>
    <n v="5.97"/>
    <n v="2.9849999999999999"/>
    <x v="0"/>
    <x v="0"/>
    <x v="1"/>
  </r>
  <r>
    <s v="UME-75640-698"/>
    <x v="687"/>
    <s v="62494-09113-RP"/>
    <s v="A-M-0.5"/>
    <n v="4"/>
    <x v="906"/>
    <s v=" "/>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B6A3D-CB72-46AD-9014-DBB4C3F37411}"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C6" firstHeaderRow="1" firstDataRow="1" firstDataCol="2"/>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7"/>
  </rowFields>
  <rowItems count="3">
    <i>
      <x v="2"/>
      <x v="1"/>
    </i>
    <i r="1">
      <x/>
    </i>
    <i r="1">
      <x v="2"/>
    </i>
  </rowItems>
  <colItems count="1">
    <i/>
  </colItems>
  <dataFields count="1">
    <dataField name="Sum of Sales" fld="12" baseField="7"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2"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FD8107-822A-4FC4-9836-DCB623A370AD}"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8">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126"/>
    </i>
    <i>
      <x v="560"/>
    </i>
    <i>
      <x v="780"/>
    </i>
    <i>
      <x v="881"/>
    </i>
    <i>
      <x v="190"/>
    </i>
  </rowItems>
  <colItems count="1">
    <i/>
  </colItems>
  <dataFields count="1">
    <dataField name="Sum of Sales" fld="12" baseField="0" baseItem="0" numFmtId="3"/>
  </dataFields>
  <chartFormats count="7">
    <chartFormat chart="5" format="16"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60"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 fld="5" type="count" evalOrder="-1" id="8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D89F2-3BC3-491D-BE84-2927C06D6875}"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15"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1">
    <i>
      <x v="2"/>
      <x v="1"/>
    </i>
    <i r="1">
      <x v="2"/>
    </i>
    <i r="1">
      <x v="3"/>
    </i>
    <i r="1">
      <x v="4"/>
    </i>
    <i r="1">
      <x v="5"/>
    </i>
    <i r="1">
      <x v="6"/>
    </i>
    <i r="1">
      <x v="7"/>
    </i>
    <i r="1">
      <x v="8"/>
    </i>
    <i r="1">
      <x v="9"/>
    </i>
    <i r="1">
      <x v="10"/>
    </i>
    <i r="1">
      <x v="11"/>
    </i>
  </rowItems>
  <colFields count="1">
    <field x="13"/>
  </colFields>
  <colItems count="4">
    <i>
      <x/>
    </i>
    <i>
      <x v="1"/>
    </i>
    <i>
      <x v="2"/>
    </i>
    <i>
      <x v="3"/>
    </i>
  </colItems>
  <dataFields count="1">
    <dataField name="Sum of Sales" fld="12" baseField="0" baseItem="0" numFmtId="3"/>
  </dataFields>
  <chartFormats count="10">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59" name="Order Date">
      <autoFilter ref="A1">
        <filterColumn colId="0">
          <customFilters and="1">
            <customFilter operator="greaterThanOrEqual" val="43831"/>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CCA8462-CA09-4F98-975C-D1CBC9B91443}" sourceName="Size">
  <pivotTables>
    <pivotTable tabId="18" name="PivotTable1"/>
    <pivotTable tabId="19" name="PivotTable1"/>
    <pivotTable tabId="21" name="PivotTable1"/>
  </pivotTables>
  <data>
    <tabular pivotCacheId="7538843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0A01CD2-E742-4E8E-A967-9A6BF86CC0D7}" sourceName="Roast Type name">
  <pivotTables>
    <pivotTable tabId="18" name="PivotTable1"/>
    <pivotTable tabId="19" name="PivotTable1"/>
    <pivotTable tabId="21" name="PivotTable1"/>
  </pivotTables>
  <data>
    <tabular pivotCacheId="753884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E04575-57B3-4BBB-AB1D-8F500D15B042}" sourceName="Loyalty Card">
  <pivotTables>
    <pivotTable tabId="18" name="PivotTable1"/>
    <pivotTable tabId="19" name="PivotTable1"/>
    <pivotTable tabId="21" name="PivotTable1"/>
  </pivotTables>
  <data>
    <tabular pivotCacheId="753884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C656877-1DBD-48FF-A2ED-473F7C2411B7}" cache="Slicer_Size" caption="Size" columnCount="4" style="SlicerStyleDark1" rowHeight="241300"/>
  <slicer name="Roast Type name 1" xr10:uid="{F69076FA-50F1-4396-9E65-750F69315C9A}" cache="Slicer_Roast_Type_name" caption="Roast Type name" columnCount="3" style="SlicerStyleDark1" rowHeight="241300"/>
  <slicer name="Loyalty Card 1" xr10:uid="{507F9EFA-D549-47AF-89FE-36EB1964B9F3}" cache="Slicer_Loyalty_Card" caption="Loyalty Card"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71BF87-8998-4369-B6D0-70DA3F5C6C9B}" name="Table2" displayName="Table2" ref="A1:P1001" totalsRowShown="0" headerRowDxfId="10">
  <autoFilter ref="A1:P1001" xr:uid="{9F71BF87-8998-4369-B6D0-70DA3F5C6C9B}">
    <filterColumn colId="1">
      <filters>
        <dateGroupItem year="2022" month="1" day="1" dateTimeGrouping="day"/>
        <dateGroupItem year="2022" month="1" day="2" dateTimeGrouping="day"/>
        <dateGroupItem year="2022" month="1" day="4" dateTimeGrouping="day"/>
        <dateGroupItem year="2022" month="1" day="10" dateTimeGrouping="day"/>
        <dateGroupItem year="2022" month="1" day="12" dateTimeGrouping="day"/>
        <dateGroupItem year="2022" month="1" day="13" dateTimeGrouping="day"/>
        <dateGroupItem year="2022" month="1" day="15" dateTimeGrouping="day"/>
        <dateGroupItem year="2022" month="1" day="17" dateTimeGrouping="day"/>
        <dateGroupItem year="2022" month="1" day="18" dateTimeGrouping="day"/>
        <dateGroupItem year="2022" month="1" day="21" dateTimeGrouping="day"/>
        <dateGroupItem year="2022" month="1" day="23" dateTimeGrouping="day"/>
        <dateGroupItem year="2022" month="1" day="24" dateTimeGrouping="day"/>
        <dateGroupItem year="2022" month="1" day="25" dateTimeGrouping="day"/>
        <dateGroupItem year="2022" month="1" day="26" dateTimeGrouping="day"/>
        <dateGroupItem year="2022" month="1" day="27" dateTimeGrouping="day"/>
        <dateGroupItem year="2022" month="1" day="30" dateTimeGrouping="day"/>
        <dateGroupItem year="2022" month="1" day="31" dateTimeGrouping="day"/>
        <dateGroupItem year="2022" month="2" day="3" dateTimeGrouping="day"/>
        <dateGroupItem year="2022" month="2" day="6" dateTimeGrouping="day"/>
        <dateGroupItem year="2022" month="2" day="8" dateTimeGrouping="day"/>
        <dateGroupItem year="2022" month="2" day="10" dateTimeGrouping="day"/>
        <dateGroupItem year="2022" month="2" day="11" dateTimeGrouping="day"/>
        <dateGroupItem year="2022" month="2" day="15" dateTimeGrouping="day"/>
        <dateGroupItem year="2022" month="2" day="16" dateTimeGrouping="day"/>
        <dateGroupItem year="2022" month="2" day="17" dateTimeGrouping="day"/>
        <dateGroupItem year="2022" month="2" day="20" dateTimeGrouping="day"/>
        <dateGroupItem year="2022" month="2" day="21" dateTimeGrouping="day"/>
        <dateGroupItem year="2022" month="2" day="28" dateTimeGrouping="day"/>
        <dateGroupItem year="2022" month="3" day="4" dateTimeGrouping="day"/>
        <dateGroupItem year="2022" month="3" day="6" dateTimeGrouping="day"/>
        <dateGroupItem year="2022" month="3" day="8" dateTimeGrouping="day"/>
        <dateGroupItem year="2022" month="3" day="10" dateTimeGrouping="day"/>
        <dateGroupItem year="2022" month="3" day="11" dateTimeGrouping="day"/>
        <dateGroupItem year="2022" month="3" day="13" dateTimeGrouping="day"/>
        <dateGroupItem year="2022" month="3" day="14" dateTimeGrouping="day"/>
        <dateGroupItem year="2022" month="3" day="15" dateTimeGrouping="day"/>
        <dateGroupItem year="2022" month="3" day="16" dateTimeGrouping="day"/>
        <dateGroupItem year="2022" month="3" day="17" dateTimeGrouping="day"/>
        <dateGroupItem year="2022" month="3" day="20" dateTimeGrouping="day"/>
        <dateGroupItem year="2022" month="3" day="22" dateTimeGrouping="day"/>
        <dateGroupItem year="2022" month="3" day="23" dateTimeGrouping="day"/>
        <dateGroupItem year="2022" month="3" day="24" dateTimeGrouping="day"/>
        <dateGroupItem year="2022" month="3" day="25" dateTimeGrouping="day"/>
        <dateGroupItem year="2022" month="3" day="26" dateTimeGrouping="day"/>
        <dateGroupItem year="2022" month="3" day="31" dateTimeGrouping="day"/>
        <dateGroupItem year="2022" month="4" day="4" dateTimeGrouping="day"/>
        <dateGroupItem year="2022" month="4" day="5" dateTimeGrouping="day"/>
        <dateGroupItem year="2022" month="4" day="8" dateTimeGrouping="day"/>
        <dateGroupItem year="2022" month="4" day="12" dateTimeGrouping="day"/>
        <dateGroupItem year="2022" month="4" day="13" dateTimeGrouping="day"/>
        <dateGroupItem year="2022" month="4" day="15" dateTimeGrouping="day"/>
        <dateGroupItem year="2022" month="4" day="16" dateTimeGrouping="day"/>
        <dateGroupItem year="2022" month="4" day="22" dateTimeGrouping="day"/>
        <dateGroupItem year="2022" month="4" day="23" dateTimeGrouping="day"/>
        <dateGroupItem year="2022" month="4" day="24" dateTimeGrouping="day"/>
        <dateGroupItem year="2022" month="4" day="25" dateTimeGrouping="day"/>
        <dateGroupItem year="2022" month="4" day="27" dateTimeGrouping="day"/>
        <dateGroupItem year="2022" month="4" day="29" dateTimeGrouping="day"/>
        <dateGroupItem year="2022" month="4" day="30" dateTimeGrouping="day"/>
        <dateGroupItem year="2022" month="5" day="1" dateTimeGrouping="day"/>
        <dateGroupItem year="2022" month="5" day="2" dateTimeGrouping="day"/>
        <dateGroupItem year="2022" month="5" day="4" dateTimeGrouping="day"/>
        <dateGroupItem year="2022" month="5" day="5" dateTimeGrouping="day"/>
        <dateGroupItem year="2022" month="5" day="10" dateTimeGrouping="day"/>
        <dateGroupItem year="2022" month="5" day="11" dateTimeGrouping="day"/>
        <dateGroupItem year="2022" month="5" day="12" dateTimeGrouping="day"/>
        <dateGroupItem year="2022" month="5" day="13" dateTimeGrouping="day"/>
        <dateGroupItem year="2022" month="5" day="16" dateTimeGrouping="day"/>
        <dateGroupItem year="2022" month="5" day="17" dateTimeGrouping="day"/>
        <dateGroupItem year="2022" month="5" day="20" dateTimeGrouping="day"/>
        <dateGroupItem year="2022" month="5" day="21" dateTimeGrouping="day"/>
        <dateGroupItem year="2022" month="5" day="22" dateTimeGrouping="day"/>
        <dateGroupItem year="2022" month="5" day="23" dateTimeGrouping="day"/>
        <dateGroupItem year="2022" month="5" day="24" dateTimeGrouping="day"/>
        <dateGroupItem year="2022" month="5" day="26" dateTimeGrouping="day"/>
        <dateGroupItem year="2022" month="5" day="30" dateTimeGrouping="day"/>
        <dateGroupItem year="2022" month="5" day="31" dateTimeGrouping="day"/>
        <dateGroupItem year="2022" month="6" day="1" dateTimeGrouping="day"/>
        <dateGroupItem year="2022" month="6" day="3" dateTimeGrouping="day"/>
        <dateGroupItem year="2022" month="6" day="4" dateTimeGrouping="day"/>
        <dateGroupItem year="2022" month="6" day="5" dateTimeGrouping="day"/>
        <dateGroupItem year="2022" month="6" day="6" dateTimeGrouping="day"/>
        <dateGroupItem year="2022" month="6" day="7" dateTimeGrouping="day"/>
        <dateGroupItem year="2022" month="6" day="8" dateTimeGrouping="day"/>
        <dateGroupItem year="2022" month="6" day="10" dateTimeGrouping="day"/>
        <dateGroupItem year="2022" month="6" day="11" dateTimeGrouping="day"/>
        <dateGroupItem year="2022" month="6" day="12" dateTimeGrouping="day"/>
        <dateGroupItem year="2022" month="6" day="13" dateTimeGrouping="day"/>
        <dateGroupItem year="2022" month="6" day="14" dateTimeGrouping="day"/>
        <dateGroupItem year="2022" month="6" day="15" dateTimeGrouping="day"/>
        <dateGroupItem year="2022" month="6" day="17" dateTimeGrouping="day"/>
        <dateGroupItem year="2022" month="6" day="27" dateTimeGrouping="day"/>
        <dateGroupItem year="2022" month="6" day="30" dateTimeGrouping="day"/>
        <dateGroupItem year="2022" month="7" day="1" dateTimeGrouping="day"/>
        <dateGroupItem year="2022" month="7" day="2" dateTimeGrouping="day"/>
        <dateGroupItem year="2022" month="7" day="5" dateTimeGrouping="day"/>
        <dateGroupItem year="2022" month="7" day="7" dateTimeGrouping="day"/>
        <dateGroupItem year="2022" month="7" day="8" dateTimeGrouping="day"/>
        <dateGroupItem year="2022" month="7" day="9" dateTimeGrouping="day"/>
        <dateGroupItem year="2022" month="7" day="12" dateTimeGrouping="day"/>
        <dateGroupItem year="2022" month="7" day="13" dateTimeGrouping="day"/>
        <dateGroupItem year="2022" month="7" day="14" dateTimeGrouping="day"/>
        <dateGroupItem year="2022" month="7" day="15" dateTimeGrouping="day"/>
        <dateGroupItem year="2022" month="7" day="16" dateTimeGrouping="day"/>
        <dateGroupItem year="2022" month="7" day="17" dateTimeGrouping="day"/>
        <dateGroupItem year="2022" month="7" day="19" dateTimeGrouping="day"/>
        <dateGroupItem year="2022" month="7" day="25" dateTimeGrouping="day"/>
        <dateGroupItem year="2022" month="7" day="28" dateTimeGrouping="day"/>
        <dateGroupItem year="2022" month="7" day="29" dateTimeGrouping="day"/>
        <dateGroupItem year="2022" month="8" day="2" dateTimeGrouping="day"/>
        <dateGroupItem year="2022" month="8" day="4" dateTimeGrouping="day"/>
        <dateGroupItem year="2022" month="8" day="6" dateTimeGrouping="day"/>
        <dateGroupItem year="2022" month="8" day="8" dateTimeGrouping="day"/>
        <dateGroupItem year="2022" month="8" day="12" dateTimeGrouping="day"/>
        <dateGroupItem year="2022" month="8" day="17" dateTimeGrouping="day"/>
        <dateGroupItem year="2022" month="8" day="19" dateTimeGrouping="day"/>
        <dateGroupItem year="2021" month="1" day="4" dateTimeGrouping="day"/>
        <dateGroupItem year="2021" month="1" day="7" dateTimeGrouping="day"/>
        <dateGroupItem year="2021" month="1" day="10" dateTimeGrouping="day"/>
        <dateGroupItem year="2021" month="1" day="11" dateTimeGrouping="day"/>
        <dateGroupItem year="2021" month="1" day="13" dateTimeGrouping="day"/>
        <dateGroupItem year="2021" month="1" day="14" dateTimeGrouping="day"/>
        <dateGroupItem year="2021" month="1" day="15" dateTimeGrouping="day"/>
        <dateGroupItem year="2021" month="1" day="17" dateTimeGrouping="day"/>
        <dateGroupItem year="2021" month="1" day="18" dateTimeGrouping="day"/>
        <dateGroupItem year="2021" month="1" day="19" dateTimeGrouping="day"/>
        <dateGroupItem year="2021" month="1" day="21" dateTimeGrouping="day"/>
        <dateGroupItem year="2021" month="1" day="22" dateTimeGrouping="day"/>
        <dateGroupItem year="2021" month="1" day="26" dateTimeGrouping="day"/>
        <dateGroupItem year="2021" month="1" day="27" dateTimeGrouping="day"/>
        <dateGroupItem year="2021" month="1" day="28" dateTimeGrouping="day"/>
        <dateGroupItem year="2021" month="1" day="29" dateTimeGrouping="day"/>
        <dateGroupItem year="2021" month="1" day="31" dateTimeGrouping="day"/>
        <dateGroupItem year="2021" month="2" day="2" dateTimeGrouping="day"/>
        <dateGroupItem year="2021" month="2" day="3" dateTimeGrouping="day"/>
        <dateGroupItem year="2021" month="2" day="5" dateTimeGrouping="day"/>
        <dateGroupItem year="2021" month="2" day="6" dateTimeGrouping="day"/>
        <dateGroupItem year="2021" month="2" day="7" dateTimeGrouping="day"/>
        <dateGroupItem year="2021" month="2" day="8" dateTimeGrouping="day"/>
        <dateGroupItem year="2021" month="2" day="11" dateTimeGrouping="day"/>
        <dateGroupItem year="2021" month="2" day="12" dateTimeGrouping="day"/>
        <dateGroupItem year="2021" month="2" day="13" dateTimeGrouping="day"/>
        <dateGroupItem year="2021" month="2" day="14" dateTimeGrouping="day"/>
        <dateGroupItem year="2021" month="2" day="17" dateTimeGrouping="day"/>
        <dateGroupItem year="2021" month="2" day="18" dateTimeGrouping="day"/>
        <dateGroupItem year="2021" month="2" day="19" dateTimeGrouping="day"/>
        <dateGroupItem year="2021" month="2" day="20" dateTimeGrouping="day"/>
        <dateGroupItem year="2021" month="2" day="22" dateTimeGrouping="day"/>
        <dateGroupItem year="2021" month="2" day="23" dateTimeGrouping="day"/>
        <dateGroupItem year="2021" month="2" day="25" dateTimeGrouping="day"/>
        <dateGroupItem year="2021" month="2" day="26" dateTimeGrouping="day"/>
        <dateGroupItem year="2021" month="2" day="28" dateTimeGrouping="day"/>
        <dateGroupItem year="2021" month="3" day="1" dateTimeGrouping="day"/>
        <dateGroupItem year="2021" month="3" day="3" dateTimeGrouping="day"/>
        <dateGroupItem year="2021" month="3" day="4" dateTimeGrouping="day"/>
        <dateGroupItem year="2021" month="3" day="7" dateTimeGrouping="day"/>
        <dateGroupItem year="2021" month="3" day="8" dateTimeGrouping="day"/>
        <dateGroupItem year="2021" month="3" day="9" dateTimeGrouping="day"/>
        <dateGroupItem year="2021" month="3" day="10" dateTimeGrouping="day"/>
        <dateGroupItem year="2021" month="3" day="12" dateTimeGrouping="day"/>
        <dateGroupItem year="2021" month="3" day="13" dateTimeGrouping="day"/>
        <dateGroupItem year="2021" month="3" day="15" dateTimeGrouping="day"/>
        <dateGroupItem year="2021" month="3" day="16" dateTimeGrouping="day"/>
        <dateGroupItem year="2021" month="3" day="19" dateTimeGrouping="day"/>
        <dateGroupItem year="2021" month="3" day="20" dateTimeGrouping="day"/>
        <dateGroupItem year="2021" month="3" day="21" dateTimeGrouping="day"/>
        <dateGroupItem year="2021" month="3" day="22" dateTimeGrouping="day"/>
        <dateGroupItem year="2021" month="3" day="23" dateTimeGrouping="day"/>
        <dateGroupItem year="2021" month="3" day="24" dateTimeGrouping="day"/>
        <dateGroupItem year="2021" month="3" day="26" dateTimeGrouping="day"/>
        <dateGroupItem year="2021" month="3" day="27" dateTimeGrouping="day"/>
        <dateGroupItem year="2021" month="3" day="28" dateTimeGrouping="day"/>
        <dateGroupItem year="2021" month="3" day="29" dateTimeGrouping="day"/>
        <dateGroupItem year="2021" month="3" day="31" dateTimeGrouping="day"/>
        <dateGroupItem year="2021" month="4" day="3" dateTimeGrouping="day"/>
        <dateGroupItem year="2021" month="4" day="4" dateTimeGrouping="day"/>
        <dateGroupItem year="2021" month="4" day="5" dateTimeGrouping="day"/>
        <dateGroupItem year="2021" month="4" day="6" dateTimeGrouping="day"/>
        <dateGroupItem year="2021" month="4" day="8" dateTimeGrouping="day"/>
        <dateGroupItem year="2021" month="4" day="9" dateTimeGrouping="day"/>
        <dateGroupItem year="2021" month="4" day="10" dateTimeGrouping="day"/>
        <dateGroupItem year="2021" month="4" day="12" dateTimeGrouping="day"/>
        <dateGroupItem year="2021" month="4" day="14" dateTimeGrouping="day"/>
        <dateGroupItem year="2021" month="4" day="16" dateTimeGrouping="day"/>
        <dateGroupItem year="2021" month="4" day="19" dateTimeGrouping="day"/>
        <dateGroupItem year="2021" month="4" day="26" dateTimeGrouping="day"/>
        <dateGroupItem year="2021" month="4" day="30" dateTimeGrouping="day"/>
        <dateGroupItem year="2021" month="5" day="1" dateTimeGrouping="day"/>
        <dateGroupItem year="2021" month="5" day="2" dateTimeGrouping="day"/>
        <dateGroupItem year="2021" month="5" day="5" dateTimeGrouping="day"/>
        <dateGroupItem year="2021" month="5" day="7" dateTimeGrouping="day"/>
        <dateGroupItem year="2021" month="5" day="8" dateTimeGrouping="day"/>
        <dateGroupItem year="2021" month="5" day="14" dateTimeGrouping="day"/>
        <dateGroupItem year="2021" month="5" day="15" dateTimeGrouping="day"/>
        <dateGroupItem year="2021" month="5" day="16" dateTimeGrouping="day"/>
        <dateGroupItem year="2021" month="5" day="17" dateTimeGrouping="day"/>
        <dateGroupItem year="2021" month="5" day="19" dateTimeGrouping="day"/>
        <dateGroupItem year="2021" month="5" day="20" dateTimeGrouping="day"/>
        <dateGroupItem year="2021" month="5" day="21" dateTimeGrouping="day"/>
        <dateGroupItem year="2021" month="5" day="23" dateTimeGrouping="day"/>
        <dateGroupItem year="2021" month="5" day="24" dateTimeGrouping="day"/>
        <dateGroupItem year="2021" month="5" day="28" dateTimeGrouping="day"/>
        <dateGroupItem year="2021" month="5" day="30" dateTimeGrouping="day"/>
        <dateGroupItem year="2021" month="5" day="31" dateTimeGrouping="day"/>
        <dateGroupItem year="2021" month="6" day="1" dateTimeGrouping="day"/>
        <dateGroupItem year="2021" month="6" day="4" dateTimeGrouping="day"/>
        <dateGroupItem year="2021" month="6" day="6" dateTimeGrouping="day"/>
        <dateGroupItem year="2021" month="6" day="8" dateTimeGrouping="day"/>
        <dateGroupItem year="2021" month="6" day="11" dateTimeGrouping="day"/>
        <dateGroupItem year="2021" month="6" day="13" dateTimeGrouping="day"/>
        <dateGroupItem year="2021" month="6" day="15" dateTimeGrouping="day"/>
        <dateGroupItem year="2021" month="6" day="17" dateTimeGrouping="day"/>
        <dateGroupItem year="2021" month="6" day="20" dateTimeGrouping="day"/>
        <dateGroupItem year="2021" month="6" day="26" dateTimeGrouping="day"/>
        <dateGroupItem year="2021" month="6" day="27" dateTimeGrouping="day"/>
        <dateGroupItem year="2021" month="6" day="28" dateTimeGrouping="day"/>
        <dateGroupItem year="2021" month="6" day="29" dateTimeGrouping="day"/>
        <dateGroupItem year="2021" month="6" day="30" dateTimeGrouping="day"/>
        <dateGroupItem year="2021" month="7" day="3" dateTimeGrouping="day"/>
        <dateGroupItem year="2021" month="7" day="5" dateTimeGrouping="day"/>
        <dateGroupItem year="2021" month="7" day="7" dateTimeGrouping="day"/>
        <dateGroupItem year="2021" month="7" day="10" dateTimeGrouping="day"/>
        <dateGroupItem year="2021" month="7" day="15" dateTimeGrouping="day"/>
        <dateGroupItem year="2021" month="7" day="16" dateTimeGrouping="day"/>
        <dateGroupItem year="2021" month="7" day="17" dateTimeGrouping="day"/>
        <dateGroupItem year="2021" month="7" day="19" dateTimeGrouping="day"/>
        <dateGroupItem year="2021" month="7" day="20" dateTimeGrouping="day"/>
        <dateGroupItem year="2021" month="7" day="21" dateTimeGrouping="day"/>
        <dateGroupItem year="2021" month="7" day="22" dateTimeGrouping="day"/>
        <dateGroupItem year="2021" month="7" day="23" dateTimeGrouping="day"/>
        <dateGroupItem year="2021" month="7" day="24" dateTimeGrouping="day"/>
        <dateGroupItem year="2021" month="7" day="29" dateTimeGrouping="day"/>
        <dateGroupItem year="2021" month="8" day="1" dateTimeGrouping="day"/>
        <dateGroupItem year="2021" month="8" day="2" dateTimeGrouping="day"/>
        <dateGroupItem year="2021" month="8" day="3" dateTimeGrouping="day"/>
        <dateGroupItem year="2021" month="8" day="4" dateTimeGrouping="day"/>
        <dateGroupItem year="2021" month="8" day="5" dateTimeGrouping="day"/>
        <dateGroupItem year="2021" month="8" day="6" dateTimeGrouping="day"/>
        <dateGroupItem year="2021" month="8" day="8" dateTimeGrouping="day"/>
        <dateGroupItem year="2021" month="8" day="10" dateTimeGrouping="day"/>
        <dateGroupItem year="2021" month="8" day="13" dateTimeGrouping="day"/>
        <dateGroupItem year="2021" month="8" day="20" dateTimeGrouping="day"/>
        <dateGroupItem year="2021" month="8" day="23" dateTimeGrouping="day"/>
        <dateGroupItem year="2021" month="8" day="25" dateTimeGrouping="day"/>
        <dateGroupItem year="2021" month="8" day="26" dateTimeGrouping="day"/>
        <dateGroupItem year="2021" month="8" day="27" dateTimeGrouping="day"/>
        <dateGroupItem year="2021" month="8" day="29" dateTimeGrouping="day"/>
        <dateGroupItem year="2021" month="8" day="30" dateTimeGrouping="day"/>
        <dateGroupItem year="2021" month="8" day="31" dateTimeGrouping="day"/>
        <dateGroupItem year="2021" month="9" day="2" dateTimeGrouping="day"/>
        <dateGroupItem year="2021" month="9" day="6" dateTimeGrouping="day"/>
        <dateGroupItem year="2021" month="9" day="7" dateTimeGrouping="day"/>
        <dateGroupItem year="2021" month="9" day="8" dateTimeGrouping="day"/>
        <dateGroupItem year="2021" month="9" day="9" dateTimeGrouping="day"/>
        <dateGroupItem year="2021" month="9" day="10" dateTimeGrouping="day"/>
        <dateGroupItem year="2021" month="9" day="12" dateTimeGrouping="day"/>
        <dateGroupItem year="2021" month="9" day="15" dateTimeGrouping="day"/>
        <dateGroupItem year="2021" month="9" day="16" dateTimeGrouping="day"/>
        <dateGroupItem year="2021" month="9" day="18" dateTimeGrouping="day"/>
        <dateGroupItem year="2021" month="9" day="20" dateTimeGrouping="day"/>
        <dateGroupItem year="2021" month="9" day="21" dateTimeGrouping="day"/>
        <dateGroupItem year="2021" month="9" day="24" dateTimeGrouping="day"/>
        <dateGroupItem year="2021" month="9" day="25" dateTimeGrouping="day"/>
        <dateGroupItem year="2021" month="9" day="26" dateTimeGrouping="day"/>
        <dateGroupItem year="2021" month="9" day="29" dateTimeGrouping="day"/>
        <dateGroupItem year="2021" month="9" day="30" dateTimeGrouping="day"/>
        <dateGroupItem year="2021" month="10" day="1" dateTimeGrouping="day"/>
        <dateGroupItem year="2021" month="10" day="2" dateTimeGrouping="day"/>
        <dateGroupItem year="2021" month="10" day="3" dateTimeGrouping="day"/>
        <dateGroupItem year="2021" month="10" day="4" dateTimeGrouping="day"/>
        <dateGroupItem year="2021" month="10" day="7" dateTimeGrouping="day"/>
        <dateGroupItem year="2021" month="10" day="10" dateTimeGrouping="day"/>
        <dateGroupItem year="2021" month="10" day="12" dateTimeGrouping="day"/>
        <dateGroupItem year="2021" month="10" day="13" dateTimeGrouping="day"/>
        <dateGroupItem year="2021" month="10" day="16" dateTimeGrouping="day"/>
        <dateGroupItem year="2021" month="10" day="17" dateTimeGrouping="day"/>
        <dateGroupItem year="2021" month="10" day="19" dateTimeGrouping="day"/>
        <dateGroupItem year="2021" month="10" day="23" dateTimeGrouping="day"/>
        <dateGroupItem year="2021" month="10" day="24" dateTimeGrouping="day"/>
        <dateGroupItem year="2021" month="10" day="26" dateTimeGrouping="day"/>
        <dateGroupItem year="2021" month="10" day="27" dateTimeGrouping="day"/>
        <dateGroupItem year="2021" month="10" day="28" dateTimeGrouping="day"/>
        <dateGroupItem year="2021" month="11" day="2" dateTimeGrouping="day"/>
        <dateGroupItem year="2021" month="11" day="4" dateTimeGrouping="day"/>
        <dateGroupItem year="2021" month="11" day="5" dateTimeGrouping="day"/>
        <dateGroupItem year="2021" month="11" day="6" dateTimeGrouping="day"/>
        <dateGroupItem year="2021" month="11" day="9" dateTimeGrouping="day"/>
        <dateGroupItem year="2021" month="11" day="10" dateTimeGrouping="day"/>
        <dateGroupItem year="2021" month="11" day="11" dateTimeGrouping="day"/>
        <dateGroupItem year="2021" month="11" day="12" dateTimeGrouping="day"/>
        <dateGroupItem year="2021" month="11" day="13" dateTimeGrouping="day"/>
        <dateGroupItem year="2021" month="11" day="15" dateTimeGrouping="day"/>
        <dateGroupItem year="2021" month="11" day="16" dateTimeGrouping="day"/>
        <dateGroupItem year="2021" month="11" day="18" dateTimeGrouping="day"/>
        <dateGroupItem year="2021" month="11" day="19" dateTimeGrouping="day"/>
        <dateGroupItem year="2021" month="11" day="21" dateTimeGrouping="day"/>
        <dateGroupItem year="2021" month="11" day="23" dateTimeGrouping="day"/>
        <dateGroupItem year="2021" month="11" day="24" dateTimeGrouping="day"/>
        <dateGroupItem year="2021" month="11" day="26" dateTimeGrouping="day"/>
        <dateGroupItem year="2021" month="11" day="27" dateTimeGrouping="day"/>
        <dateGroupItem year="2021" month="11" day="28" dateTimeGrouping="day"/>
        <dateGroupItem year="2021" month="11" day="29" dateTimeGrouping="day"/>
        <dateGroupItem year="2021" month="12" day="2" dateTimeGrouping="day"/>
        <dateGroupItem year="2021" month="12" day="3" dateTimeGrouping="day"/>
        <dateGroupItem year="2021" month="12" day="6" dateTimeGrouping="day"/>
        <dateGroupItem year="2021" month="12" day="7" dateTimeGrouping="day"/>
        <dateGroupItem year="2021" month="12" day="8" dateTimeGrouping="day"/>
        <dateGroupItem year="2021" month="12" day="10" dateTimeGrouping="day"/>
        <dateGroupItem year="2021" month="12" day="12" dateTimeGrouping="day"/>
        <dateGroupItem year="2021" month="12" day="13" dateTimeGrouping="day"/>
        <dateGroupItem year="2021" month="12" day="15" dateTimeGrouping="day"/>
        <dateGroupItem year="2021" month="12" day="17" dateTimeGrouping="day"/>
        <dateGroupItem year="2021" month="12" day="19" dateTimeGrouping="day"/>
        <dateGroupItem year="2021" month="12" day="21" dateTimeGrouping="day"/>
        <dateGroupItem year="2021" month="12" day="25" dateTimeGrouping="day"/>
        <dateGroupItem year="2021" month="12" day="27" dateTimeGrouping="day"/>
        <dateGroupItem year="2021" month="12" day="29" dateTimeGrouping="day"/>
        <dateGroupItem year="2021" month="12" day="31" dateTimeGrouping="day"/>
        <dateGroupItem year="2020" month="1" day="1" dateTimeGrouping="day"/>
        <dateGroupItem year="2020" month="1" day="6" dateTimeGrouping="day"/>
        <dateGroupItem year="2020" month="1" day="7" dateTimeGrouping="day"/>
        <dateGroupItem year="2020" month="1" day="10" dateTimeGrouping="day"/>
        <dateGroupItem year="2020" month="1" day="11" dateTimeGrouping="day"/>
        <dateGroupItem year="2020" month="1" day="15" dateTimeGrouping="day"/>
        <dateGroupItem year="2020" month="1" day="16" dateTimeGrouping="day"/>
        <dateGroupItem year="2020" month="1" day="17" dateTimeGrouping="day"/>
        <dateGroupItem year="2020" month="1" day="19" dateTimeGrouping="day"/>
        <dateGroupItem year="2020" month="1" day="21" dateTimeGrouping="day"/>
        <dateGroupItem year="2020" month="1" day="25" dateTimeGrouping="day"/>
        <dateGroupItem year="2020" month="1" day="26" dateTimeGrouping="day"/>
        <dateGroupItem year="2020" month="1" day="27" dateTimeGrouping="day"/>
        <dateGroupItem year="2020" month="1" day="30" dateTimeGrouping="day"/>
        <dateGroupItem year="2020" month="1" day="31" dateTimeGrouping="day"/>
        <dateGroupItem year="2020" month="2" day="3" dateTimeGrouping="day"/>
        <dateGroupItem year="2020" month="2" day="4" dateTimeGrouping="day"/>
        <dateGroupItem year="2020" month="2" day="5" dateTimeGrouping="day"/>
        <dateGroupItem year="2020" month="2" day="6" dateTimeGrouping="day"/>
        <dateGroupItem year="2020" month="2" day="7" dateTimeGrouping="day"/>
        <dateGroupItem year="2020" month="2" day="8" dateTimeGrouping="day"/>
        <dateGroupItem year="2020" month="2" day="9" dateTimeGrouping="day"/>
        <dateGroupItem year="2020" month="2" day="11" dateTimeGrouping="day"/>
        <dateGroupItem year="2020" month="2" day="12" dateTimeGrouping="day"/>
        <dateGroupItem year="2020" month="2" day="13" dateTimeGrouping="day"/>
        <dateGroupItem year="2020" month="2" day="15" dateTimeGrouping="day"/>
        <dateGroupItem year="2020" month="2" day="18" dateTimeGrouping="day"/>
        <dateGroupItem year="2020" month="2" day="19" dateTimeGrouping="day"/>
        <dateGroupItem year="2020" month="2" day="20" dateTimeGrouping="day"/>
        <dateGroupItem year="2020" month="2" day="22" dateTimeGrouping="day"/>
        <dateGroupItem year="2020" month="2" day="23" dateTimeGrouping="day"/>
        <dateGroupItem year="2020" month="2" day="24" dateTimeGrouping="day"/>
        <dateGroupItem year="2020" month="2" day="26" dateTimeGrouping="day"/>
        <dateGroupItem year="2020" month="2" day="27" dateTimeGrouping="day"/>
        <dateGroupItem year="2020" month="2" day="28" dateTimeGrouping="day"/>
        <dateGroupItem year="2020" month="2" day="29" dateTimeGrouping="day"/>
        <dateGroupItem year="2020" month="3" day="1" dateTimeGrouping="day"/>
        <dateGroupItem year="2020" month="3" day="2" dateTimeGrouping="day"/>
        <dateGroupItem year="2020" month="3" day="6" dateTimeGrouping="day"/>
        <dateGroupItem year="2020" month="3" day="7" dateTimeGrouping="day"/>
        <dateGroupItem year="2020" month="3" day="10" dateTimeGrouping="day"/>
        <dateGroupItem year="2020" month="3" day="11" dateTimeGrouping="day"/>
        <dateGroupItem year="2020" month="3" day="12" dateTimeGrouping="day"/>
        <dateGroupItem year="2020" month="3" day="13" dateTimeGrouping="day"/>
        <dateGroupItem year="2020" month="3" day="15" dateTimeGrouping="day"/>
        <dateGroupItem year="2020" month="3" day="18" dateTimeGrouping="day"/>
        <dateGroupItem year="2020" month="3" day="20" dateTimeGrouping="day"/>
        <dateGroupItem year="2020" month="3" day="22" dateTimeGrouping="day"/>
        <dateGroupItem year="2020" month="3" day="23" dateTimeGrouping="day"/>
        <dateGroupItem year="2020" month="3" day="25" dateTimeGrouping="day"/>
        <dateGroupItem year="2020" month="3" day="26" dateTimeGrouping="day"/>
        <dateGroupItem year="2020" month="3" day="28" dateTimeGrouping="day"/>
        <dateGroupItem year="2020" month="3" day="29" dateTimeGrouping="day"/>
        <dateGroupItem year="2020" month="3" day="30" dateTimeGrouping="day"/>
        <dateGroupItem year="2020" month="3" day="31" dateTimeGrouping="day"/>
        <dateGroupItem year="2020" month="4" day="5" dateTimeGrouping="day"/>
        <dateGroupItem year="2020" month="4" day="7" dateTimeGrouping="day"/>
        <dateGroupItem year="2020" month="4" day="11" dateTimeGrouping="day"/>
        <dateGroupItem year="2020" month="4" day="12" dateTimeGrouping="day"/>
        <dateGroupItem year="2020" month="4" day="19" dateTimeGrouping="day"/>
        <dateGroupItem year="2020" month="4" day="20" dateTimeGrouping="day"/>
        <dateGroupItem year="2020" month="4" day="23" dateTimeGrouping="day"/>
        <dateGroupItem year="2020" month="4" day="25" dateTimeGrouping="day"/>
        <dateGroupItem year="2020" month="4" day="29" dateTimeGrouping="day"/>
        <dateGroupItem year="2020" month="4" day="30" dateTimeGrouping="day"/>
        <dateGroupItem year="2020" month="5" day="3" dateTimeGrouping="day"/>
        <dateGroupItem year="2020" month="5" day="4" dateTimeGrouping="day"/>
        <dateGroupItem year="2020" month="5" day="5" dateTimeGrouping="day"/>
        <dateGroupItem year="2020" month="5" day="9" dateTimeGrouping="day"/>
        <dateGroupItem year="2020" month="5" day="11" dateTimeGrouping="day"/>
        <dateGroupItem year="2020" month="5" day="14" dateTimeGrouping="day"/>
        <dateGroupItem year="2020" month="5" day="19" dateTimeGrouping="day"/>
        <dateGroupItem year="2020" month="5" day="20" dateTimeGrouping="day"/>
        <dateGroupItem year="2020" month="5" day="22" dateTimeGrouping="day"/>
        <dateGroupItem year="2020" month="5" day="26" dateTimeGrouping="day"/>
        <dateGroupItem year="2020" month="5" day="31" dateTimeGrouping="day"/>
        <dateGroupItem year="2020" month="6" day="2" dateTimeGrouping="day"/>
        <dateGroupItem year="2020" month="6" day="3" dateTimeGrouping="day"/>
        <dateGroupItem year="2020" month="6" day="5" dateTimeGrouping="day"/>
        <dateGroupItem year="2020" month="6" day="7" dateTimeGrouping="day"/>
        <dateGroupItem year="2020" month="6" day="9" dateTimeGrouping="day"/>
        <dateGroupItem year="2020" month="6" day="10" dateTimeGrouping="day"/>
        <dateGroupItem year="2020" month="6" day="11" dateTimeGrouping="day"/>
        <dateGroupItem year="2020" month="6" day="13" dateTimeGrouping="day"/>
        <dateGroupItem year="2020" month="6" day="20" dateTimeGrouping="day"/>
        <dateGroupItem year="2020" month="6" day="21" dateTimeGrouping="day"/>
        <dateGroupItem year="2020" month="6" day="24" dateTimeGrouping="day"/>
        <dateGroupItem year="2020" month="6" day="26" dateTimeGrouping="day"/>
        <dateGroupItem year="2020" month="6" day="28" dateTimeGrouping="day"/>
        <dateGroupItem year="2020" month="6" day="29" dateTimeGrouping="day"/>
        <dateGroupItem year="2020" month="6" day="30" dateTimeGrouping="day"/>
        <dateGroupItem year="2020" month="7" day="2" dateTimeGrouping="day"/>
        <dateGroupItem year="2020" month="7" day="3" dateTimeGrouping="day"/>
        <dateGroupItem year="2020" month="7" day="4" dateTimeGrouping="day"/>
        <dateGroupItem year="2020" month="7" day="5" dateTimeGrouping="day"/>
        <dateGroupItem year="2020" month="7" day="7" dateTimeGrouping="day"/>
        <dateGroupItem year="2020" month="7" day="11" dateTimeGrouping="day"/>
        <dateGroupItem year="2020" month="7" day="12" dateTimeGrouping="day"/>
        <dateGroupItem year="2020" month="7" day="13" dateTimeGrouping="day"/>
        <dateGroupItem year="2020" month="7" day="14" dateTimeGrouping="day"/>
        <dateGroupItem year="2020" month="7" day="15" dateTimeGrouping="day"/>
        <dateGroupItem year="2020" month="7" day="16" dateTimeGrouping="day"/>
        <dateGroupItem year="2020" month="7" day="18" dateTimeGrouping="day"/>
        <dateGroupItem year="2020" month="7" day="19" dateTimeGrouping="day"/>
        <dateGroupItem year="2020" month="7" day="24" dateTimeGrouping="day"/>
        <dateGroupItem year="2020" month="7" day="25" dateTimeGrouping="day"/>
        <dateGroupItem year="2020" month="7" day="26" dateTimeGrouping="day"/>
        <dateGroupItem year="2020" month="7" day="29" dateTimeGrouping="day"/>
        <dateGroupItem year="2020" month="7" day="30" dateTimeGrouping="day"/>
        <dateGroupItem year="2020" month="7" day="31" dateTimeGrouping="day"/>
        <dateGroupItem year="2020" month="8" day="3" dateTimeGrouping="day"/>
        <dateGroupItem year="2020" month="8" day="6" dateTimeGrouping="day"/>
        <dateGroupItem year="2020" month="8" day="8" dateTimeGrouping="day"/>
        <dateGroupItem year="2020" month="8" day="11" dateTimeGrouping="day"/>
        <dateGroupItem year="2020" month="8" day="14" dateTimeGrouping="day"/>
        <dateGroupItem year="2020" month="8" day="15" dateTimeGrouping="day"/>
        <dateGroupItem year="2020" month="8" day="23" dateTimeGrouping="day"/>
        <dateGroupItem year="2020" month="8" day="31" dateTimeGrouping="day"/>
        <dateGroupItem year="2020" month="9" day="2" dateTimeGrouping="day"/>
        <dateGroupItem year="2020" month="9" day="6" dateTimeGrouping="day"/>
        <dateGroupItem year="2020" month="9" day="8" dateTimeGrouping="day"/>
        <dateGroupItem year="2020" month="9" day="9" dateTimeGrouping="day"/>
        <dateGroupItem year="2020" month="9" day="10" dateTimeGrouping="day"/>
        <dateGroupItem year="2020" month="9" day="11" dateTimeGrouping="day"/>
        <dateGroupItem year="2020" month="9" day="15" dateTimeGrouping="day"/>
        <dateGroupItem year="2020" month="9" day="16" dateTimeGrouping="day"/>
        <dateGroupItem year="2020" month="9" day="18" dateTimeGrouping="day"/>
        <dateGroupItem year="2020" month="9" day="19" dateTimeGrouping="day"/>
        <dateGroupItem year="2020" month="9" day="23" dateTimeGrouping="day"/>
        <dateGroupItem year="2020" month="9" day="27" dateTimeGrouping="day"/>
        <dateGroupItem year="2020" month="9" day="28" dateTimeGrouping="day"/>
        <dateGroupItem year="2020" month="10" day="1" dateTimeGrouping="day"/>
        <dateGroupItem year="2020" month="10" day="2" dateTimeGrouping="day"/>
        <dateGroupItem year="2020" month="10" day="4" dateTimeGrouping="day"/>
        <dateGroupItem year="2020" month="10" day="5" dateTimeGrouping="day"/>
        <dateGroupItem year="2020" month="10" day="10" dateTimeGrouping="day"/>
        <dateGroupItem year="2020" month="10" day="11" dateTimeGrouping="day"/>
        <dateGroupItem year="2020" month="10" day="13" dateTimeGrouping="day"/>
        <dateGroupItem year="2020" month="10" day="14" dateTimeGrouping="day"/>
        <dateGroupItem year="2020" month="10" day="15" dateTimeGrouping="day"/>
        <dateGroupItem year="2020" month="10" day="16" dateTimeGrouping="day"/>
        <dateGroupItem year="2020" month="10" day="20" dateTimeGrouping="day"/>
        <dateGroupItem year="2020" month="10" day="21" dateTimeGrouping="day"/>
        <dateGroupItem year="2020" month="10" day="22" dateTimeGrouping="day"/>
        <dateGroupItem year="2020" month="10" day="23" dateTimeGrouping="day"/>
        <dateGroupItem year="2020" month="10" day="24" dateTimeGrouping="day"/>
        <dateGroupItem year="2020" month="10" day="25" dateTimeGrouping="day"/>
        <dateGroupItem year="2020" month="10" day="26" dateTimeGrouping="day"/>
        <dateGroupItem year="2020" month="10" day="27" dateTimeGrouping="day"/>
        <dateGroupItem year="2020" month="10" day="28" dateTimeGrouping="day"/>
        <dateGroupItem year="2020" month="10" day="29" dateTimeGrouping="day"/>
        <dateGroupItem year="2020" month="10" day="30" dateTimeGrouping="day"/>
        <dateGroupItem year="2020" month="11" day="2" dateTimeGrouping="day"/>
        <dateGroupItem year="2020" month="11" day="3" dateTimeGrouping="day"/>
        <dateGroupItem year="2020" month="11" day="4" dateTimeGrouping="day"/>
        <dateGroupItem year="2020" month="11" day="5" dateTimeGrouping="day"/>
        <dateGroupItem year="2020" month="11" day="6" dateTimeGrouping="day"/>
        <dateGroupItem year="2020" month="11" day="7" dateTimeGrouping="day"/>
        <dateGroupItem year="2020" month="11" day="9" dateTimeGrouping="day"/>
        <dateGroupItem year="2020" month="11" day="12" dateTimeGrouping="day"/>
        <dateGroupItem year="2020" month="11" day="13" dateTimeGrouping="day"/>
        <dateGroupItem year="2020" month="11" day="15" dateTimeGrouping="day"/>
        <dateGroupItem year="2020" month="11" day="18" dateTimeGrouping="day"/>
        <dateGroupItem year="2020" month="11" day="20" dateTimeGrouping="day"/>
        <dateGroupItem year="2020" month="11" day="21" dateTimeGrouping="day"/>
        <dateGroupItem year="2020" month="11" day="23" dateTimeGrouping="day"/>
        <dateGroupItem year="2020" month="11" day="24" dateTimeGrouping="day"/>
        <dateGroupItem year="2020" month="11" day="30" dateTimeGrouping="day"/>
        <dateGroupItem year="2020" month="12" day="2" dateTimeGrouping="day"/>
        <dateGroupItem year="2020" month="12" day="3" dateTimeGrouping="day"/>
        <dateGroupItem year="2020" month="12" day="4" dateTimeGrouping="day"/>
        <dateGroupItem year="2020" month="12" day="5" dateTimeGrouping="day"/>
        <dateGroupItem year="2020" month="12" day="6" dateTimeGrouping="day"/>
        <dateGroupItem year="2020" month="12" day="7" dateTimeGrouping="day"/>
        <dateGroupItem year="2020" month="12" day="8" dateTimeGrouping="day"/>
        <dateGroupItem year="2020" month="12" day="9" dateTimeGrouping="day"/>
        <dateGroupItem year="2020" month="12" day="11" dateTimeGrouping="day"/>
        <dateGroupItem year="2020" month="12" day="16" dateTimeGrouping="day"/>
        <dateGroupItem year="2020" month="12" day="17" dateTimeGrouping="day"/>
        <dateGroupItem year="2020" month="12" day="18" dateTimeGrouping="day"/>
        <dateGroupItem year="2020" month="12" day="19" dateTimeGrouping="day"/>
        <dateGroupItem year="2020" month="12" day="24" dateTimeGrouping="day"/>
        <dateGroupItem year="2020" month="12" day="25" dateTimeGrouping="day"/>
        <dateGroupItem year="2020" month="12" day="29" dateTimeGrouping="day"/>
        <dateGroupItem year="2020" month="12" day="31" dateTimeGrouping="day"/>
        <dateGroupItem year="2019" month="1" day="2" dateTimeGrouping="day"/>
        <dateGroupItem year="2019" month="1" day="3" dateTimeGrouping="day"/>
        <dateGroupItem year="2019" month="1" day="9" dateTimeGrouping="day"/>
        <dateGroupItem year="2019" month="1" day="10" dateTimeGrouping="day"/>
        <dateGroupItem year="2019" month="1" day="11" dateTimeGrouping="day"/>
        <dateGroupItem year="2019" month="1" day="18" dateTimeGrouping="day"/>
        <dateGroupItem year="2019" month="1" day="19" dateTimeGrouping="day"/>
        <dateGroupItem year="2019" month="1" day="20" dateTimeGrouping="day"/>
        <dateGroupItem year="2019" month="1" day="22" dateTimeGrouping="day"/>
        <dateGroupItem year="2019" month="1" day="26" dateTimeGrouping="day"/>
        <dateGroupItem year="2019" month="2" day="4" dateTimeGrouping="day"/>
        <dateGroupItem year="2019" month="2" day="5" dateTimeGrouping="day"/>
        <dateGroupItem year="2019" month="2" day="6" dateTimeGrouping="day"/>
        <dateGroupItem year="2019" month="2" day="9" dateTimeGrouping="day"/>
        <dateGroupItem year="2019" month="2" day="10" dateTimeGrouping="day"/>
        <dateGroupItem year="2019" month="2" day="11" dateTimeGrouping="day"/>
        <dateGroupItem year="2019" month="2" day="12" dateTimeGrouping="day"/>
        <dateGroupItem year="2019" month="2" day="13" dateTimeGrouping="day"/>
        <dateGroupItem year="2019" month="2" day="14" dateTimeGrouping="day"/>
        <dateGroupItem year="2019" month="2" day="16" dateTimeGrouping="day"/>
        <dateGroupItem year="2019" month="2" day="19" dateTimeGrouping="day"/>
        <dateGroupItem year="2019" month="2" day="20" dateTimeGrouping="day"/>
        <dateGroupItem year="2019" month="2" day="21" dateTimeGrouping="day"/>
        <dateGroupItem year="2019" month="2" day="22" dateTimeGrouping="day"/>
        <dateGroupItem year="2019" month="2" day="24" dateTimeGrouping="day"/>
        <dateGroupItem year="2019" month="2" day="25" dateTimeGrouping="day"/>
        <dateGroupItem year="2019" month="2" day="28" dateTimeGrouping="day"/>
        <dateGroupItem year="2019" month="3" day="2" dateTimeGrouping="day"/>
        <dateGroupItem year="2019" month="3" day="3" dateTimeGrouping="day"/>
        <dateGroupItem year="2019" month="3" day="4" dateTimeGrouping="day"/>
        <dateGroupItem year="2019" month="3" day="8" dateTimeGrouping="day"/>
        <dateGroupItem year="2019" month="3" day="10" dateTimeGrouping="day"/>
        <dateGroupItem year="2019" month="3" day="11" dateTimeGrouping="day"/>
        <dateGroupItem year="2019" month="3" day="12" dateTimeGrouping="day"/>
        <dateGroupItem year="2019" month="3" day="14" dateTimeGrouping="day"/>
        <dateGroupItem year="2019" month="3" day="15" dateTimeGrouping="day"/>
        <dateGroupItem year="2019" month="3" day="16" dateTimeGrouping="day"/>
        <dateGroupItem year="2019" month="3" day="17" dateTimeGrouping="day"/>
        <dateGroupItem year="2019" month="3" day="20" dateTimeGrouping="day"/>
        <dateGroupItem year="2019" month="3" day="21" dateTimeGrouping="day"/>
        <dateGroupItem year="2019" month="3" day="22" dateTimeGrouping="day"/>
        <dateGroupItem year="2019" month="3" day="30" dateTimeGrouping="day"/>
        <dateGroupItem year="2019" month="4" day="1" dateTimeGrouping="day"/>
        <dateGroupItem year="2019" month="4" day="5" dateTimeGrouping="day"/>
        <dateGroupItem year="2019" month="4" day="7" dateTimeGrouping="day"/>
        <dateGroupItem year="2019" month="4" day="8" dateTimeGrouping="day"/>
        <dateGroupItem year="2019" month="4" day="11" dateTimeGrouping="day"/>
        <dateGroupItem year="2019" month="4" day="12" dateTimeGrouping="day"/>
        <dateGroupItem year="2019" month="4" day="14" dateTimeGrouping="day"/>
        <dateGroupItem year="2019" month="4" day="16" dateTimeGrouping="day"/>
        <dateGroupItem year="2019" month="4" day="17" dateTimeGrouping="day"/>
        <dateGroupItem year="2019" month="4" day="18" dateTimeGrouping="day"/>
        <dateGroupItem year="2019" month="4" day="22" dateTimeGrouping="day"/>
        <dateGroupItem year="2019" month="4" day="24" dateTimeGrouping="day"/>
        <dateGroupItem year="2019" month="4" day="25" dateTimeGrouping="day"/>
        <dateGroupItem year="2019" month="4" day="27" dateTimeGrouping="day"/>
        <dateGroupItem year="2019" month="4" day="29" dateTimeGrouping="day"/>
        <dateGroupItem year="2019" month="4" day="30" dateTimeGrouping="day"/>
        <dateGroupItem year="2019" month="5" day="1" dateTimeGrouping="day"/>
        <dateGroupItem year="2019" month="5" day="2" dateTimeGrouping="day"/>
        <dateGroupItem year="2019" month="5" day="6" dateTimeGrouping="day"/>
        <dateGroupItem year="2019" month="5" day="7" dateTimeGrouping="day"/>
        <dateGroupItem year="2019" month="5" day="9" dateTimeGrouping="day"/>
        <dateGroupItem year="2019" month="5" day="12" dateTimeGrouping="day"/>
        <dateGroupItem year="2019" month="5" day="14" dateTimeGrouping="day"/>
        <dateGroupItem year="2019" month="5" day="15" dateTimeGrouping="day"/>
        <dateGroupItem year="2019" month="5" day="17" dateTimeGrouping="day"/>
        <dateGroupItem year="2019" month="5" day="18" dateTimeGrouping="day"/>
        <dateGroupItem year="2019" month="5" day="21" dateTimeGrouping="day"/>
        <dateGroupItem year="2019" month="5" day="22" dateTimeGrouping="day"/>
        <dateGroupItem year="2019" month="5" day="23" dateTimeGrouping="day"/>
        <dateGroupItem year="2019" month="6" day="3" dateTimeGrouping="day"/>
        <dateGroupItem year="2019" month="6" day="4" dateTimeGrouping="day"/>
        <dateGroupItem year="2019" month="6" day="8" dateTimeGrouping="day"/>
        <dateGroupItem year="2019" month="6" day="9" dateTimeGrouping="day"/>
        <dateGroupItem year="2019" month="6" day="12" dateTimeGrouping="day"/>
        <dateGroupItem year="2019" month="6" day="13" dateTimeGrouping="day"/>
        <dateGroupItem year="2019" month="6" day="14" dateTimeGrouping="day"/>
        <dateGroupItem year="2019" month="6" day="16" dateTimeGrouping="day"/>
        <dateGroupItem year="2019" month="6" day="17" dateTimeGrouping="day"/>
        <dateGroupItem year="2019" month="6" day="19" dateTimeGrouping="day"/>
        <dateGroupItem year="2019" month="6" day="22" dateTimeGrouping="day"/>
        <dateGroupItem year="2019" month="6" day="23" dateTimeGrouping="day"/>
        <dateGroupItem year="2019" month="6" day="24" dateTimeGrouping="day"/>
        <dateGroupItem year="2019" month="6" day="25" dateTimeGrouping="day"/>
        <dateGroupItem year="2019" month="6" day="26" dateTimeGrouping="day"/>
        <dateGroupItem year="2019" month="6" day="27" dateTimeGrouping="day"/>
        <dateGroupItem year="2019" month="6" day="28" dateTimeGrouping="day"/>
        <dateGroupItem year="2019" month="6" day="30" dateTimeGrouping="day"/>
        <dateGroupItem year="2019" month="7" day="1" dateTimeGrouping="day"/>
        <dateGroupItem year="2019" month="7" day="2" dateTimeGrouping="day"/>
        <dateGroupItem year="2019" month="7" day="3" dateTimeGrouping="day"/>
        <dateGroupItem year="2019" month="7" day="6" dateTimeGrouping="day"/>
        <dateGroupItem year="2019" month="7" day="8" dateTimeGrouping="day"/>
        <dateGroupItem year="2019" month="7" day="9" dateTimeGrouping="day"/>
        <dateGroupItem year="2019" month="7" day="14" dateTimeGrouping="day"/>
        <dateGroupItem year="2019" month="7" day="15" dateTimeGrouping="day"/>
        <dateGroupItem year="2019" month="7" day="18" dateTimeGrouping="day"/>
        <dateGroupItem year="2019" month="7" day="20" dateTimeGrouping="day"/>
        <dateGroupItem year="2019" month="7" day="21" dateTimeGrouping="day"/>
        <dateGroupItem year="2019" month="7" day="23" dateTimeGrouping="day"/>
        <dateGroupItem year="2019" month="7" day="25" dateTimeGrouping="day"/>
        <dateGroupItem year="2019" month="7" day="26" dateTimeGrouping="day"/>
        <dateGroupItem year="2019" month="7" day="30" dateTimeGrouping="day"/>
        <dateGroupItem year="2019" month="7" day="31" dateTimeGrouping="day"/>
        <dateGroupItem year="2019" month="8" day="3" dateTimeGrouping="day"/>
        <dateGroupItem year="2019" month="8" day="6" dateTimeGrouping="day"/>
        <dateGroupItem year="2019" month="8" day="7" dateTimeGrouping="day"/>
        <dateGroupItem year="2019" month="8" day="11" dateTimeGrouping="day"/>
        <dateGroupItem year="2019" month="8" day="12" dateTimeGrouping="day"/>
        <dateGroupItem year="2019" month="8" day="13" dateTimeGrouping="day"/>
        <dateGroupItem year="2019" month="8" day="15" dateTimeGrouping="day"/>
        <dateGroupItem year="2019" month="8" day="16" dateTimeGrouping="day"/>
        <dateGroupItem year="2019" month="8" day="17" dateTimeGrouping="day"/>
        <dateGroupItem year="2019" month="8" day="20" dateTimeGrouping="day"/>
        <dateGroupItem year="2019" month="8" day="26" dateTimeGrouping="day"/>
        <dateGroupItem year="2019" month="8" day="30" dateTimeGrouping="day"/>
        <dateGroupItem year="2019" month="8" day="31" dateTimeGrouping="day"/>
        <dateGroupItem year="2019" month="9" day="2" dateTimeGrouping="day"/>
        <dateGroupItem year="2019" month="9" day="4" dateTimeGrouping="day"/>
        <dateGroupItem year="2019" month="9" day="5" dateTimeGrouping="day"/>
        <dateGroupItem year="2019" month="9" day="6" dateTimeGrouping="day"/>
        <dateGroupItem year="2019" month="9" day="7" dateTimeGrouping="day"/>
        <dateGroupItem year="2019" month="9" day="8" dateTimeGrouping="day"/>
        <dateGroupItem year="2019" month="9" day="11" dateTimeGrouping="day"/>
        <dateGroupItem year="2019" month="9" day="12" dateTimeGrouping="day"/>
        <dateGroupItem year="2019" month="9" day="13" dateTimeGrouping="day"/>
        <dateGroupItem year="2019" month="9" day="16" dateTimeGrouping="day"/>
        <dateGroupItem year="2019" month="9" day="17" dateTimeGrouping="day"/>
        <dateGroupItem year="2019" month="9" day="18" dateTimeGrouping="day"/>
        <dateGroupItem year="2019" month="9" day="20" dateTimeGrouping="day"/>
        <dateGroupItem year="2019" month="9" day="21" dateTimeGrouping="day"/>
        <dateGroupItem year="2019" month="9" day="22" dateTimeGrouping="day"/>
        <dateGroupItem year="2019" month="9" day="28" dateTimeGrouping="day"/>
        <dateGroupItem year="2019" month="9" day="29" dateTimeGrouping="day"/>
        <dateGroupItem year="2019" month="10" day="1" dateTimeGrouping="day"/>
        <dateGroupItem year="2019" month="10" day="3" dateTimeGrouping="day"/>
        <dateGroupItem year="2019" month="10" day="4" dateTimeGrouping="day"/>
        <dateGroupItem year="2019" month="10" day="5" dateTimeGrouping="day"/>
        <dateGroupItem year="2019" month="10" day="8" dateTimeGrouping="day"/>
        <dateGroupItem year="2019" month="10" day="9" dateTimeGrouping="day"/>
        <dateGroupItem year="2019" month="10" day="11" dateTimeGrouping="day"/>
        <dateGroupItem year="2019" month="10" day="12" dateTimeGrouping="day"/>
        <dateGroupItem year="2019" month="10" day="13" dateTimeGrouping="day"/>
        <dateGroupItem year="2019" month="10" day="16" dateTimeGrouping="day"/>
        <dateGroupItem year="2019" month="10" day="17" dateTimeGrouping="day"/>
        <dateGroupItem year="2019" month="10" day="19" dateTimeGrouping="day"/>
        <dateGroupItem year="2019" month="10" day="21" dateTimeGrouping="day"/>
        <dateGroupItem year="2019" month="10" day="22" dateTimeGrouping="day"/>
        <dateGroupItem year="2019" month="10" day="23" dateTimeGrouping="day"/>
        <dateGroupItem year="2019" month="10" day="24" dateTimeGrouping="day"/>
        <dateGroupItem year="2019" month="10" day="25" dateTimeGrouping="day"/>
        <dateGroupItem year="2019" month="10" day="26" dateTimeGrouping="day"/>
        <dateGroupItem year="2019" month="10" day="28" dateTimeGrouping="day"/>
        <dateGroupItem year="2019" month="11" day="3" dateTimeGrouping="day"/>
        <dateGroupItem year="2019" month="11" day="6" dateTimeGrouping="day"/>
        <dateGroupItem year="2019" month="11" day="7" dateTimeGrouping="day"/>
        <dateGroupItem year="2019" month="11" day="9" dateTimeGrouping="day"/>
        <dateGroupItem year="2019" month="11" day="12" dateTimeGrouping="day"/>
        <dateGroupItem year="2019" month="11" day="13" dateTimeGrouping="day"/>
        <dateGroupItem year="2019" month="11" day="14" dateTimeGrouping="day"/>
        <dateGroupItem year="2019" month="11" day="15" dateTimeGrouping="day"/>
        <dateGroupItem year="2019" month="11" day="16" dateTimeGrouping="day"/>
        <dateGroupItem year="2019" month="11" day="21" dateTimeGrouping="day"/>
        <dateGroupItem year="2019" month="11" day="26" dateTimeGrouping="day"/>
        <dateGroupItem year="2019" month="11" day="27" dateTimeGrouping="day"/>
        <dateGroupItem year="2019" month="11" day="28" dateTimeGrouping="day"/>
        <dateGroupItem year="2019" month="11" day="29" dateTimeGrouping="day"/>
        <dateGroupItem year="2019" month="12" day="3" dateTimeGrouping="day"/>
        <dateGroupItem year="2019" month="12" day="4" dateTimeGrouping="day"/>
        <dateGroupItem year="2019" month="12" day="5" dateTimeGrouping="day"/>
        <dateGroupItem year="2019" month="12" day="8" dateTimeGrouping="day"/>
        <dateGroupItem year="2019" month="12" day="9" dateTimeGrouping="day"/>
        <dateGroupItem year="2019" month="12" day="12" dateTimeGrouping="day"/>
        <dateGroupItem year="2019" month="12" day="13" dateTimeGrouping="day"/>
        <dateGroupItem year="2019" month="12" day="14" dateTimeGrouping="day"/>
        <dateGroupItem year="2019" month="12" day="15" dateTimeGrouping="day"/>
        <dateGroupItem year="2019" month="12" day="16" dateTimeGrouping="day"/>
        <dateGroupItem year="2019" month="12" day="17" dateTimeGrouping="day"/>
        <dateGroupItem year="2019" month="12" day="21" dateTimeGrouping="day"/>
        <dateGroupItem year="2019" month="12" day="27" dateTimeGrouping="day"/>
        <dateGroupItem year="2019" month="12" day="28" dateTimeGrouping="day"/>
        <dateGroupItem year="2019" month="12" day="29" dateTimeGrouping="day"/>
        <dateGroupItem year="2019" month="12" day="30" dateTimeGrouping="day"/>
        <dateGroupItem year="2019" month="12" day="31" dateTimeGrouping="day"/>
      </filters>
    </filterColumn>
  </autoFilter>
  <tableColumns count="16">
    <tableColumn id="1" xr3:uid="{68D5966B-43F5-41EC-8108-B7EDF1342B81}" name="Order ID" dataDxfId="9"/>
    <tableColumn id="2" xr3:uid="{30E09AB1-6206-4A20-9662-18EAC8F1E586}" name="Order Date" dataDxfId="8"/>
    <tableColumn id="3" xr3:uid="{28B82932-5849-43C1-B149-BED3377BBFA3}" name="Customer ID" dataDxfId="7"/>
    <tableColumn id="4" xr3:uid="{0F1A6BEF-F06C-4F93-95C8-C5FEFAF73507}" name="Product ID"/>
    <tableColumn id="5" xr3:uid="{FBCC3114-4507-4374-B3DA-F397801F9AC4}" name="Quantity" dataDxfId="6"/>
    <tableColumn id="6" xr3:uid="{D6A58236-D1F5-4303-BF00-56BCC7F72B7F}" name="Customer Name" dataDxfId="5">
      <calculatedColumnFormula>_xlfn.XLOOKUP(C2,customers!$A$1:$A$1001,customers!$B$1:$B$1001,,0)</calculatedColumnFormula>
    </tableColumn>
    <tableColumn id="7" xr3:uid="{75A05033-19DD-4B4D-ABAC-BF4209ACC681}" name="Email" dataDxfId="4">
      <calculatedColumnFormula>IF(_xlfn.XLOOKUP(C2,customers!$A$1:$A$1001,customers!$C$1:$C$1001,,0)=0," ",_xlfn.XLOOKUP(C2,customers!$A$1:$A$1001,customers!$C$1:$C$1001,,0))</calculatedColumnFormula>
    </tableColumn>
    <tableColumn id="8" xr3:uid="{56CB0BFC-E00D-4728-A00B-1CA09C329205}" name="Country" dataDxfId="3">
      <calculatedColumnFormula>_xlfn.XLOOKUP(C2,customers!$A$1:$A$1001,customers!$G$1:$G$1001,,0)</calculatedColumnFormula>
    </tableColumn>
    <tableColumn id="9" xr3:uid="{BA651BA7-5653-4760-9543-7EBEA9692907}" name="Coffee Type">
      <calculatedColumnFormula>INDEX(products!$A$1:$G$49,MATCH($D2,products!$A$1:$A$49,0),MATCH(orders!I$1,products!$A$1:$G$1,0))</calculatedColumnFormula>
    </tableColumn>
    <tableColumn id="10" xr3:uid="{69642D70-9993-4AFB-B40A-D3D137FA37ED}" name="Roast Type">
      <calculatedColumnFormula>INDEX(products!$A$1:$G$49,MATCH($D2,products!$A$1:$A$49,0),MATCH(orders!J$1,products!$A$1:$G$1,0))</calculatedColumnFormula>
    </tableColumn>
    <tableColumn id="11" xr3:uid="{CEC33810-0BD0-4556-873C-DA0FA275FFBD}" name="Size" dataDxfId="2">
      <calculatedColumnFormula>INDEX(products!$A$1:$G$49,MATCH($D2,products!$A$1:$A$49,0),MATCH(orders!K$1,products!$A$1:$G$1,0))</calculatedColumnFormula>
    </tableColumn>
    <tableColumn id="12" xr3:uid="{9FD80A7B-4C92-4A94-89D5-61D6F8538C43}" name="Unit Price">
      <calculatedColumnFormula>INDEX(products!$A$1:$G$49,MATCH($D2,products!$A$1:$A$49,0),MATCH(orders!L$1,products!$A$1:$G$1,0))</calculatedColumnFormula>
    </tableColumn>
    <tableColumn id="13" xr3:uid="{1FC096C2-7955-4E35-A7BC-4EF22F836C56}" name="Sales" dataDxfId="1">
      <calculatedColumnFormula>L2*K2</calculatedColumnFormula>
    </tableColumn>
    <tableColumn id="14" xr3:uid="{CCBFF3C6-CBC0-4729-881F-3C6BC3EEA9F0}" name="Coffee Type Name">
      <calculatedColumnFormula>IF(I2="Rob","Robusta",IF(I2="Exc","Excelsa",IF(I2="Ara","Arabica",IF(I2="Lib","Liberica"," "))))</calculatedColumnFormula>
    </tableColumn>
    <tableColumn id="15" xr3:uid="{1B4C49F2-1334-45DB-938A-0F6A708430A6}" name="Roast Type name">
      <calculatedColumnFormula>IF(J2="M","Medium",IF(J2="L","Light",IF(J2="D","Dark"," ")))</calculatedColumnFormula>
    </tableColumn>
    <tableColumn id="16" xr3:uid="{DCBBB273-2E61-4AFE-BDBF-EB9CFC5A7D64}" name="Loyalty Card" dataDxfId="0">
      <calculatedColumnFormula>_xlfn.XLOOKUP(Table2[[#This Row],[Customer ID]],customers!$A$1:$A$1001,customers!$I$1:$I$1001,"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D20F931-541E-48F0-84D0-FFDF5AA25A74}" sourceName="Order Date">
  <pivotTables>
    <pivotTable tabId="18" name="PivotTable1"/>
    <pivotTable tabId="19" name="PivotTable1"/>
    <pivotTable tabId="21" name="PivotTable1"/>
  </pivotTables>
  <state minimalRefreshVersion="6" lastRefreshVersion="6" pivotCacheId="753884397" filterType="dateBetween">
    <selection startDate="2020-01-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46073CF-C10E-41BF-B174-9347647C0DDE}"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7D29-9CB4-48CA-AEB9-B94AC51E414E}">
  <dimension ref="A1"/>
  <sheetViews>
    <sheetView showGridLines="0" showRowColHeaders="0" tabSelected="1" zoomScaleNormal="100" workbookViewId="0">
      <selection activeCell="F46" sqref="F4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BF367-1CB9-484D-B315-80F08BFF71C0}">
  <dimension ref="A3:C6"/>
  <sheetViews>
    <sheetView workbookViewId="0">
      <selection activeCell="Q24" sqref="Q23:Q24"/>
    </sheetView>
  </sheetViews>
  <sheetFormatPr defaultRowHeight="15" x14ac:dyDescent="0.25"/>
  <cols>
    <col min="1" max="1" width="8.140625" bestFit="1" customWidth="1"/>
    <col min="2" max="2" width="15.42578125" bestFit="1" customWidth="1"/>
    <col min="3" max="3" width="12.140625" bestFit="1" customWidth="1"/>
    <col min="4" max="4" width="7.85546875" bestFit="1" customWidth="1"/>
    <col min="5" max="6" width="8.140625" bestFit="1" customWidth="1"/>
    <col min="7" max="7" width="11.28515625" bestFit="1" customWidth="1"/>
  </cols>
  <sheetData>
    <row r="3" spans="1:3" x14ac:dyDescent="0.25">
      <c r="A3" s="8" t="s">
        <v>6198</v>
      </c>
      <c r="B3" s="8" t="s">
        <v>7</v>
      </c>
      <c r="C3" t="s">
        <v>6203</v>
      </c>
    </row>
    <row r="4" spans="1:3" x14ac:dyDescent="0.25">
      <c r="A4" t="s">
        <v>6215</v>
      </c>
      <c r="B4" t="s">
        <v>28</v>
      </c>
      <c r="C4" s="10">
        <v>472.55299999999988</v>
      </c>
    </row>
    <row r="5" spans="1:3" x14ac:dyDescent="0.25">
      <c r="B5" t="s">
        <v>318</v>
      </c>
      <c r="C5" s="10">
        <v>897.77049999999997</v>
      </c>
    </row>
    <row r="6" spans="1:3" x14ac:dyDescent="0.25">
      <c r="B6" t="s">
        <v>19</v>
      </c>
      <c r="C6" s="10">
        <v>4592.5590000000011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C83-CE20-414C-A3DC-BF246828AA4C}">
  <dimension ref="A3:B8"/>
  <sheetViews>
    <sheetView workbookViewId="0">
      <selection activeCell="A3" sqref="A3"/>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 min="7" max="7" width="11.28515625" bestFit="1" customWidth="1"/>
  </cols>
  <sheetData>
    <row r="3" spans="1:2" x14ac:dyDescent="0.25">
      <c r="A3" s="8" t="s">
        <v>4</v>
      </c>
      <c r="B3" t="s">
        <v>6203</v>
      </c>
    </row>
    <row r="4" spans="1:2" x14ac:dyDescent="0.25">
      <c r="A4" t="s">
        <v>5075</v>
      </c>
      <c r="B4" s="9">
        <v>85.712499999999991</v>
      </c>
    </row>
    <row r="5" spans="1:2" x14ac:dyDescent="0.25">
      <c r="A5" t="s">
        <v>2104</v>
      </c>
      <c r="B5" s="9">
        <v>91.137499999999989</v>
      </c>
    </row>
    <row r="6" spans="1:2" x14ac:dyDescent="0.25">
      <c r="A6" t="s">
        <v>3962</v>
      </c>
      <c r="B6" s="9">
        <v>91.137499999999989</v>
      </c>
    </row>
    <row r="7" spans="1:2" x14ac:dyDescent="0.25">
      <c r="A7" t="s">
        <v>2820</v>
      </c>
      <c r="B7" s="9">
        <v>91.137499999999989</v>
      </c>
    </row>
    <row r="8" spans="1:2" x14ac:dyDescent="0.25">
      <c r="A8" t="s">
        <v>3841</v>
      </c>
      <c r="B8" s="9">
        <v>163.98499999999999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C8A5-B8B5-4B9F-A840-770214143C30}">
  <dimension ref="A3:F15"/>
  <sheetViews>
    <sheetView workbookViewId="0">
      <selection activeCell="G1" activeCellId="1" sqref="O33 G1:AA30"/>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8" t="s">
        <v>6203</v>
      </c>
      <c r="C3" s="8" t="s">
        <v>6196</v>
      </c>
    </row>
    <row r="4" spans="1:6" x14ac:dyDescent="0.25">
      <c r="A4" s="8" t="s">
        <v>6198</v>
      </c>
      <c r="B4" s="8" t="s">
        <v>1</v>
      </c>
      <c r="C4" t="s">
        <v>6199</v>
      </c>
      <c r="D4" t="s">
        <v>6200</v>
      </c>
      <c r="E4" t="s">
        <v>6201</v>
      </c>
      <c r="F4" t="s">
        <v>6202</v>
      </c>
    </row>
    <row r="5" spans="1:6" x14ac:dyDescent="0.25">
      <c r="A5" t="s">
        <v>6215</v>
      </c>
      <c r="B5" s="7" t="s">
        <v>6209</v>
      </c>
      <c r="C5" s="9">
        <v>7.4249999999999998</v>
      </c>
      <c r="D5" s="9">
        <v>8.4990000000000006</v>
      </c>
      <c r="E5" s="9">
        <v>276.1345</v>
      </c>
      <c r="F5" s="9">
        <v>98.999499999999998</v>
      </c>
    </row>
    <row r="6" spans="1:6" x14ac:dyDescent="0.25">
      <c r="B6" s="7" t="s">
        <v>6210</v>
      </c>
      <c r="C6" s="9">
        <v>332.68649999999997</v>
      </c>
      <c r="D6" s="9">
        <v>253.63949999999997</v>
      </c>
      <c r="E6" s="9">
        <v>84.92649999999999</v>
      </c>
      <c r="F6" s="9">
        <v>212.5275</v>
      </c>
    </row>
    <row r="7" spans="1:6" x14ac:dyDescent="0.25">
      <c r="B7" s="7" t="s">
        <v>6211</v>
      </c>
      <c r="C7" s="9">
        <v>14.805</v>
      </c>
      <c r="D7" s="9">
        <v>185.70600000000002</v>
      </c>
      <c r="E7" s="9">
        <v>102.92749999999999</v>
      </c>
      <c r="F7" s="9">
        <v>73.669499999999985</v>
      </c>
    </row>
    <row r="8" spans="1:6" x14ac:dyDescent="0.25">
      <c r="B8" s="7" t="s">
        <v>6204</v>
      </c>
      <c r="C8" s="9">
        <v>3.375</v>
      </c>
      <c r="D8" s="9">
        <v>178.85499999999996</v>
      </c>
      <c r="E8" s="9">
        <v>103.04849999999999</v>
      </c>
      <c r="F8" s="9">
        <v>114.88199999999999</v>
      </c>
    </row>
    <row r="9" spans="1:6" x14ac:dyDescent="0.25">
      <c r="B9" s="7" t="s">
        <v>6205</v>
      </c>
      <c r="C9" s="9">
        <v>95.321499999999986</v>
      </c>
      <c r="D9" s="9">
        <v>324.84999999999997</v>
      </c>
      <c r="E9" s="9">
        <v>85.486499999999992</v>
      </c>
      <c r="F9" s="9">
        <v>52.656499999999994</v>
      </c>
    </row>
    <row r="10" spans="1:6" x14ac:dyDescent="0.25">
      <c r="B10" s="7" t="s">
        <v>6206</v>
      </c>
      <c r="C10" s="9">
        <v>342.06249999999994</v>
      </c>
      <c r="D10" s="9">
        <v>197.58599999999998</v>
      </c>
      <c r="E10" s="9">
        <v>185.20699999999997</v>
      </c>
      <c r="F10" s="9">
        <v>126.46199999999999</v>
      </c>
    </row>
    <row r="11" spans="1:6" x14ac:dyDescent="0.25">
      <c r="B11" s="7" t="s">
        <v>6207</v>
      </c>
      <c r="C11" s="9">
        <v>181.51900000000001</v>
      </c>
      <c r="D11" s="9">
        <v>135.16249999999999</v>
      </c>
      <c r="E11" s="9">
        <v>126.77549999999999</v>
      </c>
      <c r="F11" s="9">
        <v>234.40899999999993</v>
      </c>
    </row>
    <row r="12" spans="1:6" x14ac:dyDescent="0.25">
      <c r="B12" s="7" t="s">
        <v>6208</v>
      </c>
      <c r="C12" s="9">
        <v>11.25</v>
      </c>
      <c r="D12" s="9">
        <v>21.85</v>
      </c>
      <c r="E12" s="9">
        <v>18.655999999999999</v>
      </c>
      <c r="F12" s="9">
        <v>69.967499999999987</v>
      </c>
    </row>
    <row r="13" spans="1:6" x14ac:dyDescent="0.25">
      <c r="B13" s="7" t="s">
        <v>6212</v>
      </c>
      <c r="C13" s="9">
        <v>68.434499999999986</v>
      </c>
      <c r="D13" s="9">
        <v>30.354999999999997</v>
      </c>
      <c r="E13" s="9">
        <v>10.755000000000001</v>
      </c>
      <c r="F13" s="9">
        <v>148.14699999999999</v>
      </c>
    </row>
    <row r="14" spans="1:6" x14ac:dyDescent="0.25">
      <c r="B14" s="7" t="s">
        <v>6213</v>
      </c>
      <c r="C14" s="9">
        <v>226.46249999999998</v>
      </c>
      <c r="D14" s="9">
        <v>207.35</v>
      </c>
      <c r="E14" s="9">
        <v>275.94649999999996</v>
      </c>
      <c r="F14" s="9">
        <v>73.014499999999984</v>
      </c>
    </row>
    <row r="15" spans="1:6" x14ac:dyDescent="0.25">
      <c r="B15" s="7" t="s">
        <v>6214</v>
      </c>
      <c r="C15" s="9">
        <v>322.14749999999992</v>
      </c>
      <c r="D15" s="9">
        <v>74.398499999999999</v>
      </c>
      <c r="E15" s="9">
        <v>183.19599999999997</v>
      </c>
      <c r="F15" s="9">
        <v>81.347499999999997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H8" sqref="H8"/>
    </sheetView>
  </sheetViews>
  <sheetFormatPr defaultRowHeight="15" x14ac:dyDescent="0.25"/>
  <cols>
    <col min="1" max="1" width="16.5703125" bestFit="1" customWidth="1"/>
    <col min="2" max="2" width="13" style="7"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style="5" bestFit="1" customWidth="1"/>
    <col min="12" max="12" width="11.28515625" customWidth="1"/>
    <col min="13" max="13" width="7.7109375" bestFit="1" customWidth="1"/>
    <col min="14" max="14" width="18.85546875" customWidth="1"/>
    <col min="15" max="15" width="17.85546875" customWidth="1"/>
  </cols>
  <sheetData>
    <row r="1" spans="1:16" x14ac:dyDescent="0.25">
      <c r="A1" s="2" t="s">
        <v>0</v>
      </c>
      <c r="B1" s="6"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5">
      <c r="A2" s="2" t="s">
        <v>490</v>
      </c>
      <c r="B2" s="6">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5">
        <f>INDEX(products!$A$1:$G$49,MATCH($D2,products!$A$1:$A$49,0),MATCH(orders!K$1,products!$A$1:$G$1,0))</f>
        <v>1</v>
      </c>
      <c r="L2">
        <f>INDEX(products!$A$1:$G$49,MATCH($D2,products!$A$1:$A$49,0),MATCH(orders!L$1,products!$A$1:$G$1,0))</f>
        <v>9.9499999999999993</v>
      </c>
      <c r="M2" s="3">
        <f>L2*K2</f>
        <v>9.9499999999999993</v>
      </c>
      <c r="N2" t="str">
        <f>IF(I2="Rob","Robusta",IF(I2="Exc","Excelsa",IF(I2="Ara","Arabica",IF(I2="Lib","Liberica"," "))))</f>
        <v>Robusta</v>
      </c>
      <c r="O2" t="str">
        <f>IF(J2="M","Medium",IF(J2="L","Light",IF(J2="D","Dark"," ")))</f>
        <v>Medium</v>
      </c>
      <c r="P2" t="str">
        <f>_xlfn.XLOOKUP(Table2[[#This Row],[Customer ID]],customers!$A$1:$A$1001,customers!$I$1:$I$1001," ",0)</f>
        <v>Yes</v>
      </c>
    </row>
    <row r="3" spans="1:16" x14ac:dyDescent="0.25">
      <c r="A3" s="2" t="s">
        <v>490</v>
      </c>
      <c r="B3" s="6">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5">
        <f>INDEX(products!$A$1:$G$49,MATCH($D3,products!$A$1:$A$49,0),MATCH(orders!K$1,products!$A$1:$G$1,0))</f>
        <v>0.5</v>
      </c>
      <c r="L3">
        <f>INDEX(products!$A$1:$G$49,MATCH($D3,products!$A$1:$A$49,0),MATCH(orders!L$1,products!$A$1:$G$1,0))</f>
        <v>8.25</v>
      </c>
      <c r="M3" s="3">
        <f t="shared" ref="M3:M66" si="0">L3*K3</f>
        <v>4.125</v>
      </c>
      <c r="N3" t="str">
        <f t="shared" ref="N3:N66" si="1">IF(I3="Rob","Robusta",IF(I3="Exc","Excelsa",IF(I3="Ara","Arabica",IF(I3="Lib","Liberica"," "))))</f>
        <v>Excelsa</v>
      </c>
      <c r="O3" t="str">
        <f t="shared" ref="O3:O66" si="2">IF(J3="M","Medium",IF(J3="L","Light",IF(J3="D","Dark"," ")))</f>
        <v>Medium</v>
      </c>
      <c r="P3" t="str">
        <f>_xlfn.XLOOKUP(Table2[[#This Row],[Customer ID]],customers!$A$1:$A$1001,customers!$I$1:$I$1001," ",0)</f>
        <v>Yes</v>
      </c>
    </row>
    <row r="4" spans="1:16" x14ac:dyDescent="0.25">
      <c r="A4" s="2" t="s">
        <v>501</v>
      </c>
      <c r="B4" s="6">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5">
        <f>INDEX(products!$A$1:$G$49,MATCH($D4,products!$A$1:$A$49,0),MATCH(orders!K$1,products!$A$1:$G$1,0))</f>
        <v>1</v>
      </c>
      <c r="L4">
        <f>INDEX(products!$A$1:$G$49,MATCH($D4,products!$A$1:$A$49,0),MATCH(orders!L$1,products!$A$1:$G$1,0))</f>
        <v>12.95</v>
      </c>
      <c r="M4" s="3">
        <f t="shared" si="0"/>
        <v>12.95</v>
      </c>
      <c r="N4" t="str">
        <f t="shared" si="1"/>
        <v>Arabica</v>
      </c>
      <c r="O4" t="str">
        <f t="shared" si="2"/>
        <v>Light</v>
      </c>
      <c r="P4" t="str">
        <f>_xlfn.XLOOKUP(Table2[[#This Row],[Customer ID]],customers!$A$1:$A$1001,customers!$I$1:$I$1001," ",0)</f>
        <v>Yes</v>
      </c>
    </row>
    <row r="5" spans="1:16" x14ac:dyDescent="0.25">
      <c r="A5" s="2" t="s">
        <v>512</v>
      </c>
      <c r="B5" s="6">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INDEX(products!$A$1:$G$49,MATCH($D5,products!$A$1:$A$49,0),MATCH(orders!I$1,products!$A$1:$G$1,0))</f>
        <v>Exc</v>
      </c>
      <c r="J5" t="str">
        <f>INDEX(products!$A$1:$G$49,MATCH($D5,products!$A$1:$A$49,0),MATCH(orders!J$1,products!$A$1:$G$1,0))</f>
        <v>M</v>
      </c>
      <c r="K5" s="5">
        <f>INDEX(products!$A$1:$G$49,MATCH($D5,products!$A$1:$A$49,0),MATCH(orders!K$1,products!$A$1:$G$1,0))</f>
        <v>1</v>
      </c>
      <c r="L5">
        <f>INDEX(products!$A$1:$G$49,MATCH($D5,products!$A$1:$A$49,0),MATCH(orders!L$1,products!$A$1:$G$1,0))</f>
        <v>13.75</v>
      </c>
      <c r="M5" s="3">
        <f t="shared" si="0"/>
        <v>13.75</v>
      </c>
      <c r="N5" t="str">
        <f t="shared" si="1"/>
        <v>Excelsa</v>
      </c>
      <c r="O5" t="str">
        <f t="shared" si="2"/>
        <v>Medium</v>
      </c>
      <c r="P5" t="str">
        <f>_xlfn.XLOOKUP(Table2[[#This Row],[Customer ID]],customers!$A$1:$A$1001,customers!$I$1:$I$1001," ",0)</f>
        <v>No</v>
      </c>
    </row>
    <row r="6" spans="1:16" x14ac:dyDescent="0.25">
      <c r="A6" s="2" t="s">
        <v>512</v>
      </c>
      <c r="B6" s="6">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INDEX(products!$A$1:$G$49,MATCH($D6,products!$A$1:$A$49,0),MATCH(orders!I$1,products!$A$1:$G$1,0))</f>
        <v>Rob</v>
      </c>
      <c r="J6" t="str">
        <f>INDEX(products!$A$1:$G$49,MATCH($D6,products!$A$1:$A$49,0),MATCH(orders!J$1,products!$A$1:$G$1,0))</f>
        <v>L</v>
      </c>
      <c r="K6" s="5">
        <f>INDEX(products!$A$1:$G$49,MATCH($D6,products!$A$1:$A$49,0),MATCH(orders!K$1,products!$A$1:$G$1,0))</f>
        <v>2.5</v>
      </c>
      <c r="L6">
        <f>INDEX(products!$A$1:$G$49,MATCH($D6,products!$A$1:$A$49,0),MATCH(orders!L$1,products!$A$1:$G$1,0))</f>
        <v>27.484999999999996</v>
      </c>
      <c r="M6" s="3">
        <f t="shared" si="0"/>
        <v>68.712499999999991</v>
      </c>
      <c r="N6" t="str">
        <f t="shared" si="1"/>
        <v>Robusta</v>
      </c>
      <c r="O6" t="str">
        <f t="shared" si="2"/>
        <v>Light</v>
      </c>
      <c r="P6" t="str">
        <f>_xlfn.XLOOKUP(Table2[[#This Row],[Customer ID]],customers!$A$1:$A$1001,customers!$I$1:$I$1001," ",0)</f>
        <v>No</v>
      </c>
    </row>
    <row r="7" spans="1:16" x14ac:dyDescent="0.25">
      <c r="A7" s="2" t="s">
        <v>519</v>
      </c>
      <c r="B7" s="6">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INDEX(products!$A$1:$G$49,MATCH($D7,products!$A$1:$A$49,0),MATCH(orders!I$1,products!$A$1:$G$1,0))</f>
        <v>Lib</v>
      </c>
      <c r="J7" t="str">
        <f>INDEX(products!$A$1:$G$49,MATCH($D7,products!$A$1:$A$49,0),MATCH(orders!J$1,products!$A$1:$G$1,0))</f>
        <v>D</v>
      </c>
      <c r="K7" s="5">
        <f>INDEX(products!$A$1:$G$49,MATCH($D7,products!$A$1:$A$49,0),MATCH(orders!K$1,products!$A$1:$G$1,0))</f>
        <v>1</v>
      </c>
      <c r="L7">
        <f>INDEX(products!$A$1:$G$49,MATCH($D7,products!$A$1:$A$49,0),MATCH(orders!L$1,products!$A$1:$G$1,0))</f>
        <v>12.95</v>
      </c>
      <c r="M7" s="3">
        <f t="shared" si="0"/>
        <v>12.95</v>
      </c>
      <c r="N7" t="str">
        <f t="shared" si="1"/>
        <v>Liberica</v>
      </c>
      <c r="O7" t="str">
        <f t="shared" si="2"/>
        <v>Dark</v>
      </c>
      <c r="P7" t="str">
        <f>_xlfn.XLOOKUP(Table2[[#This Row],[Customer ID]],customers!$A$1:$A$1001,customers!$I$1:$I$1001," ",0)</f>
        <v>No</v>
      </c>
    </row>
    <row r="8" spans="1:16" x14ac:dyDescent="0.25">
      <c r="A8" s="2" t="s">
        <v>524</v>
      </c>
      <c r="B8" s="6">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5">
        <f>INDEX(products!$A$1:$G$49,MATCH($D8,products!$A$1:$A$49,0),MATCH(orders!K$1,products!$A$1:$G$1,0))</f>
        <v>0.5</v>
      </c>
      <c r="L8">
        <f>INDEX(products!$A$1:$G$49,MATCH($D8,products!$A$1:$A$49,0),MATCH(orders!L$1,products!$A$1:$G$1,0))</f>
        <v>7.29</v>
      </c>
      <c r="M8" s="3">
        <f t="shared" si="0"/>
        <v>3.645</v>
      </c>
      <c r="N8" t="str">
        <f t="shared" si="1"/>
        <v>Excelsa</v>
      </c>
      <c r="O8" t="str">
        <f t="shared" si="2"/>
        <v>Dark</v>
      </c>
      <c r="P8" t="str">
        <f>_xlfn.XLOOKUP(Table2[[#This Row],[Customer ID]],customers!$A$1:$A$1001,customers!$I$1:$I$1001," ",0)</f>
        <v>Yes</v>
      </c>
    </row>
    <row r="9" spans="1:16" x14ac:dyDescent="0.25">
      <c r="A9" s="2" t="s">
        <v>530</v>
      </c>
      <c r="B9" s="6">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INDEX(products!$A$1:$G$49,MATCH($D9,products!$A$1:$A$49,0),MATCH(orders!I$1,products!$A$1:$G$1,0))</f>
        <v>Lib</v>
      </c>
      <c r="J9" t="str">
        <f>INDEX(products!$A$1:$G$49,MATCH($D9,products!$A$1:$A$49,0),MATCH(orders!J$1,products!$A$1:$G$1,0))</f>
        <v>L</v>
      </c>
      <c r="K9" s="5">
        <f>INDEX(products!$A$1:$G$49,MATCH($D9,products!$A$1:$A$49,0),MATCH(orders!K$1,products!$A$1:$G$1,0))</f>
        <v>0.2</v>
      </c>
      <c r="L9">
        <f>INDEX(products!$A$1:$G$49,MATCH($D9,products!$A$1:$A$49,0),MATCH(orders!L$1,products!$A$1:$G$1,0))</f>
        <v>4.7549999999999999</v>
      </c>
      <c r="M9" s="3">
        <f t="shared" si="0"/>
        <v>0.95100000000000007</v>
      </c>
      <c r="N9" t="str">
        <f t="shared" si="1"/>
        <v>Liberica</v>
      </c>
      <c r="O9" t="str">
        <f t="shared" si="2"/>
        <v>Light</v>
      </c>
      <c r="P9" t="str">
        <f>_xlfn.XLOOKUP(Table2[[#This Row],[Customer ID]],customers!$A$1:$A$1001,customers!$I$1:$I$1001," ",0)</f>
        <v>Yes</v>
      </c>
    </row>
    <row r="10" spans="1:16" x14ac:dyDescent="0.25">
      <c r="A10" s="2" t="s">
        <v>535</v>
      </c>
      <c r="B10" s="6">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5">
        <f>INDEX(products!$A$1:$G$49,MATCH($D10,products!$A$1:$A$49,0),MATCH(orders!K$1,products!$A$1:$G$1,0))</f>
        <v>0.5</v>
      </c>
      <c r="L10">
        <f>INDEX(products!$A$1:$G$49,MATCH($D10,products!$A$1:$A$49,0),MATCH(orders!L$1,products!$A$1:$G$1,0))</f>
        <v>5.97</v>
      </c>
      <c r="M10" s="3">
        <f t="shared" si="0"/>
        <v>2.9849999999999999</v>
      </c>
      <c r="N10" t="str">
        <f t="shared" si="1"/>
        <v>Robusta</v>
      </c>
      <c r="O10" t="str">
        <f t="shared" si="2"/>
        <v>Medium</v>
      </c>
      <c r="P10" t="str">
        <f>_xlfn.XLOOKUP(Table2[[#This Row],[Customer ID]],customers!$A$1:$A$1001,customers!$I$1:$I$1001," ",0)</f>
        <v>No</v>
      </c>
    </row>
    <row r="11" spans="1:16" x14ac:dyDescent="0.25">
      <c r="A11" s="2" t="s">
        <v>541</v>
      </c>
      <c r="B11" s="6">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5">
        <f>INDEX(products!$A$1:$G$49,MATCH($D11,products!$A$1:$A$49,0),MATCH(orders!K$1,products!$A$1:$G$1,0))</f>
        <v>0.5</v>
      </c>
      <c r="L11">
        <f>INDEX(products!$A$1:$G$49,MATCH($D11,products!$A$1:$A$49,0),MATCH(orders!L$1,products!$A$1:$G$1,0))</f>
        <v>5.97</v>
      </c>
      <c r="M11" s="3">
        <f t="shared" si="0"/>
        <v>2.9849999999999999</v>
      </c>
      <c r="N11" t="str">
        <f t="shared" si="1"/>
        <v>Robusta</v>
      </c>
      <c r="O11" t="str">
        <f t="shared" si="2"/>
        <v>Medium</v>
      </c>
      <c r="P11" t="str">
        <f>_xlfn.XLOOKUP(Table2[[#This Row],[Customer ID]],customers!$A$1:$A$1001,customers!$I$1:$I$1001," ",0)</f>
        <v>No</v>
      </c>
    </row>
    <row r="12" spans="1:16" x14ac:dyDescent="0.25">
      <c r="A12" s="2" t="s">
        <v>547</v>
      </c>
      <c r="B12" s="6">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5">
        <f>INDEX(products!$A$1:$G$49,MATCH($D12,products!$A$1:$A$49,0),MATCH(orders!K$1,products!$A$1:$G$1,0))</f>
        <v>1</v>
      </c>
      <c r="L12">
        <f>INDEX(products!$A$1:$G$49,MATCH($D12,products!$A$1:$A$49,0),MATCH(orders!L$1,products!$A$1:$G$1,0))</f>
        <v>9.9499999999999993</v>
      </c>
      <c r="M12" s="3">
        <f t="shared" si="0"/>
        <v>9.9499999999999993</v>
      </c>
      <c r="N12" t="str">
        <f t="shared" si="1"/>
        <v>Arabica</v>
      </c>
      <c r="O12" t="str">
        <f t="shared" si="2"/>
        <v>Dark</v>
      </c>
      <c r="P12" t="str">
        <f>_xlfn.XLOOKUP(Table2[[#This Row],[Customer ID]],customers!$A$1:$A$1001,customers!$I$1:$I$1001," ",0)</f>
        <v>No</v>
      </c>
    </row>
    <row r="13" spans="1:16" x14ac:dyDescent="0.25">
      <c r="A13" s="2" t="s">
        <v>553</v>
      </c>
      <c r="B13" s="6">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5">
        <f>INDEX(products!$A$1:$G$49,MATCH($D13,products!$A$1:$A$49,0),MATCH(orders!K$1,products!$A$1:$G$1,0))</f>
        <v>2.5</v>
      </c>
      <c r="L13">
        <f>INDEX(products!$A$1:$G$49,MATCH($D13,products!$A$1:$A$49,0),MATCH(orders!L$1,products!$A$1:$G$1,0))</f>
        <v>34.154999999999994</v>
      </c>
      <c r="M13" s="3">
        <f t="shared" si="0"/>
        <v>85.387499999999989</v>
      </c>
      <c r="N13" t="str">
        <f t="shared" si="1"/>
        <v>Excelsa</v>
      </c>
      <c r="O13" t="str">
        <f t="shared" si="2"/>
        <v>Light</v>
      </c>
      <c r="P13" t="str">
        <f>_xlfn.XLOOKUP(Table2[[#This Row],[Customer ID]],customers!$A$1:$A$1001,customers!$I$1:$I$1001," ",0)</f>
        <v>Yes</v>
      </c>
    </row>
    <row r="14" spans="1:16" x14ac:dyDescent="0.25">
      <c r="A14" s="2" t="s">
        <v>559</v>
      </c>
      <c r="B14" s="6">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5">
        <f>INDEX(products!$A$1:$G$49,MATCH($D14,products!$A$1:$A$49,0),MATCH(orders!K$1,products!$A$1:$G$1,0))</f>
        <v>1</v>
      </c>
      <c r="L14">
        <f>INDEX(products!$A$1:$G$49,MATCH($D14,products!$A$1:$A$49,0),MATCH(orders!L$1,products!$A$1:$G$1,0))</f>
        <v>9.9499999999999993</v>
      </c>
      <c r="M14" s="3">
        <f t="shared" si="0"/>
        <v>9.9499999999999993</v>
      </c>
      <c r="N14" t="str">
        <f t="shared" si="1"/>
        <v>Robusta</v>
      </c>
      <c r="O14" t="str">
        <f t="shared" si="2"/>
        <v>Medium</v>
      </c>
      <c r="P14" t="str">
        <f>_xlfn.XLOOKUP(Table2[[#This Row],[Customer ID]],customers!$A$1:$A$1001,customers!$I$1:$I$1001," ",0)</f>
        <v>No</v>
      </c>
    </row>
    <row r="15" spans="1:16" x14ac:dyDescent="0.25">
      <c r="A15" s="2" t="s">
        <v>565</v>
      </c>
      <c r="B15" s="6">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5">
        <f>INDEX(products!$A$1:$G$49,MATCH($D15,products!$A$1:$A$49,0),MATCH(orders!K$1,products!$A$1:$G$1,0))</f>
        <v>2.5</v>
      </c>
      <c r="L15">
        <f>INDEX(products!$A$1:$G$49,MATCH($D15,products!$A$1:$A$49,0),MATCH(orders!L$1,products!$A$1:$G$1,0))</f>
        <v>20.584999999999997</v>
      </c>
      <c r="M15" s="3">
        <f t="shared" si="0"/>
        <v>51.462499999999991</v>
      </c>
      <c r="N15" t="str">
        <f t="shared" si="1"/>
        <v>Robusta</v>
      </c>
      <c r="O15" t="str">
        <f t="shared" si="2"/>
        <v>Dark</v>
      </c>
      <c r="P15" t="str">
        <f>_xlfn.XLOOKUP(Table2[[#This Row],[Customer ID]],customers!$A$1:$A$1001,customers!$I$1:$I$1001," ",0)</f>
        <v>No</v>
      </c>
    </row>
    <row r="16" spans="1:16" x14ac:dyDescent="0.25">
      <c r="A16" s="2" t="s">
        <v>570</v>
      </c>
      <c r="B16" s="6">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5">
        <f>INDEX(products!$A$1:$G$49,MATCH($D16,products!$A$1:$A$49,0),MATCH(orders!K$1,products!$A$1:$G$1,0))</f>
        <v>0.2</v>
      </c>
      <c r="L16">
        <f>INDEX(products!$A$1:$G$49,MATCH($D16,products!$A$1:$A$49,0),MATCH(orders!L$1,products!$A$1:$G$1,0))</f>
        <v>3.8849999999999998</v>
      </c>
      <c r="M16" s="3">
        <f t="shared" si="0"/>
        <v>0.77700000000000002</v>
      </c>
      <c r="N16" t="str">
        <f t="shared" si="1"/>
        <v>Liberica</v>
      </c>
      <c r="O16" t="str">
        <f t="shared" si="2"/>
        <v>Dark</v>
      </c>
      <c r="P16" t="str">
        <f>_xlfn.XLOOKUP(Table2[[#This Row],[Customer ID]],customers!$A$1:$A$1001,customers!$I$1:$I$1001," ",0)</f>
        <v>Yes</v>
      </c>
    </row>
    <row r="17" spans="1:16" x14ac:dyDescent="0.25">
      <c r="A17" s="2" t="s">
        <v>576</v>
      </c>
      <c r="B17" s="6">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5">
        <f>INDEX(products!$A$1:$G$49,MATCH($D17,products!$A$1:$A$49,0),MATCH(orders!K$1,products!$A$1:$G$1,0))</f>
        <v>2.5</v>
      </c>
      <c r="L17">
        <f>INDEX(products!$A$1:$G$49,MATCH($D17,products!$A$1:$A$49,0),MATCH(orders!L$1,products!$A$1:$G$1,0))</f>
        <v>22.884999999999998</v>
      </c>
      <c r="M17" s="3">
        <f t="shared" si="0"/>
        <v>57.212499999999991</v>
      </c>
      <c r="N17" t="str">
        <f t="shared" si="1"/>
        <v>Robusta</v>
      </c>
      <c r="O17" t="str">
        <f t="shared" si="2"/>
        <v>Medium</v>
      </c>
      <c r="P17" t="str">
        <f>_xlfn.XLOOKUP(Table2[[#This Row],[Customer ID]],customers!$A$1:$A$1001,customers!$I$1:$I$1001," ",0)</f>
        <v>No</v>
      </c>
    </row>
    <row r="18" spans="1:16" x14ac:dyDescent="0.25">
      <c r="A18" s="2" t="s">
        <v>581</v>
      </c>
      <c r="B18" s="6">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5">
        <f>INDEX(products!$A$1:$G$49,MATCH($D18,products!$A$1:$A$49,0),MATCH(orders!K$1,products!$A$1:$G$1,0))</f>
        <v>0.2</v>
      </c>
      <c r="L18">
        <f>INDEX(products!$A$1:$G$49,MATCH($D18,products!$A$1:$A$49,0),MATCH(orders!L$1,products!$A$1:$G$1,0))</f>
        <v>3.375</v>
      </c>
      <c r="M18" s="3">
        <f t="shared" si="0"/>
        <v>0.67500000000000004</v>
      </c>
      <c r="N18" t="str">
        <f t="shared" si="1"/>
        <v>Arabica</v>
      </c>
      <c r="O18" t="str">
        <f t="shared" si="2"/>
        <v>Medium</v>
      </c>
      <c r="P18" t="str">
        <f>_xlfn.XLOOKUP(Table2[[#This Row],[Customer ID]],customers!$A$1:$A$1001,customers!$I$1:$I$1001," ",0)</f>
        <v>No</v>
      </c>
    </row>
    <row r="19" spans="1:16" x14ac:dyDescent="0.25">
      <c r="A19" s="2" t="s">
        <v>587</v>
      </c>
      <c r="B19" s="6">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5">
        <f>INDEX(products!$A$1:$G$49,MATCH($D19,products!$A$1:$A$49,0),MATCH(orders!K$1,products!$A$1:$G$1,0))</f>
        <v>1</v>
      </c>
      <c r="L19">
        <f>INDEX(products!$A$1:$G$49,MATCH($D19,products!$A$1:$A$49,0),MATCH(orders!L$1,products!$A$1:$G$1,0))</f>
        <v>12.95</v>
      </c>
      <c r="M19" s="3">
        <f t="shared" si="0"/>
        <v>12.95</v>
      </c>
      <c r="N19" t="str">
        <f t="shared" si="1"/>
        <v>Arabica</v>
      </c>
      <c r="O19" t="str">
        <f t="shared" si="2"/>
        <v>Light</v>
      </c>
      <c r="P19" t="str">
        <f>_xlfn.XLOOKUP(Table2[[#This Row],[Customer ID]],customers!$A$1:$A$1001,customers!$I$1:$I$1001," ",0)</f>
        <v>No</v>
      </c>
    </row>
    <row r="20" spans="1:16" x14ac:dyDescent="0.25">
      <c r="A20" s="2" t="s">
        <v>593</v>
      </c>
      <c r="B20" s="6">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5">
        <f>INDEX(products!$A$1:$G$49,MATCH($D20,products!$A$1:$A$49,0),MATCH(orders!K$1,products!$A$1:$G$1,0))</f>
        <v>2.5</v>
      </c>
      <c r="L20">
        <f>INDEX(products!$A$1:$G$49,MATCH($D20,products!$A$1:$A$49,0),MATCH(orders!L$1,products!$A$1:$G$1,0))</f>
        <v>20.584999999999997</v>
      </c>
      <c r="M20" s="3">
        <f t="shared" si="0"/>
        <v>51.462499999999991</v>
      </c>
      <c r="N20" t="str">
        <f t="shared" si="1"/>
        <v>Robusta</v>
      </c>
      <c r="O20" t="str">
        <f t="shared" si="2"/>
        <v>Dark</v>
      </c>
      <c r="P20" t="str">
        <f>_xlfn.XLOOKUP(Table2[[#This Row],[Customer ID]],customers!$A$1:$A$1001,customers!$I$1:$I$1001," ",0)</f>
        <v>Yes</v>
      </c>
    </row>
    <row r="21" spans="1:16" x14ac:dyDescent="0.25">
      <c r="A21" s="2" t="s">
        <v>598</v>
      </c>
      <c r="B21" s="6">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5">
        <f>INDEX(products!$A$1:$G$49,MATCH($D21,products!$A$1:$A$49,0),MATCH(orders!K$1,products!$A$1:$G$1,0))</f>
        <v>0.2</v>
      </c>
      <c r="L21">
        <f>INDEX(products!$A$1:$G$49,MATCH($D21,products!$A$1:$A$49,0),MATCH(orders!L$1,products!$A$1:$G$1,0))</f>
        <v>3.375</v>
      </c>
      <c r="M21" s="3">
        <f t="shared" si="0"/>
        <v>0.67500000000000004</v>
      </c>
      <c r="N21" t="str">
        <f t="shared" si="1"/>
        <v>Arabica</v>
      </c>
      <c r="O21" t="str">
        <f t="shared" si="2"/>
        <v>Medium</v>
      </c>
      <c r="P21" t="str">
        <f>_xlfn.XLOOKUP(Table2[[#This Row],[Customer ID]],customers!$A$1:$A$1001,customers!$I$1:$I$1001," ",0)</f>
        <v>Yes</v>
      </c>
    </row>
    <row r="22" spans="1:16" x14ac:dyDescent="0.25">
      <c r="A22" s="2" t="s">
        <v>598</v>
      </c>
      <c r="B22" s="6">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5">
        <f>INDEX(products!$A$1:$G$49,MATCH($D22,products!$A$1:$A$49,0),MATCH(orders!K$1,products!$A$1:$G$1,0))</f>
        <v>0.2</v>
      </c>
      <c r="L22">
        <f>INDEX(products!$A$1:$G$49,MATCH($D22,products!$A$1:$A$49,0),MATCH(orders!L$1,products!$A$1:$G$1,0))</f>
        <v>3.645</v>
      </c>
      <c r="M22" s="3">
        <f t="shared" si="0"/>
        <v>0.72900000000000009</v>
      </c>
      <c r="N22" t="str">
        <f t="shared" si="1"/>
        <v>Excelsa</v>
      </c>
      <c r="O22" t="str">
        <f t="shared" si="2"/>
        <v>Dark</v>
      </c>
      <c r="P22" t="str">
        <f>_xlfn.XLOOKUP(Table2[[#This Row],[Customer ID]],customers!$A$1:$A$1001,customers!$I$1:$I$1001," ",0)</f>
        <v>Yes</v>
      </c>
    </row>
    <row r="23" spans="1:16" x14ac:dyDescent="0.25">
      <c r="A23" s="2" t="s">
        <v>608</v>
      </c>
      <c r="B23" s="6">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5">
        <f>INDEX(products!$A$1:$G$49,MATCH($D23,products!$A$1:$A$49,0),MATCH(orders!K$1,products!$A$1:$G$1,0))</f>
        <v>0.2</v>
      </c>
      <c r="L23">
        <f>INDEX(products!$A$1:$G$49,MATCH($D23,products!$A$1:$A$49,0),MATCH(orders!L$1,products!$A$1:$G$1,0))</f>
        <v>2.9849999999999999</v>
      </c>
      <c r="M23" s="3">
        <f t="shared" si="0"/>
        <v>0.59699999999999998</v>
      </c>
      <c r="N23" t="str">
        <f t="shared" si="1"/>
        <v>Arabica</v>
      </c>
      <c r="O23" t="str">
        <f t="shared" si="2"/>
        <v>Dark</v>
      </c>
      <c r="P23" t="str">
        <f>_xlfn.XLOOKUP(Table2[[#This Row],[Customer ID]],customers!$A$1:$A$1001,customers!$I$1:$I$1001," ",0)</f>
        <v>No</v>
      </c>
    </row>
    <row r="24" spans="1:16" x14ac:dyDescent="0.25">
      <c r="A24" s="2" t="s">
        <v>614</v>
      </c>
      <c r="B24" s="6">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5">
        <f>INDEX(products!$A$1:$G$49,MATCH($D24,products!$A$1:$A$49,0),MATCH(orders!K$1,products!$A$1:$G$1,0))</f>
        <v>2.5</v>
      </c>
      <c r="L24">
        <f>INDEX(products!$A$1:$G$49,MATCH($D24,products!$A$1:$A$49,0),MATCH(orders!L$1,products!$A$1:$G$1,0))</f>
        <v>22.884999999999998</v>
      </c>
      <c r="M24" s="3">
        <f t="shared" si="0"/>
        <v>57.212499999999991</v>
      </c>
      <c r="N24" t="str">
        <f t="shared" si="1"/>
        <v>Robusta</v>
      </c>
      <c r="O24" t="str">
        <f t="shared" si="2"/>
        <v>Medium</v>
      </c>
      <c r="P24" t="str">
        <f>_xlfn.XLOOKUP(Table2[[#This Row],[Customer ID]],customers!$A$1:$A$1001,customers!$I$1:$I$1001," ",0)</f>
        <v>Yes</v>
      </c>
    </row>
    <row r="25" spans="1:16" x14ac:dyDescent="0.25">
      <c r="A25" s="2" t="s">
        <v>620</v>
      </c>
      <c r="B25" s="6">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5">
        <f>INDEX(products!$A$1:$G$49,MATCH($D25,products!$A$1:$A$49,0),MATCH(orders!K$1,products!$A$1:$G$1,0))</f>
        <v>0.2</v>
      </c>
      <c r="L25">
        <f>INDEX(products!$A$1:$G$49,MATCH($D25,products!$A$1:$A$49,0),MATCH(orders!L$1,products!$A$1:$G$1,0))</f>
        <v>2.9849999999999999</v>
      </c>
      <c r="M25" s="3">
        <f t="shared" si="0"/>
        <v>0.59699999999999998</v>
      </c>
      <c r="N25" t="str">
        <f t="shared" si="1"/>
        <v>Arabica</v>
      </c>
      <c r="O25" t="str">
        <f t="shared" si="2"/>
        <v>Dark</v>
      </c>
      <c r="P25" t="str">
        <f>_xlfn.XLOOKUP(Table2[[#This Row],[Customer ID]],customers!$A$1:$A$1001,customers!$I$1:$I$1001," ",0)</f>
        <v>Yes</v>
      </c>
    </row>
    <row r="26" spans="1:16" x14ac:dyDescent="0.25">
      <c r="A26" s="2" t="s">
        <v>626</v>
      </c>
      <c r="B26" s="6">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5">
        <f>INDEX(products!$A$1:$G$49,MATCH($D26,products!$A$1:$A$49,0),MATCH(orders!K$1,products!$A$1:$G$1,0))</f>
        <v>1</v>
      </c>
      <c r="L26">
        <f>INDEX(products!$A$1:$G$49,MATCH($D26,products!$A$1:$A$49,0),MATCH(orders!L$1,products!$A$1:$G$1,0))</f>
        <v>11.25</v>
      </c>
      <c r="M26" s="3">
        <f t="shared" si="0"/>
        <v>11.25</v>
      </c>
      <c r="N26" t="str">
        <f t="shared" si="1"/>
        <v>Arabica</v>
      </c>
      <c r="O26" t="str">
        <f t="shared" si="2"/>
        <v>Medium</v>
      </c>
      <c r="P26" t="str">
        <f>_xlfn.XLOOKUP(Table2[[#This Row],[Customer ID]],customers!$A$1:$A$1001,customers!$I$1:$I$1001," ",0)</f>
        <v>No</v>
      </c>
    </row>
    <row r="27" spans="1:16" x14ac:dyDescent="0.25">
      <c r="A27" s="2" t="s">
        <v>632</v>
      </c>
      <c r="B27" s="6">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INDEX(products!$A$1:$G$49,MATCH($D27,products!$A$1:$A$49,0),MATCH(orders!I$1,products!$A$1:$G$1,0))</f>
        <v>Exc</v>
      </c>
      <c r="J27" t="str">
        <f>INDEX(products!$A$1:$G$49,MATCH($D27,products!$A$1:$A$49,0),MATCH(orders!J$1,products!$A$1:$G$1,0))</f>
        <v>M</v>
      </c>
      <c r="K27" s="5">
        <f>INDEX(products!$A$1:$G$49,MATCH($D27,products!$A$1:$A$49,0),MATCH(orders!K$1,products!$A$1:$G$1,0))</f>
        <v>0.2</v>
      </c>
      <c r="L27">
        <f>INDEX(products!$A$1:$G$49,MATCH($D27,products!$A$1:$A$49,0),MATCH(orders!L$1,products!$A$1:$G$1,0))</f>
        <v>4.125</v>
      </c>
      <c r="M27" s="3">
        <f t="shared" si="0"/>
        <v>0.82500000000000007</v>
      </c>
      <c r="N27" t="str">
        <f t="shared" si="1"/>
        <v>Excelsa</v>
      </c>
      <c r="O27" t="str">
        <f t="shared" si="2"/>
        <v>Medium</v>
      </c>
      <c r="P27" t="str">
        <f>_xlfn.XLOOKUP(Table2[[#This Row],[Customer ID]],customers!$A$1:$A$1001,customers!$I$1:$I$1001," ",0)</f>
        <v>Yes</v>
      </c>
    </row>
    <row r="28" spans="1:16" x14ac:dyDescent="0.25">
      <c r="A28" s="2" t="s">
        <v>637</v>
      </c>
      <c r="B28" s="6">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5">
        <f>INDEX(products!$A$1:$G$49,MATCH($D28,products!$A$1:$A$49,0),MATCH(orders!K$1,products!$A$1:$G$1,0))</f>
        <v>0.5</v>
      </c>
      <c r="L28">
        <f>INDEX(products!$A$1:$G$49,MATCH($D28,products!$A$1:$A$49,0),MATCH(orders!L$1,products!$A$1:$G$1,0))</f>
        <v>6.75</v>
      </c>
      <c r="M28" s="3">
        <f t="shared" si="0"/>
        <v>3.375</v>
      </c>
      <c r="N28" t="str">
        <f t="shared" si="1"/>
        <v>Arabica</v>
      </c>
      <c r="O28" t="str">
        <f t="shared" si="2"/>
        <v>Medium</v>
      </c>
      <c r="P28" t="str">
        <f>_xlfn.XLOOKUP(Table2[[#This Row],[Customer ID]],customers!$A$1:$A$1001,customers!$I$1:$I$1001," ",0)</f>
        <v>Yes</v>
      </c>
    </row>
    <row r="29" spans="1:16" x14ac:dyDescent="0.25">
      <c r="A29" s="2" t="s">
        <v>643</v>
      </c>
      <c r="B29" s="6">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5">
        <f>INDEX(products!$A$1:$G$49,MATCH($D29,products!$A$1:$A$49,0),MATCH(orders!K$1,products!$A$1:$G$1,0))</f>
        <v>0.2</v>
      </c>
      <c r="L29">
        <f>INDEX(products!$A$1:$G$49,MATCH($D29,products!$A$1:$A$49,0),MATCH(orders!L$1,products!$A$1:$G$1,0))</f>
        <v>3.375</v>
      </c>
      <c r="M29" s="3">
        <f t="shared" si="0"/>
        <v>0.67500000000000004</v>
      </c>
      <c r="N29" t="str">
        <f t="shared" si="1"/>
        <v>Arabica</v>
      </c>
      <c r="O29" t="str">
        <f t="shared" si="2"/>
        <v>Medium</v>
      </c>
      <c r="P29" t="str">
        <f>_xlfn.XLOOKUP(Table2[[#This Row],[Customer ID]],customers!$A$1:$A$1001,customers!$I$1:$I$1001," ",0)</f>
        <v>No</v>
      </c>
    </row>
    <row r="30" spans="1:16" x14ac:dyDescent="0.25">
      <c r="A30" s="2" t="s">
        <v>649</v>
      </c>
      <c r="B30" s="6">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5">
        <f>INDEX(products!$A$1:$G$49,MATCH($D30,products!$A$1:$A$49,0),MATCH(orders!K$1,products!$A$1:$G$1,0))</f>
        <v>0.5</v>
      </c>
      <c r="L30">
        <f>INDEX(products!$A$1:$G$49,MATCH($D30,products!$A$1:$A$49,0),MATCH(orders!L$1,products!$A$1:$G$1,0))</f>
        <v>5.97</v>
      </c>
      <c r="M30" s="3">
        <f t="shared" si="0"/>
        <v>2.9849999999999999</v>
      </c>
      <c r="N30" t="str">
        <f t="shared" si="1"/>
        <v>Arabica</v>
      </c>
      <c r="O30" t="str">
        <f t="shared" si="2"/>
        <v>Dark</v>
      </c>
      <c r="P30" t="str">
        <f>_xlfn.XLOOKUP(Table2[[#This Row],[Customer ID]],customers!$A$1:$A$1001,customers!$I$1:$I$1001," ",0)</f>
        <v>No</v>
      </c>
    </row>
    <row r="31" spans="1:16" x14ac:dyDescent="0.25">
      <c r="A31" s="2" t="s">
        <v>655</v>
      </c>
      <c r="B31" s="6">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5">
        <f>INDEX(products!$A$1:$G$49,MATCH($D31,products!$A$1:$A$49,0),MATCH(orders!K$1,products!$A$1:$G$1,0))</f>
        <v>1</v>
      </c>
      <c r="L31">
        <f>INDEX(products!$A$1:$G$49,MATCH($D31,products!$A$1:$A$49,0),MATCH(orders!L$1,products!$A$1:$G$1,0))</f>
        <v>9.9499999999999993</v>
      </c>
      <c r="M31" s="3">
        <f t="shared" si="0"/>
        <v>9.9499999999999993</v>
      </c>
      <c r="N31" t="str">
        <f t="shared" si="1"/>
        <v>Arabica</v>
      </c>
      <c r="O31" t="str">
        <f t="shared" si="2"/>
        <v>Dark</v>
      </c>
      <c r="P31" t="str">
        <f>_xlfn.XLOOKUP(Table2[[#This Row],[Customer ID]],customers!$A$1:$A$1001,customers!$I$1:$I$1001," ",0)</f>
        <v>Yes</v>
      </c>
    </row>
    <row r="32" spans="1:16" x14ac:dyDescent="0.25">
      <c r="A32" s="2" t="s">
        <v>661</v>
      </c>
      <c r="B32" s="6">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INDEX(products!$A$1:$G$49,MATCH($D32,products!$A$1:$A$49,0),MATCH(orders!I$1,products!$A$1:$G$1,0))</f>
        <v>Lib</v>
      </c>
      <c r="J32" t="str">
        <f>INDEX(products!$A$1:$G$49,MATCH($D32,products!$A$1:$A$49,0),MATCH(orders!J$1,products!$A$1:$G$1,0))</f>
        <v>M</v>
      </c>
      <c r="K32" s="5">
        <f>INDEX(products!$A$1:$G$49,MATCH($D32,products!$A$1:$A$49,0),MATCH(orders!K$1,products!$A$1:$G$1,0))</f>
        <v>0.2</v>
      </c>
      <c r="L32">
        <f>INDEX(products!$A$1:$G$49,MATCH($D32,products!$A$1:$A$49,0),MATCH(orders!L$1,products!$A$1:$G$1,0))</f>
        <v>4.3650000000000002</v>
      </c>
      <c r="M32" s="3">
        <f t="shared" si="0"/>
        <v>0.87300000000000011</v>
      </c>
      <c r="N32" t="str">
        <f t="shared" si="1"/>
        <v>Liberica</v>
      </c>
      <c r="O32" t="str">
        <f t="shared" si="2"/>
        <v>Medium</v>
      </c>
      <c r="P32" t="str">
        <f>_xlfn.XLOOKUP(Table2[[#This Row],[Customer ID]],customers!$A$1:$A$1001,customers!$I$1:$I$1001," ",0)</f>
        <v>No</v>
      </c>
    </row>
    <row r="33" spans="1:16" x14ac:dyDescent="0.25">
      <c r="A33" s="2" t="s">
        <v>661</v>
      </c>
      <c r="B33" s="6">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INDEX(products!$A$1:$G$49,MATCH($D33,products!$A$1:$A$49,0),MATCH(orders!I$1,products!$A$1:$G$1,0))</f>
        <v>Ara</v>
      </c>
      <c r="J33" t="str">
        <f>INDEX(products!$A$1:$G$49,MATCH($D33,products!$A$1:$A$49,0),MATCH(orders!J$1,products!$A$1:$G$1,0))</f>
        <v>D</v>
      </c>
      <c r="K33" s="5">
        <f>INDEX(products!$A$1:$G$49,MATCH($D33,products!$A$1:$A$49,0),MATCH(orders!K$1,products!$A$1:$G$1,0))</f>
        <v>0.5</v>
      </c>
      <c r="L33">
        <f>INDEX(products!$A$1:$G$49,MATCH($D33,products!$A$1:$A$49,0),MATCH(orders!L$1,products!$A$1:$G$1,0))</f>
        <v>5.97</v>
      </c>
      <c r="M33" s="3">
        <f t="shared" si="0"/>
        <v>2.9849999999999999</v>
      </c>
      <c r="N33" t="str">
        <f t="shared" si="1"/>
        <v>Arabica</v>
      </c>
      <c r="O33" t="str">
        <f t="shared" si="2"/>
        <v>Dark</v>
      </c>
      <c r="P33" t="str">
        <f>_xlfn.XLOOKUP(Table2[[#This Row],[Customer ID]],customers!$A$1:$A$1001,customers!$I$1:$I$1001," ",0)</f>
        <v>No</v>
      </c>
    </row>
    <row r="34" spans="1:16" x14ac:dyDescent="0.25">
      <c r="A34" s="2" t="s">
        <v>661</v>
      </c>
      <c r="B34" s="6">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INDEX(products!$A$1:$G$49,MATCH($D34,products!$A$1:$A$49,0),MATCH(orders!I$1,products!$A$1:$G$1,0))</f>
        <v>Lib</v>
      </c>
      <c r="J34" t="str">
        <f>INDEX(products!$A$1:$G$49,MATCH($D34,products!$A$1:$A$49,0),MATCH(orders!J$1,products!$A$1:$G$1,0))</f>
        <v>M</v>
      </c>
      <c r="K34" s="5">
        <f>INDEX(products!$A$1:$G$49,MATCH($D34,products!$A$1:$A$49,0),MATCH(orders!K$1,products!$A$1:$G$1,0))</f>
        <v>0.5</v>
      </c>
      <c r="L34">
        <f>INDEX(products!$A$1:$G$49,MATCH($D34,products!$A$1:$A$49,0),MATCH(orders!L$1,products!$A$1:$G$1,0))</f>
        <v>8.73</v>
      </c>
      <c r="M34" s="3">
        <f t="shared" si="0"/>
        <v>4.3650000000000002</v>
      </c>
      <c r="N34" t="str">
        <f t="shared" si="1"/>
        <v>Liberica</v>
      </c>
      <c r="O34" t="str">
        <f t="shared" si="2"/>
        <v>Medium</v>
      </c>
      <c r="P34" t="str">
        <f>_xlfn.XLOOKUP(Table2[[#This Row],[Customer ID]],customers!$A$1:$A$1001,customers!$I$1:$I$1001," ",0)</f>
        <v>No</v>
      </c>
    </row>
    <row r="35" spans="1:16" x14ac:dyDescent="0.25">
      <c r="A35" s="2" t="s">
        <v>676</v>
      </c>
      <c r="B35" s="6">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5">
        <f>INDEX(products!$A$1:$G$49,MATCH($D35,products!$A$1:$A$49,0),MATCH(orders!K$1,products!$A$1:$G$1,0))</f>
        <v>0.2</v>
      </c>
      <c r="L35">
        <f>INDEX(products!$A$1:$G$49,MATCH($D35,products!$A$1:$A$49,0),MATCH(orders!L$1,products!$A$1:$G$1,0))</f>
        <v>4.7549999999999999</v>
      </c>
      <c r="M35" s="3">
        <f t="shared" si="0"/>
        <v>0.95100000000000007</v>
      </c>
      <c r="N35" t="str">
        <f t="shared" si="1"/>
        <v>Liberica</v>
      </c>
      <c r="O35" t="str">
        <f t="shared" si="2"/>
        <v>Light</v>
      </c>
      <c r="P35" t="str">
        <f>_xlfn.XLOOKUP(Table2[[#This Row],[Customer ID]],customers!$A$1:$A$1001,customers!$I$1:$I$1001," ",0)</f>
        <v>No</v>
      </c>
    </row>
    <row r="36" spans="1:16" x14ac:dyDescent="0.25">
      <c r="A36" s="2" t="s">
        <v>681</v>
      </c>
      <c r="B36" s="6">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5">
        <f>INDEX(products!$A$1:$G$49,MATCH($D36,products!$A$1:$A$49,0),MATCH(orders!K$1,products!$A$1:$G$1,0))</f>
        <v>0.5</v>
      </c>
      <c r="L36">
        <f>INDEX(products!$A$1:$G$49,MATCH($D36,products!$A$1:$A$49,0),MATCH(orders!L$1,products!$A$1:$G$1,0))</f>
        <v>9.51</v>
      </c>
      <c r="M36" s="3">
        <f t="shared" si="0"/>
        <v>4.7549999999999999</v>
      </c>
      <c r="N36" t="str">
        <f t="shared" si="1"/>
        <v>Liberica</v>
      </c>
      <c r="O36" t="str">
        <f t="shared" si="2"/>
        <v>Light</v>
      </c>
      <c r="P36" t="str">
        <f>_xlfn.XLOOKUP(Table2[[#This Row],[Customer ID]],customers!$A$1:$A$1001,customers!$I$1:$I$1001," ",0)</f>
        <v>Yes</v>
      </c>
    </row>
    <row r="37" spans="1:16" x14ac:dyDescent="0.25">
      <c r="A37" s="2" t="s">
        <v>687</v>
      </c>
      <c r="B37" s="6">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5">
        <f>INDEX(products!$A$1:$G$49,MATCH($D37,products!$A$1:$A$49,0),MATCH(orders!K$1,products!$A$1:$G$1,0))</f>
        <v>0.5</v>
      </c>
      <c r="L37">
        <f>INDEX(products!$A$1:$G$49,MATCH($D37,products!$A$1:$A$49,0),MATCH(orders!L$1,products!$A$1:$G$1,0))</f>
        <v>5.97</v>
      </c>
      <c r="M37" s="3">
        <f t="shared" si="0"/>
        <v>2.9849999999999999</v>
      </c>
      <c r="N37" t="str">
        <f t="shared" si="1"/>
        <v>Arabica</v>
      </c>
      <c r="O37" t="str">
        <f t="shared" si="2"/>
        <v>Dark</v>
      </c>
      <c r="P37" t="str">
        <f>_xlfn.XLOOKUP(Table2[[#This Row],[Customer ID]],customers!$A$1:$A$1001,customers!$I$1:$I$1001," ",0)</f>
        <v>No</v>
      </c>
    </row>
    <row r="38" spans="1:16" x14ac:dyDescent="0.25">
      <c r="A38" s="2" t="s">
        <v>693</v>
      </c>
      <c r="B38" s="6">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5">
        <f>INDEX(products!$A$1:$G$49,MATCH($D38,products!$A$1:$A$49,0),MATCH(orders!K$1,products!$A$1:$G$1,0))</f>
        <v>0.2</v>
      </c>
      <c r="L38">
        <f>INDEX(products!$A$1:$G$49,MATCH($D38,products!$A$1:$A$49,0),MATCH(orders!L$1,products!$A$1:$G$1,0))</f>
        <v>4.3650000000000002</v>
      </c>
      <c r="M38" s="3">
        <f t="shared" si="0"/>
        <v>0.87300000000000011</v>
      </c>
      <c r="N38" t="str">
        <f t="shared" si="1"/>
        <v>Liberica</v>
      </c>
      <c r="O38" t="str">
        <f t="shared" si="2"/>
        <v>Medium</v>
      </c>
      <c r="P38" t="str">
        <f>_xlfn.XLOOKUP(Table2[[#This Row],[Customer ID]],customers!$A$1:$A$1001,customers!$I$1:$I$1001," ",0)</f>
        <v>No</v>
      </c>
    </row>
    <row r="39" spans="1:16" x14ac:dyDescent="0.25">
      <c r="A39" s="2" t="s">
        <v>699</v>
      </c>
      <c r="B39" s="6">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5">
        <f>INDEX(products!$A$1:$G$49,MATCH($D39,products!$A$1:$A$49,0),MATCH(orders!K$1,products!$A$1:$G$1,0))</f>
        <v>0.5</v>
      </c>
      <c r="L39">
        <f>INDEX(products!$A$1:$G$49,MATCH($D39,products!$A$1:$A$49,0),MATCH(orders!L$1,products!$A$1:$G$1,0))</f>
        <v>9.51</v>
      </c>
      <c r="M39" s="3">
        <f t="shared" si="0"/>
        <v>4.7549999999999999</v>
      </c>
      <c r="N39" t="str">
        <f t="shared" si="1"/>
        <v>Liberica</v>
      </c>
      <c r="O39" t="str">
        <f t="shared" si="2"/>
        <v>Light</v>
      </c>
      <c r="P39" t="str">
        <f>_xlfn.XLOOKUP(Table2[[#This Row],[Customer ID]],customers!$A$1:$A$1001,customers!$I$1:$I$1001," ",0)</f>
        <v>No</v>
      </c>
    </row>
    <row r="40" spans="1:16" x14ac:dyDescent="0.25">
      <c r="A40" s="2" t="s">
        <v>705</v>
      </c>
      <c r="B40" s="6">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5">
        <f>INDEX(products!$A$1:$G$49,MATCH($D40,products!$A$1:$A$49,0),MATCH(orders!K$1,products!$A$1:$G$1,0))</f>
        <v>2.5</v>
      </c>
      <c r="L40">
        <f>INDEX(products!$A$1:$G$49,MATCH($D40,products!$A$1:$A$49,0),MATCH(orders!L$1,products!$A$1:$G$1,0))</f>
        <v>22.884999999999998</v>
      </c>
      <c r="M40" s="3">
        <f t="shared" si="0"/>
        <v>57.212499999999991</v>
      </c>
      <c r="N40" t="str">
        <f t="shared" si="1"/>
        <v>Robusta</v>
      </c>
      <c r="O40" t="str">
        <f t="shared" si="2"/>
        <v>Medium</v>
      </c>
      <c r="P40" t="str">
        <f>_xlfn.XLOOKUP(Table2[[#This Row],[Customer ID]],customers!$A$1:$A$1001,customers!$I$1:$I$1001," ",0)</f>
        <v>No</v>
      </c>
    </row>
    <row r="41" spans="1:16" x14ac:dyDescent="0.25">
      <c r="A41" s="2" t="s">
        <v>711</v>
      </c>
      <c r="B41" s="6">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INDEX(products!$A$1:$G$49,MATCH($D41,products!$A$1:$A$49,0),MATCH(orders!I$1,products!$A$1:$G$1,0))</f>
        <v>Rob</v>
      </c>
      <c r="J41" t="str">
        <f>INDEX(products!$A$1:$G$49,MATCH($D41,products!$A$1:$A$49,0),MATCH(orders!J$1,products!$A$1:$G$1,0))</f>
        <v>M</v>
      </c>
      <c r="K41" s="5">
        <f>INDEX(products!$A$1:$G$49,MATCH($D41,products!$A$1:$A$49,0),MATCH(orders!K$1,products!$A$1:$G$1,0))</f>
        <v>1</v>
      </c>
      <c r="L41">
        <f>INDEX(products!$A$1:$G$49,MATCH($D41,products!$A$1:$A$49,0),MATCH(orders!L$1,products!$A$1:$G$1,0))</f>
        <v>9.9499999999999993</v>
      </c>
      <c r="M41" s="3">
        <f t="shared" si="0"/>
        <v>9.9499999999999993</v>
      </c>
      <c r="N41" t="str">
        <f t="shared" si="1"/>
        <v>Robusta</v>
      </c>
      <c r="O41" t="str">
        <f t="shared" si="2"/>
        <v>Medium</v>
      </c>
      <c r="P41" t="str">
        <f>_xlfn.XLOOKUP(Table2[[#This Row],[Customer ID]],customers!$A$1:$A$1001,customers!$I$1:$I$1001," ",0)</f>
        <v>Yes</v>
      </c>
    </row>
    <row r="42" spans="1:16" x14ac:dyDescent="0.25">
      <c r="A42" s="2" t="s">
        <v>715</v>
      </c>
      <c r="B42" s="6">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INDEX(products!$A$1:$G$49,MATCH($D42,products!$A$1:$A$49,0),MATCH(orders!I$1,products!$A$1:$G$1,0))</f>
        <v>Lib</v>
      </c>
      <c r="J42" t="str">
        <f>INDEX(products!$A$1:$G$49,MATCH($D42,products!$A$1:$A$49,0),MATCH(orders!J$1,products!$A$1:$G$1,0))</f>
        <v>M</v>
      </c>
      <c r="K42" s="5">
        <f>INDEX(products!$A$1:$G$49,MATCH($D42,products!$A$1:$A$49,0),MATCH(orders!K$1,products!$A$1:$G$1,0))</f>
        <v>1</v>
      </c>
      <c r="L42">
        <f>INDEX(products!$A$1:$G$49,MATCH($D42,products!$A$1:$A$49,0),MATCH(orders!L$1,products!$A$1:$G$1,0))</f>
        <v>14.55</v>
      </c>
      <c r="M42" s="3">
        <f t="shared" si="0"/>
        <v>14.55</v>
      </c>
      <c r="N42" t="str">
        <f t="shared" si="1"/>
        <v>Liberica</v>
      </c>
      <c r="O42" t="str">
        <f t="shared" si="2"/>
        <v>Medium</v>
      </c>
      <c r="P42" t="str">
        <f>_xlfn.XLOOKUP(Table2[[#This Row],[Customer ID]],customers!$A$1:$A$1001,customers!$I$1:$I$1001," ",0)</f>
        <v>No</v>
      </c>
    </row>
    <row r="43" spans="1:16" x14ac:dyDescent="0.25">
      <c r="A43" s="2" t="s">
        <v>720</v>
      </c>
      <c r="B43" s="6">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5">
        <f>INDEX(products!$A$1:$G$49,MATCH($D43,products!$A$1:$A$49,0),MATCH(orders!K$1,products!$A$1:$G$1,0))</f>
        <v>0.2</v>
      </c>
      <c r="L43">
        <f>INDEX(products!$A$1:$G$49,MATCH($D43,products!$A$1:$A$49,0),MATCH(orders!L$1,products!$A$1:$G$1,0))</f>
        <v>3.645</v>
      </c>
      <c r="M43" s="3">
        <f t="shared" si="0"/>
        <v>0.72900000000000009</v>
      </c>
      <c r="N43" t="str">
        <f t="shared" si="1"/>
        <v>Excelsa</v>
      </c>
      <c r="O43" t="str">
        <f t="shared" si="2"/>
        <v>Dark</v>
      </c>
      <c r="P43" t="str">
        <f>_xlfn.XLOOKUP(Table2[[#This Row],[Customer ID]],customers!$A$1:$A$1001,customers!$I$1:$I$1001," ",0)</f>
        <v>Yes</v>
      </c>
    </row>
    <row r="44" spans="1:16" x14ac:dyDescent="0.25">
      <c r="A44" s="2" t="s">
        <v>726</v>
      </c>
      <c r="B44" s="6">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5">
        <f>INDEX(products!$A$1:$G$49,MATCH($D44,products!$A$1:$A$49,0),MATCH(orders!K$1,products!$A$1:$G$1,0))</f>
        <v>0.2</v>
      </c>
      <c r="L44">
        <f>INDEX(products!$A$1:$G$49,MATCH($D44,products!$A$1:$A$49,0),MATCH(orders!L$1,products!$A$1:$G$1,0))</f>
        <v>2.6849999999999996</v>
      </c>
      <c r="M44" s="3">
        <f t="shared" si="0"/>
        <v>0.53699999999999992</v>
      </c>
      <c r="N44" t="str">
        <f t="shared" si="1"/>
        <v>Robusta</v>
      </c>
      <c r="O44" t="str">
        <f t="shared" si="2"/>
        <v>Dark</v>
      </c>
      <c r="P44" t="str">
        <f>_xlfn.XLOOKUP(Table2[[#This Row],[Customer ID]],customers!$A$1:$A$1001,customers!$I$1:$I$1001," ",0)</f>
        <v>Yes</v>
      </c>
    </row>
    <row r="45" spans="1:16" x14ac:dyDescent="0.25">
      <c r="A45" s="2" t="s">
        <v>733</v>
      </c>
      <c r="B45" s="6">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INDEX(products!$A$1:$G$49,MATCH($D45,products!$A$1:$A$49,0),MATCH(orders!I$1,products!$A$1:$G$1,0))</f>
        <v>Lib</v>
      </c>
      <c r="J45" t="str">
        <f>INDEX(products!$A$1:$G$49,MATCH($D45,products!$A$1:$A$49,0),MATCH(orders!J$1,products!$A$1:$G$1,0))</f>
        <v>L</v>
      </c>
      <c r="K45" s="5">
        <f>INDEX(products!$A$1:$G$49,MATCH($D45,products!$A$1:$A$49,0),MATCH(orders!K$1,products!$A$1:$G$1,0))</f>
        <v>2.5</v>
      </c>
      <c r="L45">
        <f>INDEX(products!$A$1:$G$49,MATCH($D45,products!$A$1:$A$49,0),MATCH(orders!L$1,products!$A$1:$G$1,0))</f>
        <v>36.454999999999998</v>
      </c>
      <c r="M45" s="3">
        <f t="shared" si="0"/>
        <v>91.137499999999989</v>
      </c>
      <c r="N45" t="str">
        <f t="shared" si="1"/>
        <v>Liberica</v>
      </c>
      <c r="O45" t="str">
        <f t="shared" si="2"/>
        <v>Light</v>
      </c>
      <c r="P45" t="str">
        <f>_xlfn.XLOOKUP(Table2[[#This Row],[Customer ID]],customers!$A$1:$A$1001,customers!$I$1:$I$1001," ",0)</f>
        <v>No</v>
      </c>
    </row>
    <row r="46" spans="1:16" x14ac:dyDescent="0.25">
      <c r="A46" s="2" t="s">
        <v>738</v>
      </c>
      <c r="B46" s="6">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5">
        <f>INDEX(products!$A$1:$G$49,MATCH($D46,products!$A$1:$A$49,0),MATCH(orders!K$1,products!$A$1:$G$1,0))</f>
        <v>0.5</v>
      </c>
      <c r="L46">
        <f>INDEX(products!$A$1:$G$49,MATCH($D46,products!$A$1:$A$49,0),MATCH(orders!L$1,products!$A$1:$G$1,0))</f>
        <v>8.25</v>
      </c>
      <c r="M46" s="3">
        <f t="shared" si="0"/>
        <v>4.125</v>
      </c>
      <c r="N46" t="str">
        <f t="shared" si="1"/>
        <v>Excelsa</v>
      </c>
      <c r="O46" t="str">
        <f t="shared" si="2"/>
        <v>Medium</v>
      </c>
      <c r="P46" t="str">
        <f>_xlfn.XLOOKUP(Table2[[#This Row],[Customer ID]],customers!$A$1:$A$1001,customers!$I$1:$I$1001," ",0)</f>
        <v>Yes</v>
      </c>
    </row>
    <row r="47" spans="1:16" x14ac:dyDescent="0.25">
      <c r="A47" s="2" t="s">
        <v>744</v>
      </c>
      <c r="B47" s="6">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5">
        <f>INDEX(products!$A$1:$G$49,MATCH($D47,products!$A$1:$A$49,0),MATCH(orders!K$1,products!$A$1:$G$1,0))</f>
        <v>2.5</v>
      </c>
      <c r="L47">
        <f>INDEX(products!$A$1:$G$49,MATCH($D47,products!$A$1:$A$49,0),MATCH(orders!L$1,products!$A$1:$G$1,0))</f>
        <v>29.784999999999997</v>
      </c>
      <c r="M47" s="3">
        <f t="shared" si="0"/>
        <v>74.462499999999991</v>
      </c>
      <c r="N47" t="str">
        <f t="shared" si="1"/>
        <v>Liberica</v>
      </c>
      <c r="O47" t="str">
        <f t="shared" si="2"/>
        <v>Dark</v>
      </c>
      <c r="P47" t="str">
        <f>_xlfn.XLOOKUP(Table2[[#This Row],[Customer ID]],customers!$A$1:$A$1001,customers!$I$1:$I$1001," ",0)</f>
        <v>No</v>
      </c>
    </row>
    <row r="48" spans="1:16" x14ac:dyDescent="0.25">
      <c r="A48" s="2" t="s">
        <v>750</v>
      </c>
      <c r="B48" s="6">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INDEX(products!$A$1:$G$49,MATCH($D48,products!$A$1:$A$49,0),MATCH(orders!I$1,products!$A$1:$G$1,0))</f>
        <v>Exc</v>
      </c>
      <c r="J48" t="str">
        <f>INDEX(products!$A$1:$G$49,MATCH($D48,products!$A$1:$A$49,0),MATCH(orders!J$1,products!$A$1:$G$1,0))</f>
        <v>M</v>
      </c>
      <c r="K48" s="5">
        <f>INDEX(products!$A$1:$G$49,MATCH($D48,products!$A$1:$A$49,0),MATCH(orders!K$1,products!$A$1:$G$1,0))</f>
        <v>2.5</v>
      </c>
      <c r="L48">
        <f>INDEX(products!$A$1:$G$49,MATCH($D48,products!$A$1:$A$49,0),MATCH(orders!L$1,products!$A$1:$G$1,0))</f>
        <v>31.624999999999996</v>
      </c>
      <c r="M48" s="3">
        <f t="shared" si="0"/>
        <v>79.062499999999986</v>
      </c>
      <c r="N48" t="str">
        <f t="shared" si="1"/>
        <v>Excelsa</v>
      </c>
      <c r="O48" t="str">
        <f t="shared" si="2"/>
        <v>Medium</v>
      </c>
      <c r="P48" t="str">
        <f>_xlfn.XLOOKUP(Table2[[#This Row],[Customer ID]],customers!$A$1:$A$1001,customers!$I$1:$I$1001," ",0)</f>
        <v>Yes</v>
      </c>
    </row>
    <row r="49" spans="1:16" x14ac:dyDescent="0.25">
      <c r="A49" s="2" t="s">
        <v>755</v>
      </c>
      <c r="B49" s="6">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5">
        <f>INDEX(products!$A$1:$G$49,MATCH($D49,products!$A$1:$A$49,0),MATCH(orders!K$1,products!$A$1:$G$1,0))</f>
        <v>0.2</v>
      </c>
      <c r="L49">
        <f>INDEX(products!$A$1:$G$49,MATCH($D49,products!$A$1:$A$49,0),MATCH(orders!L$1,products!$A$1:$G$1,0))</f>
        <v>3.8849999999999998</v>
      </c>
      <c r="M49" s="3">
        <f t="shared" si="0"/>
        <v>0.77700000000000002</v>
      </c>
      <c r="N49" t="str">
        <f t="shared" si="1"/>
        <v>Arabica</v>
      </c>
      <c r="O49" t="str">
        <f t="shared" si="2"/>
        <v>Light</v>
      </c>
      <c r="P49" t="str">
        <f>_xlfn.XLOOKUP(Table2[[#This Row],[Customer ID]],customers!$A$1:$A$1001,customers!$I$1:$I$1001," ",0)</f>
        <v>Yes</v>
      </c>
    </row>
    <row r="50" spans="1:16" x14ac:dyDescent="0.25">
      <c r="A50" s="2" t="s">
        <v>761</v>
      </c>
      <c r="B50" s="6">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5">
        <f>INDEX(products!$A$1:$G$49,MATCH($D50,products!$A$1:$A$49,0),MATCH(orders!K$1,products!$A$1:$G$1,0))</f>
        <v>2.5</v>
      </c>
      <c r="L50">
        <f>INDEX(products!$A$1:$G$49,MATCH($D50,products!$A$1:$A$49,0),MATCH(orders!L$1,products!$A$1:$G$1,0))</f>
        <v>22.884999999999998</v>
      </c>
      <c r="M50" s="3">
        <f t="shared" si="0"/>
        <v>57.212499999999991</v>
      </c>
      <c r="N50" t="str">
        <f t="shared" si="1"/>
        <v>Arabica</v>
      </c>
      <c r="O50" t="str">
        <f t="shared" si="2"/>
        <v>Dark</v>
      </c>
      <c r="P50" t="str">
        <f>_xlfn.XLOOKUP(Table2[[#This Row],[Customer ID]],customers!$A$1:$A$1001,customers!$I$1:$I$1001," ",0)</f>
        <v>No</v>
      </c>
    </row>
    <row r="51" spans="1:16" x14ac:dyDescent="0.25">
      <c r="A51" s="2" t="s">
        <v>766</v>
      </c>
      <c r="B51" s="6">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5">
        <f>INDEX(products!$A$1:$G$49,MATCH($D51,products!$A$1:$A$49,0),MATCH(orders!K$1,products!$A$1:$G$1,0))</f>
        <v>1</v>
      </c>
      <c r="L51">
        <f>INDEX(products!$A$1:$G$49,MATCH($D51,products!$A$1:$A$49,0),MATCH(orders!L$1,products!$A$1:$G$1,0))</f>
        <v>12.95</v>
      </c>
      <c r="M51" s="3">
        <f t="shared" si="0"/>
        <v>12.95</v>
      </c>
      <c r="N51" t="str">
        <f t="shared" si="1"/>
        <v>Arabica</v>
      </c>
      <c r="O51" t="str">
        <f t="shared" si="2"/>
        <v>Light</v>
      </c>
      <c r="P51" t="str">
        <f>_xlfn.XLOOKUP(Table2[[#This Row],[Customer ID]],customers!$A$1:$A$1001,customers!$I$1:$I$1001," ",0)</f>
        <v>No</v>
      </c>
    </row>
    <row r="52" spans="1:16" x14ac:dyDescent="0.25">
      <c r="A52" s="2" t="s">
        <v>772</v>
      </c>
      <c r="B52" s="6">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5">
        <f>INDEX(products!$A$1:$G$49,MATCH($D52,products!$A$1:$A$49,0),MATCH(orders!K$1,products!$A$1:$G$1,0))</f>
        <v>0.5</v>
      </c>
      <c r="L52">
        <f>INDEX(products!$A$1:$G$49,MATCH($D52,products!$A$1:$A$49,0),MATCH(orders!L$1,products!$A$1:$G$1,0))</f>
        <v>7.77</v>
      </c>
      <c r="M52" s="3">
        <f t="shared" si="0"/>
        <v>3.8849999999999998</v>
      </c>
      <c r="N52" t="str">
        <f t="shared" si="1"/>
        <v>Liberica</v>
      </c>
      <c r="O52" t="str">
        <f t="shared" si="2"/>
        <v>Dark</v>
      </c>
      <c r="P52" t="str">
        <f>_xlfn.XLOOKUP(Table2[[#This Row],[Customer ID]],customers!$A$1:$A$1001,customers!$I$1:$I$1001," ",0)</f>
        <v>No</v>
      </c>
    </row>
    <row r="53" spans="1:16" x14ac:dyDescent="0.25">
      <c r="A53" s="2" t="s">
        <v>778</v>
      </c>
      <c r="B53" s="6">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5">
        <f>INDEX(products!$A$1:$G$49,MATCH($D53,products!$A$1:$A$49,0),MATCH(orders!K$1,products!$A$1:$G$1,0))</f>
        <v>2.5</v>
      </c>
      <c r="L53">
        <f>INDEX(products!$A$1:$G$49,MATCH($D53,products!$A$1:$A$49,0),MATCH(orders!L$1,products!$A$1:$G$1,0))</f>
        <v>36.454999999999998</v>
      </c>
      <c r="M53" s="3">
        <f t="shared" si="0"/>
        <v>91.137499999999989</v>
      </c>
      <c r="N53" t="str">
        <f t="shared" si="1"/>
        <v>Liberica</v>
      </c>
      <c r="O53" t="str">
        <f t="shared" si="2"/>
        <v>Light</v>
      </c>
      <c r="P53" t="str">
        <f>_xlfn.XLOOKUP(Table2[[#This Row],[Customer ID]],customers!$A$1:$A$1001,customers!$I$1:$I$1001," ",0)</f>
        <v>Yes</v>
      </c>
    </row>
    <row r="54" spans="1:16" x14ac:dyDescent="0.25">
      <c r="A54" s="2" t="s">
        <v>784</v>
      </c>
      <c r="B54" s="6">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5">
        <f>INDEX(products!$A$1:$G$49,MATCH($D54,products!$A$1:$A$49,0),MATCH(orders!K$1,products!$A$1:$G$1,0))</f>
        <v>0.5</v>
      </c>
      <c r="L54">
        <f>INDEX(products!$A$1:$G$49,MATCH($D54,products!$A$1:$A$49,0),MATCH(orders!L$1,products!$A$1:$G$1,0))</f>
        <v>5.97</v>
      </c>
      <c r="M54" s="3">
        <f t="shared" si="0"/>
        <v>2.9849999999999999</v>
      </c>
      <c r="N54" t="str">
        <f t="shared" si="1"/>
        <v>Robusta</v>
      </c>
      <c r="O54" t="str">
        <f t="shared" si="2"/>
        <v>Medium</v>
      </c>
      <c r="P54" t="str">
        <f>_xlfn.XLOOKUP(Table2[[#This Row],[Customer ID]],customers!$A$1:$A$1001,customers!$I$1:$I$1001," ",0)</f>
        <v>No</v>
      </c>
    </row>
    <row r="55" spans="1:16" x14ac:dyDescent="0.25">
      <c r="A55" s="2" t="s">
        <v>784</v>
      </c>
      <c r="B55" s="6">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5">
        <f>INDEX(products!$A$1:$G$49,MATCH($D55,products!$A$1:$A$49,0),MATCH(orders!K$1,products!$A$1:$G$1,0))</f>
        <v>2.5</v>
      </c>
      <c r="L55">
        <f>INDEX(products!$A$1:$G$49,MATCH($D55,products!$A$1:$A$49,0),MATCH(orders!L$1,products!$A$1:$G$1,0))</f>
        <v>36.454999999999998</v>
      </c>
      <c r="M55" s="3">
        <f t="shared" si="0"/>
        <v>91.137499999999989</v>
      </c>
      <c r="N55" t="str">
        <f t="shared" si="1"/>
        <v>Liberica</v>
      </c>
      <c r="O55" t="str">
        <f t="shared" si="2"/>
        <v>Light</v>
      </c>
      <c r="P55" t="str">
        <f>_xlfn.XLOOKUP(Table2[[#This Row],[Customer ID]],customers!$A$1:$A$1001,customers!$I$1:$I$1001," ",0)</f>
        <v>No</v>
      </c>
    </row>
    <row r="56" spans="1:16" x14ac:dyDescent="0.25">
      <c r="A56" s="2" t="s">
        <v>794</v>
      </c>
      <c r="B56" s="6">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5">
        <f>INDEX(products!$A$1:$G$49,MATCH($D56,products!$A$1:$A$49,0),MATCH(orders!K$1,products!$A$1:$G$1,0))</f>
        <v>1</v>
      </c>
      <c r="L56">
        <f>INDEX(products!$A$1:$G$49,MATCH($D56,products!$A$1:$A$49,0),MATCH(orders!L$1,products!$A$1:$G$1,0))</f>
        <v>14.55</v>
      </c>
      <c r="M56" s="3">
        <f t="shared" si="0"/>
        <v>14.55</v>
      </c>
      <c r="N56" t="str">
        <f t="shared" si="1"/>
        <v>Liberica</v>
      </c>
      <c r="O56" t="str">
        <f t="shared" si="2"/>
        <v>Medium</v>
      </c>
      <c r="P56" t="str">
        <f>_xlfn.XLOOKUP(Table2[[#This Row],[Customer ID]],customers!$A$1:$A$1001,customers!$I$1:$I$1001," ",0)</f>
        <v>No</v>
      </c>
    </row>
    <row r="57" spans="1:16" x14ac:dyDescent="0.25">
      <c r="A57" s="2" t="s">
        <v>800</v>
      </c>
      <c r="B57" s="6">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INDEX(products!$A$1:$G$49,MATCH($D57,products!$A$1:$A$49,0),MATCH(orders!I$1,products!$A$1:$G$1,0))</f>
        <v>Lib</v>
      </c>
      <c r="J57" t="str">
        <f>INDEX(products!$A$1:$G$49,MATCH($D57,products!$A$1:$A$49,0),MATCH(orders!J$1,products!$A$1:$G$1,0))</f>
        <v>L</v>
      </c>
      <c r="K57" s="5">
        <f>INDEX(products!$A$1:$G$49,MATCH($D57,products!$A$1:$A$49,0),MATCH(orders!K$1,products!$A$1:$G$1,0))</f>
        <v>1</v>
      </c>
      <c r="L57">
        <f>INDEX(products!$A$1:$G$49,MATCH($D57,products!$A$1:$A$49,0),MATCH(orders!L$1,products!$A$1:$G$1,0))</f>
        <v>15.85</v>
      </c>
      <c r="M57" s="3">
        <f t="shared" si="0"/>
        <v>15.85</v>
      </c>
      <c r="N57" t="str">
        <f t="shared" si="1"/>
        <v>Liberica</v>
      </c>
      <c r="O57" t="str">
        <f t="shared" si="2"/>
        <v>Light</v>
      </c>
      <c r="P57" t="str">
        <f>_xlfn.XLOOKUP(Table2[[#This Row],[Customer ID]],customers!$A$1:$A$1001,customers!$I$1:$I$1001," ",0)</f>
        <v>No</v>
      </c>
    </row>
    <row r="58" spans="1:16" x14ac:dyDescent="0.25">
      <c r="A58" s="2" t="s">
        <v>805</v>
      </c>
      <c r="B58" s="6">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5">
        <f>INDEX(products!$A$1:$G$49,MATCH($D58,products!$A$1:$A$49,0),MATCH(orders!K$1,products!$A$1:$G$1,0))</f>
        <v>0.2</v>
      </c>
      <c r="L58">
        <f>INDEX(products!$A$1:$G$49,MATCH($D58,products!$A$1:$A$49,0),MATCH(orders!L$1,products!$A$1:$G$1,0))</f>
        <v>3.645</v>
      </c>
      <c r="M58" s="3">
        <f t="shared" si="0"/>
        <v>0.72900000000000009</v>
      </c>
      <c r="N58" t="str">
        <f t="shared" si="1"/>
        <v>Excelsa</v>
      </c>
      <c r="O58" t="str">
        <f t="shared" si="2"/>
        <v>Dark</v>
      </c>
      <c r="P58" t="str">
        <f>_xlfn.XLOOKUP(Table2[[#This Row],[Customer ID]],customers!$A$1:$A$1001,customers!$I$1:$I$1001," ",0)</f>
        <v>Yes</v>
      </c>
    </row>
    <row r="59" spans="1:16" x14ac:dyDescent="0.25">
      <c r="A59" s="2" t="s">
        <v>811</v>
      </c>
      <c r="B59" s="6">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5">
        <f>INDEX(products!$A$1:$G$49,MATCH($D59,products!$A$1:$A$49,0),MATCH(orders!K$1,products!$A$1:$G$1,0))</f>
        <v>1</v>
      </c>
      <c r="L59">
        <f>INDEX(products!$A$1:$G$49,MATCH($D59,products!$A$1:$A$49,0),MATCH(orders!L$1,products!$A$1:$G$1,0))</f>
        <v>14.85</v>
      </c>
      <c r="M59" s="3">
        <f t="shared" si="0"/>
        <v>14.85</v>
      </c>
      <c r="N59" t="str">
        <f t="shared" si="1"/>
        <v>Excelsa</v>
      </c>
      <c r="O59" t="str">
        <f t="shared" si="2"/>
        <v>Light</v>
      </c>
      <c r="P59" t="str">
        <f>_xlfn.XLOOKUP(Table2[[#This Row],[Customer ID]],customers!$A$1:$A$1001,customers!$I$1:$I$1001," ",0)</f>
        <v>No</v>
      </c>
    </row>
    <row r="60" spans="1:16" x14ac:dyDescent="0.25">
      <c r="A60" s="2" t="s">
        <v>817</v>
      </c>
      <c r="B60" s="6">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INDEX(products!$A$1:$G$49,MATCH($D60,products!$A$1:$A$49,0),MATCH(orders!I$1,products!$A$1:$G$1,0))</f>
        <v>Lib</v>
      </c>
      <c r="J60" t="str">
        <f>INDEX(products!$A$1:$G$49,MATCH($D60,products!$A$1:$A$49,0),MATCH(orders!J$1,products!$A$1:$G$1,0))</f>
        <v>D</v>
      </c>
      <c r="K60" s="5">
        <f>INDEX(products!$A$1:$G$49,MATCH($D60,products!$A$1:$A$49,0),MATCH(orders!K$1,products!$A$1:$G$1,0))</f>
        <v>2.5</v>
      </c>
      <c r="L60">
        <f>INDEX(products!$A$1:$G$49,MATCH($D60,products!$A$1:$A$49,0),MATCH(orders!L$1,products!$A$1:$G$1,0))</f>
        <v>29.784999999999997</v>
      </c>
      <c r="M60" s="3">
        <f t="shared" si="0"/>
        <v>74.462499999999991</v>
      </c>
      <c r="N60" t="str">
        <f t="shared" si="1"/>
        <v>Liberica</v>
      </c>
      <c r="O60" t="str">
        <f t="shared" si="2"/>
        <v>Dark</v>
      </c>
      <c r="P60" t="str">
        <f>_xlfn.XLOOKUP(Table2[[#This Row],[Customer ID]],customers!$A$1:$A$1001,customers!$I$1:$I$1001," ",0)</f>
        <v>Yes</v>
      </c>
    </row>
    <row r="61" spans="1:16" x14ac:dyDescent="0.25">
      <c r="A61" s="2" t="s">
        <v>822</v>
      </c>
      <c r="B61" s="6">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5">
        <f>INDEX(products!$A$1:$G$49,MATCH($D61,products!$A$1:$A$49,0),MATCH(orders!K$1,products!$A$1:$G$1,0))</f>
        <v>0.5</v>
      </c>
      <c r="L61">
        <f>INDEX(products!$A$1:$G$49,MATCH($D61,products!$A$1:$A$49,0),MATCH(orders!L$1,products!$A$1:$G$1,0))</f>
        <v>8.73</v>
      </c>
      <c r="M61" s="3">
        <f t="shared" si="0"/>
        <v>4.3650000000000002</v>
      </c>
      <c r="N61" t="str">
        <f t="shared" si="1"/>
        <v>Liberica</v>
      </c>
      <c r="O61" t="str">
        <f t="shared" si="2"/>
        <v>Medium</v>
      </c>
      <c r="P61" t="str">
        <f>_xlfn.XLOOKUP(Table2[[#This Row],[Customer ID]],customers!$A$1:$A$1001,customers!$I$1:$I$1001," ",0)</f>
        <v>Yes</v>
      </c>
    </row>
    <row r="62" spans="1:16" x14ac:dyDescent="0.25">
      <c r="A62" s="2" t="s">
        <v>827</v>
      </c>
      <c r="B62" s="6">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5">
        <f>INDEX(products!$A$1:$G$49,MATCH($D62,products!$A$1:$A$49,0),MATCH(orders!K$1,products!$A$1:$G$1,0))</f>
        <v>2.5</v>
      </c>
      <c r="L62">
        <f>INDEX(products!$A$1:$G$49,MATCH($D62,products!$A$1:$A$49,0),MATCH(orders!L$1,products!$A$1:$G$1,0))</f>
        <v>22.884999999999998</v>
      </c>
      <c r="M62" s="3">
        <f t="shared" si="0"/>
        <v>57.212499999999991</v>
      </c>
      <c r="N62" t="str">
        <f t="shared" si="1"/>
        <v>Arabica</v>
      </c>
      <c r="O62" t="str">
        <f t="shared" si="2"/>
        <v>Dark</v>
      </c>
      <c r="P62" t="str">
        <f>_xlfn.XLOOKUP(Table2[[#This Row],[Customer ID]],customers!$A$1:$A$1001,customers!$I$1:$I$1001," ",0)</f>
        <v>No</v>
      </c>
    </row>
    <row r="63" spans="1:16" x14ac:dyDescent="0.25">
      <c r="A63" s="2" t="s">
        <v>833</v>
      </c>
      <c r="B63" s="6">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INDEX(products!$A$1:$G$49,MATCH($D63,products!$A$1:$A$49,0),MATCH(orders!I$1,products!$A$1:$G$1,0))</f>
        <v>Rob</v>
      </c>
      <c r="J63" t="str">
        <f>INDEX(products!$A$1:$G$49,MATCH($D63,products!$A$1:$A$49,0),MATCH(orders!J$1,products!$A$1:$G$1,0))</f>
        <v>D</v>
      </c>
      <c r="K63" s="5">
        <f>INDEX(products!$A$1:$G$49,MATCH($D63,products!$A$1:$A$49,0),MATCH(orders!K$1,products!$A$1:$G$1,0))</f>
        <v>0.5</v>
      </c>
      <c r="L63">
        <f>INDEX(products!$A$1:$G$49,MATCH($D63,products!$A$1:$A$49,0),MATCH(orders!L$1,products!$A$1:$G$1,0))</f>
        <v>5.3699999999999992</v>
      </c>
      <c r="M63" s="3">
        <f t="shared" si="0"/>
        <v>2.6849999999999996</v>
      </c>
      <c r="N63" t="str">
        <f t="shared" si="1"/>
        <v>Robusta</v>
      </c>
      <c r="O63" t="str">
        <f t="shared" si="2"/>
        <v>Dark</v>
      </c>
      <c r="P63" t="str">
        <f>_xlfn.XLOOKUP(Table2[[#This Row],[Customer ID]],customers!$A$1:$A$1001,customers!$I$1:$I$1001," ",0)</f>
        <v>Yes</v>
      </c>
    </row>
    <row r="64" spans="1:16" x14ac:dyDescent="0.25">
      <c r="A64" s="2" t="s">
        <v>838</v>
      </c>
      <c r="B64" s="6">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INDEX(products!$A$1:$G$49,MATCH($D64,products!$A$1:$A$49,0),MATCH(orders!I$1,products!$A$1:$G$1,0))</f>
        <v>Lib</v>
      </c>
      <c r="J64" t="str">
        <f>INDEX(products!$A$1:$G$49,MATCH($D64,products!$A$1:$A$49,0),MATCH(orders!J$1,products!$A$1:$G$1,0))</f>
        <v>L</v>
      </c>
      <c r="K64" s="5">
        <f>INDEX(products!$A$1:$G$49,MATCH($D64,products!$A$1:$A$49,0),MATCH(orders!K$1,products!$A$1:$G$1,0))</f>
        <v>0.2</v>
      </c>
      <c r="L64">
        <f>INDEX(products!$A$1:$G$49,MATCH($D64,products!$A$1:$A$49,0),MATCH(orders!L$1,products!$A$1:$G$1,0))</f>
        <v>4.7549999999999999</v>
      </c>
      <c r="M64" s="3">
        <f t="shared" si="0"/>
        <v>0.95100000000000007</v>
      </c>
      <c r="N64" t="str">
        <f t="shared" si="1"/>
        <v>Liberica</v>
      </c>
      <c r="O64" t="str">
        <f t="shared" si="2"/>
        <v>Light</v>
      </c>
      <c r="P64" t="str">
        <f>_xlfn.XLOOKUP(Table2[[#This Row],[Customer ID]],customers!$A$1:$A$1001,customers!$I$1:$I$1001," ",0)</f>
        <v>Yes</v>
      </c>
    </row>
    <row r="65" spans="1:16" x14ac:dyDescent="0.25">
      <c r="A65" s="2" t="s">
        <v>843</v>
      </c>
      <c r="B65" s="6">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5">
        <f>INDEX(products!$A$1:$G$49,MATCH($D65,products!$A$1:$A$49,0),MATCH(orders!K$1,products!$A$1:$G$1,0))</f>
        <v>0.5</v>
      </c>
      <c r="L65">
        <f>INDEX(products!$A$1:$G$49,MATCH($D65,products!$A$1:$A$49,0),MATCH(orders!L$1,products!$A$1:$G$1,0))</f>
        <v>6.75</v>
      </c>
      <c r="M65" s="3">
        <f t="shared" si="0"/>
        <v>3.375</v>
      </c>
      <c r="N65" t="str">
        <f t="shared" si="1"/>
        <v>Arabica</v>
      </c>
      <c r="O65" t="str">
        <f t="shared" si="2"/>
        <v>Medium</v>
      </c>
      <c r="P65" t="str">
        <f>_xlfn.XLOOKUP(Table2[[#This Row],[Customer ID]],customers!$A$1:$A$1001,customers!$I$1:$I$1001," ",0)</f>
        <v>No</v>
      </c>
    </row>
    <row r="66" spans="1:16" x14ac:dyDescent="0.25">
      <c r="A66" s="2" t="s">
        <v>849</v>
      </c>
      <c r="B66" s="6">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INDEX(products!$A$1:$G$49,MATCH($D66,products!$A$1:$A$49,0),MATCH(orders!I$1,products!$A$1:$G$1,0))</f>
        <v>Rob</v>
      </c>
      <c r="J66" t="str">
        <f>INDEX(products!$A$1:$G$49,MATCH($D66,products!$A$1:$A$49,0),MATCH(orders!J$1,products!$A$1:$G$1,0))</f>
        <v>M</v>
      </c>
      <c r="K66" s="5">
        <f>INDEX(products!$A$1:$G$49,MATCH($D66,products!$A$1:$A$49,0),MATCH(orders!K$1,products!$A$1:$G$1,0))</f>
        <v>0.5</v>
      </c>
      <c r="L66">
        <f>INDEX(products!$A$1:$G$49,MATCH($D66,products!$A$1:$A$49,0),MATCH(orders!L$1,products!$A$1:$G$1,0))</f>
        <v>5.97</v>
      </c>
      <c r="M66" s="3">
        <f t="shared" si="0"/>
        <v>2.9849999999999999</v>
      </c>
      <c r="N66" t="str">
        <f t="shared" si="1"/>
        <v>Robusta</v>
      </c>
      <c r="O66" t="str">
        <f t="shared" si="2"/>
        <v>Medium</v>
      </c>
      <c r="P66" t="str">
        <f>_xlfn.XLOOKUP(Table2[[#This Row],[Customer ID]],customers!$A$1:$A$1001,customers!$I$1:$I$1001," ",0)</f>
        <v>Yes</v>
      </c>
    </row>
    <row r="67" spans="1:16" x14ac:dyDescent="0.25">
      <c r="A67" s="2" t="s">
        <v>854</v>
      </c>
      <c r="B67" s="6">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5">
        <f>INDEX(products!$A$1:$G$49,MATCH($D67,products!$A$1:$A$49,0),MATCH(orders!K$1,products!$A$1:$G$1,0))</f>
        <v>2.5</v>
      </c>
      <c r="L67">
        <f>INDEX(products!$A$1:$G$49,MATCH($D67,products!$A$1:$A$49,0),MATCH(orders!L$1,products!$A$1:$G$1,0))</f>
        <v>20.584999999999997</v>
      </c>
      <c r="M67" s="3">
        <f t="shared" ref="M67:M130" si="3">L67*K67</f>
        <v>51.462499999999991</v>
      </c>
      <c r="N67" t="str">
        <f t="shared" ref="N67:N130" si="4">IF(I67="Rob","Robusta",IF(I67="Exc","Excelsa",IF(I67="Ara","Arabica",IF(I67="Lib","Liberica"," "))))</f>
        <v>Robusta</v>
      </c>
      <c r="O67" t="str">
        <f t="shared" ref="O67:O130" si="5">IF(J67="M","Medium",IF(J67="L","Light",IF(J67="D","Dark"," ")))</f>
        <v>Dark</v>
      </c>
      <c r="P67" t="str">
        <f>_xlfn.XLOOKUP(Table2[[#This Row],[Customer ID]],customers!$A$1:$A$1001,customers!$I$1:$I$1001," ",0)</f>
        <v>Yes</v>
      </c>
    </row>
    <row r="68" spans="1:16" x14ac:dyDescent="0.25">
      <c r="A68" s="2" t="s">
        <v>860</v>
      </c>
      <c r="B68" s="6">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5">
        <f>INDEX(products!$A$1:$G$49,MATCH($D68,products!$A$1:$A$49,0),MATCH(orders!K$1,products!$A$1:$G$1,0))</f>
        <v>0.5</v>
      </c>
      <c r="L68">
        <f>INDEX(products!$A$1:$G$49,MATCH($D68,products!$A$1:$A$49,0),MATCH(orders!L$1,products!$A$1:$G$1,0))</f>
        <v>7.169999999999999</v>
      </c>
      <c r="M68" s="3">
        <f t="shared" si="3"/>
        <v>3.5849999999999995</v>
      </c>
      <c r="N68" t="str">
        <f t="shared" si="4"/>
        <v>Robusta</v>
      </c>
      <c r="O68" t="str">
        <f t="shared" si="5"/>
        <v>Light</v>
      </c>
      <c r="P68" t="str">
        <f>_xlfn.XLOOKUP(Table2[[#This Row],[Customer ID]],customers!$A$1:$A$1001,customers!$I$1:$I$1001," ",0)</f>
        <v>Yes</v>
      </c>
    </row>
    <row r="69" spans="1:16" x14ac:dyDescent="0.25">
      <c r="A69" s="2" t="s">
        <v>866</v>
      </c>
      <c r="B69" s="6">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5">
        <f>INDEX(products!$A$1:$G$49,MATCH($D69,products!$A$1:$A$49,0),MATCH(orders!K$1,products!$A$1:$G$1,0))</f>
        <v>0.2</v>
      </c>
      <c r="L69">
        <f>INDEX(products!$A$1:$G$49,MATCH($D69,products!$A$1:$A$49,0),MATCH(orders!L$1,products!$A$1:$G$1,0))</f>
        <v>4.7549999999999999</v>
      </c>
      <c r="M69" s="3">
        <f t="shared" si="3"/>
        <v>0.95100000000000007</v>
      </c>
      <c r="N69" t="str">
        <f t="shared" si="4"/>
        <v>Liberica</v>
      </c>
      <c r="O69" t="str">
        <f t="shared" si="5"/>
        <v>Light</v>
      </c>
      <c r="P69" t="str">
        <f>_xlfn.XLOOKUP(Table2[[#This Row],[Customer ID]],customers!$A$1:$A$1001,customers!$I$1:$I$1001," ",0)</f>
        <v>No</v>
      </c>
    </row>
    <row r="70" spans="1:16" x14ac:dyDescent="0.25">
      <c r="A70" s="2" t="s">
        <v>872</v>
      </c>
      <c r="B70" s="6">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5">
        <f>INDEX(products!$A$1:$G$49,MATCH($D70,products!$A$1:$A$49,0),MATCH(orders!K$1,products!$A$1:$G$1,0))</f>
        <v>0.2</v>
      </c>
      <c r="L70">
        <f>INDEX(products!$A$1:$G$49,MATCH($D70,products!$A$1:$A$49,0),MATCH(orders!L$1,products!$A$1:$G$1,0))</f>
        <v>2.9849999999999999</v>
      </c>
      <c r="M70" s="3">
        <f t="shared" si="3"/>
        <v>0.59699999999999998</v>
      </c>
      <c r="N70" t="str">
        <f t="shared" si="4"/>
        <v>Robusta</v>
      </c>
      <c r="O70" t="str">
        <f t="shared" si="5"/>
        <v>Medium</v>
      </c>
      <c r="P70" t="str">
        <f>_xlfn.XLOOKUP(Table2[[#This Row],[Customer ID]],customers!$A$1:$A$1001,customers!$I$1:$I$1001," ",0)</f>
        <v>No</v>
      </c>
    </row>
    <row r="71" spans="1:16" x14ac:dyDescent="0.25">
      <c r="A71" s="2" t="s">
        <v>878</v>
      </c>
      <c r="B71" s="6">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5">
        <f>INDEX(products!$A$1:$G$49,MATCH($D71,products!$A$1:$A$49,0),MATCH(orders!K$1,products!$A$1:$G$1,0))</f>
        <v>1</v>
      </c>
      <c r="L71">
        <f>INDEX(products!$A$1:$G$49,MATCH($D71,products!$A$1:$A$49,0),MATCH(orders!L$1,products!$A$1:$G$1,0))</f>
        <v>9.9499999999999993</v>
      </c>
      <c r="M71" s="3">
        <f t="shared" si="3"/>
        <v>9.9499999999999993</v>
      </c>
      <c r="N71" t="str">
        <f t="shared" si="4"/>
        <v>Robusta</v>
      </c>
      <c r="O71" t="str">
        <f t="shared" si="5"/>
        <v>Medium</v>
      </c>
      <c r="P71" t="str">
        <f>_xlfn.XLOOKUP(Table2[[#This Row],[Customer ID]],customers!$A$1:$A$1001,customers!$I$1:$I$1001," ",0)</f>
        <v>Yes</v>
      </c>
    </row>
    <row r="72" spans="1:16" x14ac:dyDescent="0.25">
      <c r="A72" s="2" t="s">
        <v>885</v>
      </c>
      <c r="B72" s="6">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5">
        <f>INDEX(products!$A$1:$G$49,MATCH($D72,products!$A$1:$A$49,0),MATCH(orders!K$1,products!$A$1:$G$1,0))</f>
        <v>2.5</v>
      </c>
      <c r="L72">
        <f>INDEX(products!$A$1:$G$49,MATCH($D72,products!$A$1:$A$49,0),MATCH(orders!L$1,products!$A$1:$G$1,0))</f>
        <v>34.154999999999994</v>
      </c>
      <c r="M72" s="3">
        <f t="shared" si="3"/>
        <v>85.387499999999989</v>
      </c>
      <c r="N72" t="str">
        <f t="shared" si="4"/>
        <v>Excelsa</v>
      </c>
      <c r="O72" t="str">
        <f t="shared" si="5"/>
        <v>Light</v>
      </c>
      <c r="P72" t="str">
        <f>_xlfn.XLOOKUP(Table2[[#This Row],[Customer ID]],customers!$A$1:$A$1001,customers!$I$1:$I$1001," ",0)</f>
        <v>No</v>
      </c>
    </row>
    <row r="73" spans="1:16" x14ac:dyDescent="0.25">
      <c r="A73" s="2" t="s">
        <v>891</v>
      </c>
      <c r="B73" s="6">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5">
        <f>INDEX(products!$A$1:$G$49,MATCH($D73,products!$A$1:$A$49,0),MATCH(orders!K$1,products!$A$1:$G$1,0))</f>
        <v>0.2</v>
      </c>
      <c r="L73">
        <f>INDEX(products!$A$1:$G$49,MATCH($D73,products!$A$1:$A$49,0),MATCH(orders!L$1,products!$A$1:$G$1,0))</f>
        <v>4.7549999999999999</v>
      </c>
      <c r="M73" s="3">
        <f t="shared" si="3"/>
        <v>0.95100000000000007</v>
      </c>
      <c r="N73" t="str">
        <f t="shared" si="4"/>
        <v>Liberica</v>
      </c>
      <c r="O73" t="str">
        <f t="shared" si="5"/>
        <v>Light</v>
      </c>
      <c r="P73" t="str">
        <f>_xlfn.XLOOKUP(Table2[[#This Row],[Customer ID]],customers!$A$1:$A$1001,customers!$I$1:$I$1001," ",0)</f>
        <v>No</v>
      </c>
    </row>
    <row r="74" spans="1:16" x14ac:dyDescent="0.25">
      <c r="A74" s="2" t="s">
        <v>897</v>
      </c>
      <c r="B74" s="6">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INDEX(products!$A$1:$G$49,MATCH($D74,products!$A$1:$A$49,0),MATCH(orders!I$1,products!$A$1:$G$1,0))</f>
        <v>Ara</v>
      </c>
      <c r="J74" t="str">
        <f>INDEX(products!$A$1:$G$49,MATCH($D74,products!$A$1:$A$49,0),MATCH(orders!J$1,products!$A$1:$G$1,0))</f>
        <v>M</v>
      </c>
      <c r="K74" s="5">
        <f>INDEX(products!$A$1:$G$49,MATCH($D74,products!$A$1:$A$49,0),MATCH(orders!K$1,products!$A$1:$G$1,0))</f>
        <v>2.5</v>
      </c>
      <c r="L74">
        <f>INDEX(products!$A$1:$G$49,MATCH($D74,products!$A$1:$A$49,0),MATCH(orders!L$1,products!$A$1:$G$1,0))</f>
        <v>25.874999999999996</v>
      </c>
      <c r="M74" s="3">
        <f t="shared" si="3"/>
        <v>64.687499999999986</v>
      </c>
      <c r="N74" t="str">
        <f t="shared" si="4"/>
        <v>Arabica</v>
      </c>
      <c r="O74" t="str">
        <f t="shared" si="5"/>
        <v>Medium</v>
      </c>
      <c r="P74" t="str">
        <f>_xlfn.XLOOKUP(Table2[[#This Row],[Customer ID]],customers!$A$1:$A$1001,customers!$I$1:$I$1001," ",0)</f>
        <v>No</v>
      </c>
    </row>
    <row r="75" spans="1:16" x14ac:dyDescent="0.25">
      <c r="A75" s="2" t="s">
        <v>902</v>
      </c>
      <c r="B75" s="6">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INDEX(products!$A$1:$G$49,MATCH($D75,products!$A$1:$A$49,0),MATCH(orders!I$1,products!$A$1:$G$1,0))</f>
        <v>Lib</v>
      </c>
      <c r="J75" t="str">
        <f>INDEX(products!$A$1:$G$49,MATCH($D75,products!$A$1:$A$49,0),MATCH(orders!J$1,products!$A$1:$G$1,0))</f>
        <v>M</v>
      </c>
      <c r="K75" s="5">
        <f>INDEX(products!$A$1:$G$49,MATCH($D75,products!$A$1:$A$49,0),MATCH(orders!K$1,products!$A$1:$G$1,0))</f>
        <v>0.2</v>
      </c>
      <c r="L75">
        <f>INDEX(products!$A$1:$G$49,MATCH($D75,products!$A$1:$A$49,0),MATCH(orders!L$1,products!$A$1:$G$1,0))</f>
        <v>4.3650000000000002</v>
      </c>
      <c r="M75" s="3">
        <f t="shared" si="3"/>
        <v>0.87300000000000011</v>
      </c>
      <c r="N75" t="str">
        <f t="shared" si="4"/>
        <v>Liberica</v>
      </c>
      <c r="O75" t="str">
        <f t="shared" si="5"/>
        <v>Medium</v>
      </c>
      <c r="P75" t="str">
        <f>_xlfn.XLOOKUP(Table2[[#This Row],[Customer ID]],customers!$A$1:$A$1001,customers!$I$1:$I$1001," ",0)</f>
        <v>Yes</v>
      </c>
    </row>
    <row r="76" spans="1:16" x14ac:dyDescent="0.25">
      <c r="A76" s="2" t="s">
        <v>907</v>
      </c>
      <c r="B76" s="6">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5">
        <f>INDEX(products!$A$1:$G$49,MATCH($D76,products!$A$1:$A$49,0),MATCH(orders!K$1,products!$A$1:$G$1,0))</f>
        <v>0.5</v>
      </c>
      <c r="L76">
        <f>INDEX(products!$A$1:$G$49,MATCH($D76,products!$A$1:$A$49,0),MATCH(orders!L$1,products!$A$1:$G$1,0))</f>
        <v>8.91</v>
      </c>
      <c r="M76" s="3">
        <f t="shared" si="3"/>
        <v>4.4550000000000001</v>
      </c>
      <c r="N76" t="str">
        <f t="shared" si="4"/>
        <v>Excelsa</v>
      </c>
      <c r="O76" t="str">
        <f t="shared" si="5"/>
        <v>Light</v>
      </c>
      <c r="P76" t="str">
        <f>_xlfn.XLOOKUP(Table2[[#This Row],[Customer ID]],customers!$A$1:$A$1001,customers!$I$1:$I$1001," ",0)</f>
        <v>Yes</v>
      </c>
    </row>
    <row r="77" spans="1:16" x14ac:dyDescent="0.25">
      <c r="A77" s="2" t="s">
        <v>913</v>
      </c>
      <c r="B77" s="6">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5">
        <f>INDEX(products!$A$1:$G$49,MATCH($D77,products!$A$1:$A$49,0),MATCH(orders!K$1,products!$A$1:$G$1,0))</f>
        <v>1</v>
      </c>
      <c r="L77">
        <f>INDEX(products!$A$1:$G$49,MATCH($D77,products!$A$1:$A$49,0),MATCH(orders!L$1,products!$A$1:$G$1,0))</f>
        <v>8.9499999999999993</v>
      </c>
      <c r="M77" s="3">
        <f t="shared" si="3"/>
        <v>8.9499999999999993</v>
      </c>
      <c r="N77" t="str">
        <f t="shared" si="4"/>
        <v>Robusta</v>
      </c>
      <c r="O77" t="str">
        <f t="shared" si="5"/>
        <v>Dark</v>
      </c>
      <c r="P77" t="str">
        <f>_xlfn.XLOOKUP(Table2[[#This Row],[Customer ID]],customers!$A$1:$A$1001,customers!$I$1:$I$1001," ",0)</f>
        <v>Yes</v>
      </c>
    </row>
    <row r="78" spans="1:16" x14ac:dyDescent="0.25">
      <c r="A78" s="2" t="s">
        <v>919</v>
      </c>
      <c r="B78" s="6">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INDEX(products!$A$1:$G$49,MATCH($D78,products!$A$1:$A$49,0),MATCH(orders!I$1,products!$A$1:$G$1,0))</f>
        <v>Rob</v>
      </c>
      <c r="J78" t="str">
        <f>INDEX(products!$A$1:$G$49,MATCH($D78,products!$A$1:$A$49,0),MATCH(orders!J$1,products!$A$1:$G$1,0))</f>
        <v>L</v>
      </c>
      <c r="K78" s="5">
        <f>INDEX(products!$A$1:$G$49,MATCH($D78,products!$A$1:$A$49,0),MATCH(orders!K$1,products!$A$1:$G$1,0))</f>
        <v>0.2</v>
      </c>
      <c r="L78">
        <f>INDEX(products!$A$1:$G$49,MATCH($D78,products!$A$1:$A$49,0),MATCH(orders!L$1,products!$A$1:$G$1,0))</f>
        <v>3.5849999999999995</v>
      </c>
      <c r="M78" s="3">
        <f t="shared" si="3"/>
        <v>0.71699999999999997</v>
      </c>
      <c r="N78" t="str">
        <f t="shared" si="4"/>
        <v>Robusta</v>
      </c>
      <c r="O78" t="str">
        <f t="shared" si="5"/>
        <v>Light</v>
      </c>
      <c r="P78" t="str">
        <f>_xlfn.XLOOKUP(Table2[[#This Row],[Customer ID]],customers!$A$1:$A$1001,customers!$I$1:$I$1001," ",0)</f>
        <v>Yes</v>
      </c>
    </row>
    <row r="79" spans="1:16" x14ac:dyDescent="0.25">
      <c r="A79" s="2" t="s">
        <v>924</v>
      </c>
      <c r="B79" s="6">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5">
        <f>INDEX(products!$A$1:$G$49,MATCH($D79,products!$A$1:$A$49,0),MATCH(orders!K$1,products!$A$1:$G$1,0))</f>
        <v>0.2</v>
      </c>
      <c r="L79">
        <f>INDEX(products!$A$1:$G$49,MATCH($D79,products!$A$1:$A$49,0),MATCH(orders!L$1,products!$A$1:$G$1,0))</f>
        <v>3.645</v>
      </c>
      <c r="M79" s="3">
        <f t="shared" si="3"/>
        <v>0.72900000000000009</v>
      </c>
      <c r="N79" t="str">
        <f t="shared" si="4"/>
        <v>Excelsa</v>
      </c>
      <c r="O79" t="str">
        <f t="shared" si="5"/>
        <v>Dark</v>
      </c>
      <c r="P79" t="str">
        <f>_xlfn.XLOOKUP(Table2[[#This Row],[Customer ID]],customers!$A$1:$A$1001,customers!$I$1:$I$1001," ",0)</f>
        <v>No</v>
      </c>
    </row>
    <row r="80" spans="1:16" x14ac:dyDescent="0.25">
      <c r="A80" s="2" t="s">
        <v>930</v>
      </c>
      <c r="B80" s="6">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5">
        <f>INDEX(products!$A$1:$G$49,MATCH($D80,products!$A$1:$A$49,0),MATCH(orders!K$1,products!$A$1:$G$1,0))</f>
        <v>0.5</v>
      </c>
      <c r="L80">
        <f>INDEX(products!$A$1:$G$49,MATCH($D80,products!$A$1:$A$49,0),MATCH(orders!L$1,products!$A$1:$G$1,0))</f>
        <v>6.75</v>
      </c>
      <c r="M80" s="3">
        <f t="shared" si="3"/>
        <v>3.375</v>
      </c>
      <c r="N80" t="str">
        <f t="shared" si="4"/>
        <v>Arabica</v>
      </c>
      <c r="O80" t="str">
        <f t="shared" si="5"/>
        <v>Medium</v>
      </c>
      <c r="P80" t="str">
        <f>_xlfn.XLOOKUP(Table2[[#This Row],[Customer ID]],customers!$A$1:$A$1001,customers!$I$1:$I$1001," ",0)</f>
        <v>Yes</v>
      </c>
    </row>
    <row r="81" spans="1:16" x14ac:dyDescent="0.25">
      <c r="A81" s="2" t="s">
        <v>936</v>
      </c>
      <c r="B81" s="6">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5">
        <f>INDEX(products!$A$1:$G$49,MATCH($D81,products!$A$1:$A$49,0),MATCH(orders!K$1,products!$A$1:$G$1,0))</f>
        <v>1</v>
      </c>
      <c r="L81">
        <f>INDEX(products!$A$1:$G$49,MATCH($D81,products!$A$1:$A$49,0),MATCH(orders!L$1,products!$A$1:$G$1,0))</f>
        <v>11.95</v>
      </c>
      <c r="M81" s="3">
        <f t="shared" si="3"/>
        <v>11.95</v>
      </c>
      <c r="N81" t="str">
        <f t="shared" si="4"/>
        <v>Robusta</v>
      </c>
      <c r="O81" t="str">
        <f t="shared" si="5"/>
        <v>Light</v>
      </c>
      <c r="P81" t="str">
        <f>_xlfn.XLOOKUP(Table2[[#This Row],[Customer ID]],customers!$A$1:$A$1001,customers!$I$1:$I$1001," ",0)</f>
        <v>No</v>
      </c>
    </row>
    <row r="82" spans="1:16" x14ac:dyDescent="0.25">
      <c r="A82" s="2" t="s">
        <v>942</v>
      </c>
      <c r="B82" s="6">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5">
        <f>INDEX(products!$A$1:$G$49,MATCH($D82,products!$A$1:$A$49,0),MATCH(orders!K$1,products!$A$1:$G$1,0))</f>
        <v>0.5</v>
      </c>
      <c r="L82">
        <f>INDEX(products!$A$1:$G$49,MATCH($D82,products!$A$1:$A$49,0),MATCH(orders!L$1,products!$A$1:$G$1,0))</f>
        <v>7.77</v>
      </c>
      <c r="M82" s="3">
        <f t="shared" si="3"/>
        <v>3.8849999999999998</v>
      </c>
      <c r="N82" t="str">
        <f t="shared" si="4"/>
        <v>Arabica</v>
      </c>
      <c r="O82" t="str">
        <f t="shared" si="5"/>
        <v>Light</v>
      </c>
      <c r="P82" t="str">
        <f>_xlfn.XLOOKUP(Table2[[#This Row],[Customer ID]],customers!$A$1:$A$1001,customers!$I$1:$I$1001," ",0)</f>
        <v>Yes</v>
      </c>
    </row>
    <row r="83" spans="1:16" x14ac:dyDescent="0.25">
      <c r="A83" s="2" t="s">
        <v>948</v>
      </c>
      <c r="B83" s="6">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5">
        <f>INDEX(products!$A$1:$G$49,MATCH($D83,products!$A$1:$A$49,0),MATCH(orders!K$1,products!$A$1:$G$1,0))</f>
        <v>2.5</v>
      </c>
      <c r="L83">
        <f>INDEX(products!$A$1:$G$49,MATCH($D83,products!$A$1:$A$49,0),MATCH(orders!L$1,products!$A$1:$G$1,0))</f>
        <v>36.454999999999998</v>
      </c>
      <c r="M83" s="3">
        <f t="shared" si="3"/>
        <v>91.137499999999989</v>
      </c>
      <c r="N83" t="str">
        <f t="shared" si="4"/>
        <v>Liberica</v>
      </c>
      <c r="O83" t="str">
        <f t="shared" si="5"/>
        <v>Light</v>
      </c>
      <c r="P83" t="str">
        <f>_xlfn.XLOOKUP(Table2[[#This Row],[Customer ID]],customers!$A$1:$A$1001,customers!$I$1:$I$1001," ",0)</f>
        <v>Yes</v>
      </c>
    </row>
    <row r="84" spans="1:16" x14ac:dyDescent="0.25">
      <c r="A84" s="2" t="s">
        <v>954</v>
      </c>
      <c r="B84" s="6">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5">
        <f>INDEX(products!$A$1:$G$49,MATCH($D84,products!$A$1:$A$49,0),MATCH(orders!K$1,products!$A$1:$G$1,0))</f>
        <v>2.5</v>
      </c>
      <c r="L84">
        <f>INDEX(products!$A$1:$G$49,MATCH($D84,products!$A$1:$A$49,0),MATCH(orders!L$1,products!$A$1:$G$1,0))</f>
        <v>33.464999999999996</v>
      </c>
      <c r="M84" s="3">
        <f t="shared" si="3"/>
        <v>83.662499999999994</v>
      </c>
      <c r="N84" t="str">
        <f t="shared" si="4"/>
        <v>Liberica</v>
      </c>
      <c r="O84" t="str">
        <f t="shared" si="5"/>
        <v>Medium</v>
      </c>
      <c r="P84" t="str">
        <f>_xlfn.XLOOKUP(Table2[[#This Row],[Customer ID]],customers!$A$1:$A$1001,customers!$I$1:$I$1001," ",0)</f>
        <v>Yes</v>
      </c>
    </row>
    <row r="85" spans="1:16" x14ac:dyDescent="0.25">
      <c r="A85" s="2" t="s">
        <v>960</v>
      </c>
      <c r="B85" s="6">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INDEX(products!$A$1:$G$49,MATCH($D85,products!$A$1:$A$49,0),MATCH(orders!I$1,products!$A$1:$G$1,0))</f>
        <v>Rob</v>
      </c>
      <c r="J85" t="str">
        <f>INDEX(products!$A$1:$G$49,MATCH($D85,products!$A$1:$A$49,0),MATCH(orders!J$1,products!$A$1:$G$1,0))</f>
        <v>D</v>
      </c>
      <c r="K85" s="5">
        <f>INDEX(products!$A$1:$G$49,MATCH($D85,products!$A$1:$A$49,0),MATCH(orders!K$1,products!$A$1:$G$1,0))</f>
        <v>2.5</v>
      </c>
      <c r="L85">
        <f>INDEX(products!$A$1:$G$49,MATCH($D85,products!$A$1:$A$49,0),MATCH(orders!L$1,products!$A$1:$G$1,0))</f>
        <v>20.584999999999997</v>
      </c>
      <c r="M85" s="3">
        <f t="shared" si="3"/>
        <v>51.462499999999991</v>
      </c>
      <c r="N85" t="str">
        <f t="shared" si="4"/>
        <v>Robusta</v>
      </c>
      <c r="O85" t="str">
        <f t="shared" si="5"/>
        <v>Dark</v>
      </c>
      <c r="P85" t="str">
        <f>_xlfn.XLOOKUP(Table2[[#This Row],[Customer ID]],customers!$A$1:$A$1001,customers!$I$1:$I$1001," ",0)</f>
        <v>Yes</v>
      </c>
    </row>
    <row r="86" spans="1:16" x14ac:dyDescent="0.25">
      <c r="A86" s="2" t="s">
        <v>965</v>
      </c>
      <c r="B86" s="6">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5">
        <f>INDEX(products!$A$1:$G$49,MATCH($D86,products!$A$1:$A$49,0),MATCH(orders!K$1,products!$A$1:$G$1,0))</f>
        <v>0.5</v>
      </c>
      <c r="L86">
        <f>INDEX(products!$A$1:$G$49,MATCH($D86,products!$A$1:$A$49,0),MATCH(orders!L$1,products!$A$1:$G$1,0))</f>
        <v>9.51</v>
      </c>
      <c r="M86" s="3">
        <f t="shared" si="3"/>
        <v>4.7549999999999999</v>
      </c>
      <c r="N86" t="str">
        <f t="shared" si="4"/>
        <v>Liberica</v>
      </c>
      <c r="O86" t="str">
        <f t="shared" si="5"/>
        <v>Light</v>
      </c>
      <c r="P86" t="str">
        <f>_xlfn.XLOOKUP(Table2[[#This Row],[Customer ID]],customers!$A$1:$A$1001,customers!$I$1:$I$1001," ",0)</f>
        <v>No</v>
      </c>
    </row>
    <row r="87" spans="1:16" x14ac:dyDescent="0.25">
      <c r="A87" s="2" t="s">
        <v>971</v>
      </c>
      <c r="B87" s="6">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5">
        <f>INDEX(products!$A$1:$G$49,MATCH($D87,products!$A$1:$A$49,0),MATCH(orders!K$1,products!$A$1:$G$1,0))</f>
        <v>2.5</v>
      </c>
      <c r="L87">
        <f>INDEX(products!$A$1:$G$49,MATCH($D87,products!$A$1:$A$49,0),MATCH(orders!L$1,products!$A$1:$G$1,0))</f>
        <v>29.784999999999997</v>
      </c>
      <c r="M87" s="3">
        <f t="shared" si="3"/>
        <v>74.462499999999991</v>
      </c>
      <c r="N87" t="str">
        <f t="shared" si="4"/>
        <v>Arabica</v>
      </c>
      <c r="O87" t="str">
        <f t="shared" si="5"/>
        <v>Light</v>
      </c>
      <c r="P87" t="str">
        <f>_xlfn.XLOOKUP(Table2[[#This Row],[Customer ID]],customers!$A$1:$A$1001,customers!$I$1:$I$1001," ",0)</f>
        <v>No</v>
      </c>
    </row>
    <row r="88" spans="1:16" x14ac:dyDescent="0.25">
      <c r="A88" s="2" t="s">
        <v>971</v>
      </c>
      <c r="B88" s="6">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5">
        <f>INDEX(products!$A$1:$G$49,MATCH($D88,products!$A$1:$A$49,0),MATCH(orders!K$1,products!$A$1:$G$1,0))</f>
        <v>0.2</v>
      </c>
      <c r="L88">
        <f>INDEX(products!$A$1:$G$49,MATCH($D88,products!$A$1:$A$49,0),MATCH(orders!L$1,products!$A$1:$G$1,0))</f>
        <v>2.9849999999999999</v>
      </c>
      <c r="M88" s="3">
        <f t="shared" si="3"/>
        <v>0.59699999999999998</v>
      </c>
      <c r="N88" t="str">
        <f t="shared" si="4"/>
        <v>Arabica</v>
      </c>
      <c r="O88" t="str">
        <f t="shared" si="5"/>
        <v>Dark</v>
      </c>
      <c r="P88" t="str">
        <f>_xlfn.XLOOKUP(Table2[[#This Row],[Customer ID]],customers!$A$1:$A$1001,customers!$I$1:$I$1001," ",0)</f>
        <v>No</v>
      </c>
    </row>
    <row r="89" spans="1:16" x14ac:dyDescent="0.25">
      <c r="A89" s="2" t="s">
        <v>980</v>
      </c>
      <c r="B89" s="6">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5">
        <f>INDEX(products!$A$1:$G$49,MATCH($D89,products!$A$1:$A$49,0),MATCH(orders!K$1,products!$A$1:$G$1,0))</f>
        <v>1</v>
      </c>
      <c r="L89">
        <f>INDEX(products!$A$1:$G$49,MATCH($D89,products!$A$1:$A$49,0),MATCH(orders!L$1,products!$A$1:$G$1,0))</f>
        <v>11.25</v>
      </c>
      <c r="M89" s="3">
        <f t="shared" si="3"/>
        <v>11.25</v>
      </c>
      <c r="N89" t="str">
        <f t="shared" si="4"/>
        <v>Arabica</v>
      </c>
      <c r="O89" t="str">
        <f t="shared" si="5"/>
        <v>Medium</v>
      </c>
      <c r="P89" t="str">
        <f>_xlfn.XLOOKUP(Table2[[#This Row],[Customer ID]],customers!$A$1:$A$1001,customers!$I$1:$I$1001," ",0)</f>
        <v>No</v>
      </c>
    </row>
    <row r="90" spans="1:16" x14ac:dyDescent="0.25">
      <c r="A90" s="2" t="s">
        <v>985</v>
      </c>
      <c r="B90" s="6">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5">
        <f>INDEX(products!$A$1:$G$49,MATCH($D90,products!$A$1:$A$49,0),MATCH(orders!K$1,products!$A$1:$G$1,0))</f>
        <v>1</v>
      </c>
      <c r="L90">
        <f>INDEX(products!$A$1:$G$49,MATCH($D90,products!$A$1:$A$49,0),MATCH(orders!L$1,products!$A$1:$G$1,0))</f>
        <v>11.95</v>
      </c>
      <c r="M90" s="3">
        <f t="shared" si="3"/>
        <v>11.95</v>
      </c>
      <c r="N90" t="str">
        <f t="shared" si="4"/>
        <v>Robusta</v>
      </c>
      <c r="O90" t="str">
        <f t="shared" si="5"/>
        <v>Light</v>
      </c>
      <c r="P90" t="str">
        <f>_xlfn.XLOOKUP(Table2[[#This Row],[Customer ID]],customers!$A$1:$A$1001,customers!$I$1:$I$1001," ",0)</f>
        <v>No</v>
      </c>
    </row>
    <row r="91" spans="1:16" x14ac:dyDescent="0.25">
      <c r="A91" s="2" t="s">
        <v>990</v>
      </c>
      <c r="B91" s="6">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5">
        <f>INDEX(products!$A$1:$G$49,MATCH($D91,products!$A$1:$A$49,0),MATCH(orders!K$1,products!$A$1:$G$1,0))</f>
        <v>1</v>
      </c>
      <c r="L91">
        <f>INDEX(products!$A$1:$G$49,MATCH($D91,products!$A$1:$A$49,0),MATCH(orders!L$1,products!$A$1:$G$1,0))</f>
        <v>12.95</v>
      </c>
      <c r="M91" s="3">
        <f t="shared" si="3"/>
        <v>12.95</v>
      </c>
      <c r="N91" t="str">
        <f t="shared" si="4"/>
        <v>Arabica</v>
      </c>
      <c r="O91" t="str">
        <f t="shared" si="5"/>
        <v>Light</v>
      </c>
      <c r="P91" t="str">
        <f>_xlfn.XLOOKUP(Table2[[#This Row],[Customer ID]],customers!$A$1:$A$1001,customers!$I$1:$I$1001," ",0)</f>
        <v>No</v>
      </c>
    </row>
    <row r="92" spans="1:16" x14ac:dyDescent="0.25">
      <c r="A92" s="2" t="s">
        <v>996</v>
      </c>
      <c r="B92" s="6">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INDEX(products!$A$1:$G$49,MATCH($D92,products!$A$1:$A$49,0),MATCH(orders!I$1,products!$A$1:$G$1,0))</f>
        <v>Ara</v>
      </c>
      <c r="J92" t="str">
        <f>INDEX(products!$A$1:$G$49,MATCH($D92,products!$A$1:$A$49,0),MATCH(orders!J$1,products!$A$1:$G$1,0))</f>
        <v>L</v>
      </c>
      <c r="K92" s="5">
        <f>INDEX(products!$A$1:$G$49,MATCH($D92,products!$A$1:$A$49,0),MATCH(orders!K$1,products!$A$1:$G$1,0))</f>
        <v>1</v>
      </c>
      <c r="L92">
        <f>INDEX(products!$A$1:$G$49,MATCH($D92,products!$A$1:$A$49,0),MATCH(orders!L$1,products!$A$1:$G$1,0))</f>
        <v>12.95</v>
      </c>
      <c r="M92" s="3">
        <f t="shared" si="3"/>
        <v>12.95</v>
      </c>
      <c r="N92" t="str">
        <f t="shared" si="4"/>
        <v>Arabica</v>
      </c>
      <c r="O92" t="str">
        <f t="shared" si="5"/>
        <v>Light</v>
      </c>
      <c r="P92" t="str">
        <f>_xlfn.XLOOKUP(Table2[[#This Row],[Customer ID]],customers!$A$1:$A$1001,customers!$I$1:$I$1001," ",0)</f>
        <v>Yes</v>
      </c>
    </row>
    <row r="93" spans="1:16" x14ac:dyDescent="0.25">
      <c r="A93" s="2" t="s">
        <v>1001</v>
      </c>
      <c r="B93" s="6">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5">
        <f>INDEX(products!$A$1:$G$49,MATCH($D93,products!$A$1:$A$49,0),MATCH(orders!K$1,products!$A$1:$G$1,0))</f>
        <v>2.5</v>
      </c>
      <c r="L93">
        <f>INDEX(products!$A$1:$G$49,MATCH($D93,products!$A$1:$A$49,0),MATCH(orders!L$1,products!$A$1:$G$1,0))</f>
        <v>25.874999999999996</v>
      </c>
      <c r="M93" s="3">
        <f t="shared" si="3"/>
        <v>64.687499999999986</v>
      </c>
      <c r="N93" t="str">
        <f t="shared" si="4"/>
        <v>Arabica</v>
      </c>
      <c r="O93" t="str">
        <f t="shared" si="5"/>
        <v>Medium</v>
      </c>
      <c r="P93" t="str">
        <f>_xlfn.XLOOKUP(Table2[[#This Row],[Customer ID]],customers!$A$1:$A$1001,customers!$I$1:$I$1001," ",0)</f>
        <v>No</v>
      </c>
    </row>
    <row r="94" spans="1:16" x14ac:dyDescent="0.25">
      <c r="A94" s="2" t="s">
        <v>1007</v>
      </c>
      <c r="B94" s="6">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INDEX(products!$A$1:$G$49,MATCH($D94,products!$A$1:$A$49,0),MATCH(orders!I$1,products!$A$1:$G$1,0))</f>
        <v>Exc</v>
      </c>
      <c r="J94" t="str">
        <f>INDEX(products!$A$1:$G$49,MATCH($D94,products!$A$1:$A$49,0),MATCH(orders!J$1,products!$A$1:$G$1,0))</f>
        <v>L</v>
      </c>
      <c r="K94" s="5">
        <f>INDEX(products!$A$1:$G$49,MATCH($D94,products!$A$1:$A$49,0),MATCH(orders!K$1,products!$A$1:$G$1,0))</f>
        <v>1</v>
      </c>
      <c r="L94">
        <f>INDEX(products!$A$1:$G$49,MATCH($D94,products!$A$1:$A$49,0),MATCH(orders!L$1,products!$A$1:$G$1,0))</f>
        <v>14.85</v>
      </c>
      <c r="M94" s="3">
        <f t="shared" si="3"/>
        <v>14.85</v>
      </c>
      <c r="N94" t="str">
        <f t="shared" si="4"/>
        <v>Excelsa</v>
      </c>
      <c r="O94" t="str">
        <f t="shared" si="5"/>
        <v>Light</v>
      </c>
      <c r="P94" t="str">
        <f>_xlfn.XLOOKUP(Table2[[#This Row],[Customer ID]],customers!$A$1:$A$1001,customers!$I$1:$I$1001," ",0)</f>
        <v>Yes</v>
      </c>
    </row>
    <row r="95" spans="1:16" x14ac:dyDescent="0.25">
      <c r="A95" s="2" t="s">
        <v>1012</v>
      </c>
      <c r="B95" s="6">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5">
        <f>INDEX(products!$A$1:$G$49,MATCH($D95,products!$A$1:$A$49,0),MATCH(orders!K$1,products!$A$1:$G$1,0))</f>
        <v>0.5</v>
      </c>
      <c r="L95">
        <f>INDEX(products!$A$1:$G$49,MATCH($D95,products!$A$1:$A$49,0),MATCH(orders!L$1,products!$A$1:$G$1,0))</f>
        <v>8.91</v>
      </c>
      <c r="M95" s="3">
        <f t="shared" si="3"/>
        <v>4.4550000000000001</v>
      </c>
      <c r="N95" t="str">
        <f t="shared" si="4"/>
        <v>Excelsa</v>
      </c>
      <c r="O95" t="str">
        <f t="shared" si="5"/>
        <v>Light</v>
      </c>
      <c r="P95" t="str">
        <f>_xlfn.XLOOKUP(Table2[[#This Row],[Customer ID]],customers!$A$1:$A$1001,customers!$I$1:$I$1001," ",0)</f>
        <v>Yes</v>
      </c>
    </row>
    <row r="96" spans="1:16" x14ac:dyDescent="0.25">
      <c r="A96" s="2" t="s">
        <v>1018</v>
      </c>
      <c r="B96" s="6">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INDEX(products!$A$1:$G$49,MATCH($D96,products!$A$1:$A$49,0),MATCH(orders!I$1,products!$A$1:$G$1,0))</f>
        <v>Ara</v>
      </c>
      <c r="J96" t="str">
        <f>INDEX(products!$A$1:$G$49,MATCH($D96,products!$A$1:$A$49,0),MATCH(orders!J$1,products!$A$1:$G$1,0))</f>
        <v>D</v>
      </c>
      <c r="K96" s="5">
        <f>INDEX(products!$A$1:$G$49,MATCH($D96,products!$A$1:$A$49,0),MATCH(orders!K$1,products!$A$1:$G$1,0))</f>
        <v>0.2</v>
      </c>
      <c r="L96">
        <f>INDEX(products!$A$1:$G$49,MATCH($D96,products!$A$1:$A$49,0),MATCH(orders!L$1,products!$A$1:$G$1,0))</f>
        <v>2.9849999999999999</v>
      </c>
      <c r="M96" s="3">
        <f t="shared" si="3"/>
        <v>0.59699999999999998</v>
      </c>
      <c r="N96" t="str">
        <f t="shared" si="4"/>
        <v>Arabica</v>
      </c>
      <c r="O96" t="str">
        <f t="shared" si="5"/>
        <v>Dark</v>
      </c>
      <c r="P96" t="str">
        <f>_xlfn.XLOOKUP(Table2[[#This Row],[Customer ID]],customers!$A$1:$A$1001,customers!$I$1:$I$1001," ",0)</f>
        <v>Yes</v>
      </c>
    </row>
    <row r="97" spans="1:16" x14ac:dyDescent="0.25">
      <c r="A97" s="2" t="s">
        <v>1022</v>
      </c>
      <c r="B97" s="6">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5">
        <f>INDEX(products!$A$1:$G$49,MATCH($D97,products!$A$1:$A$49,0),MATCH(orders!K$1,products!$A$1:$G$1,0))</f>
        <v>2.5</v>
      </c>
      <c r="L97">
        <f>INDEX(products!$A$1:$G$49,MATCH($D97,products!$A$1:$A$49,0),MATCH(orders!L$1,products!$A$1:$G$1,0))</f>
        <v>25.874999999999996</v>
      </c>
      <c r="M97" s="3">
        <f t="shared" si="3"/>
        <v>64.687499999999986</v>
      </c>
      <c r="N97" t="str">
        <f t="shared" si="4"/>
        <v>Arabica</v>
      </c>
      <c r="O97" t="str">
        <f t="shared" si="5"/>
        <v>Medium</v>
      </c>
      <c r="P97" t="str">
        <f>_xlfn.XLOOKUP(Table2[[#This Row],[Customer ID]],customers!$A$1:$A$1001,customers!$I$1:$I$1001," ",0)</f>
        <v>No</v>
      </c>
    </row>
    <row r="98" spans="1:16" x14ac:dyDescent="0.25">
      <c r="A98" s="2" t="s">
        <v>1027</v>
      </c>
      <c r="B98" s="6">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5">
        <f>INDEX(products!$A$1:$G$49,MATCH($D98,products!$A$1:$A$49,0),MATCH(orders!K$1,products!$A$1:$G$1,0))</f>
        <v>0.2</v>
      </c>
      <c r="L98">
        <f>INDEX(products!$A$1:$G$49,MATCH($D98,products!$A$1:$A$49,0),MATCH(orders!L$1,products!$A$1:$G$1,0))</f>
        <v>2.9849999999999999</v>
      </c>
      <c r="M98" s="3">
        <f t="shared" si="3"/>
        <v>0.59699999999999998</v>
      </c>
      <c r="N98" t="str">
        <f t="shared" si="4"/>
        <v>Arabica</v>
      </c>
      <c r="O98" t="str">
        <f t="shared" si="5"/>
        <v>Dark</v>
      </c>
      <c r="P98" t="str">
        <f>_xlfn.XLOOKUP(Table2[[#This Row],[Customer ID]],customers!$A$1:$A$1001,customers!$I$1:$I$1001," ",0)</f>
        <v>No</v>
      </c>
    </row>
    <row r="99" spans="1:16" x14ac:dyDescent="0.25">
      <c r="A99" s="2" t="s">
        <v>1032</v>
      </c>
      <c r="B99" s="6">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5">
        <f>INDEX(products!$A$1:$G$49,MATCH($D99,products!$A$1:$A$49,0),MATCH(orders!K$1,products!$A$1:$G$1,0))</f>
        <v>0.5</v>
      </c>
      <c r="L99">
        <f>INDEX(products!$A$1:$G$49,MATCH($D99,products!$A$1:$A$49,0),MATCH(orders!L$1,products!$A$1:$G$1,0))</f>
        <v>6.75</v>
      </c>
      <c r="M99" s="3">
        <f t="shared" si="3"/>
        <v>3.375</v>
      </c>
      <c r="N99" t="str">
        <f t="shared" si="4"/>
        <v>Arabica</v>
      </c>
      <c r="O99" t="str">
        <f t="shared" si="5"/>
        <v>Medium</v>
      </c>
      <c r="P99" t="str">
        <f>_xlfn.XLOOKUP(Table2[[#This Row],[Customer ID]],customers!$A$1:$A$1001,customers!$I$1:$I$1001," ",0)</f>
        <v>No</v>
      </c>
    </row>
    <row r="100" spans="1:16" x14ac:dyDescent="0.25">
      <c r="A100" s="2" t="s">
        <v>1038</v>
      </c>
      <c r="B100" s="6">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INDEX(products!$A$1:$G$49,MATCH($D100,products!$A$1:$A$49,0),MATCH(orders!I$1,products!$A$1:$G$1,0))</f>
        <v>Ara</v>
      </c>
      <c r="J100" t="str">
        <f>INDEX(products!$A$1:$G$49,MATCH($D100,products!$A$1:$A$49,0),MATCH(orders!J$1,products!$A$1:$G$1,0))</f>
        <v>D</v>
      </c>
      <c r="K100" s="5">
        <f>INDEX(products!$A$1:$G$49,MATCH($D100,products!$A$1:$A$49,0),MATCH(orders!K$1,products!$A$1:$G$1,0))</f>
        <v>0.2</v>
      </c>
      <c r="L100">
        <f>INDEX(products!$A$1:$G$49,MATCH($D100,products!$A$1:$A$49,0),MATCH(orders!L$1,products!$A$1:$G$1,0))</f>
        <v>2.9849999999999999</v>
      </c>
      <c r="M100" s="3">
        <f t="shared" si="3"/>
        <v>0.59699999999999998</v>
      </c>
      <c r="N100" t="str">
        <f t="shared" si="4"/>
        <v>Arabica</v>
      </c>
      <c r="O100" t="str">
        <f t="shared" si="5"/>
        <v>Dark</v>
      </c>
      <c r="P100" t="str">
        <f>_xlfn.XLOOKUP(Table2[[#This Row],[Customer ID]],customers!$A$1:$A$1001,customers!$I$1:$I$1001," ",0)</f>
        <v>No</v>
      </c>
    </row>
    <row r="101" spans="1:16" x14ac:dyDescent="0.25">
      <c r="A101" s="2" t="s">
        <v>1043</v>
      </c>
      <c r="B101" s="6">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5">
        <f>INDEX(products!$A$1:$G$49,MATCH($D101,products!$A$1:$A$49,0),MATCH(orders!K$1,products!$A$1:$G$1,0))</f>
        <v>0.2</v>
      </c>
      <c r="L101">
        <f>INDEX(products!$A$1:$G$49,MATCH($D101,products!$A$1:$A$49,0),MATCH(orders!L$1,products!$A$1:$G$1,0))</f>
        <v>4.3650000000000002</v>
      </c>
      <c r="M101" s="3">
        <f t="shared" si="3"/>
        <v>0.87300000000000011</v>
      </c>
      <c r="N101" t="str">
        <f t="shared" si="4"/>
        <v>Liberica</v>
      </c>
      <c r="O101" t="str">
        <f t="shared" si="5"/>
        <v>Medium</v>
      </c>
      <c r="P101" t="str">
        <f>_xlfn.XLOOKUP(Table2[[#This Row],[Customer ID]],customers!$A$1:$A$1001,customers!$I$1:$I$1001," ",0)</f>
        <v>Yes</v>
      </c>
    </row>
    <row r="102" spans="1:16" x14ac:dyDescent="0.25">
      <c r="A102" s="2" t="s">
        <v>1048</v>
      </c>
      <c r="B102" s="6">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5">
        <f>INDEX(products!$A$1:$G$49,MATCH($D102,products!$A$1:$A$49,0),MATCH(orders!K$1,products!$A$1:$G$1,0))</f>
        <v>0.2</v>
      </c>
      <c r="L102">
        <f>INDEX(products!$A$1:$G$49,MATCH($D102,products!$A$1:$A$49,0),MATCH(orders!L$1,products!$A$1:$G$1,0))</f>
        <v>3.8849999999999998</v>
      </c>
      <c r="M102" s="3">
        <f t="shared" si="3"/>
        <v>0.77700000000000002</v>
      </c>
      <c r="N102" t="str">
        <f t="shared" si="4"/>
        <v>Arabica</v>
      </c>
      <c r="O102" t="str">
        <f t="shared" si="5"/>
        <v>Light</v>
      </c>
      <c r="P102" t="str">
        <f>_xlfn.XLOOKUP(Table2[[#This Row],[Customer ID]],customers!$A$1:$A$1001,customers!$I$1:$I$1001," ",0)</f>
        <v>Yes</v>
      </c>
    </row>
    <row r="103" spans="1:16" x14ac:dyDescent="0.25">
      <c r="A103" s="2" t="s">
        <v>1053</v>
      </c>
      <c r="B103" s="6">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5">
        <f>INDEX(products!$A$1:$G$49,MATCH($D103,products!$A$1:$A$49,0),MATCH(orders!K$1,products!$A$1:$G$1,0))</f>
        <v>2.5</v>
      </c>
      <c r="L103">
        <f>INDEX(products!$A$1:$G$49,MATCH($D103,products!$A$1:$A$49,0),MATCH(orders!L$1,products!$A$1:$G$1,0))</f>
        <v>29.784999999999997</v>
      </c>
      <c r="M103" s="3">
        <f t="shared" si="3"/>
        <v>74.462499999999991</v>
      </c>
      <c r="N103" t="str">
        <f t="shared" si="4"/>
        <v>Liberica</v>
      </c>
      <c r="O103" t="str">
        <f t="shared" si="5"/>
        <v>Dark</v>
      </c>
      <c r="P103" t="str">
        <f>_xlfn.XLOOKUP(Table2[[#This Row],[Customer ID]],customers!$A$1:$A$1001,customers!$I$1:$I$1001," ",0)</f>
        <v>Yes</v>
      </c>
    </row>
    <row r="104" spans="1:16" x14ac:dyDescent="0.25">
      <c r="A104" s="2" t="s">
        <v>1059</v>
      </c>
      <c r="B104" s="6">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5">
        <f>INDEX(products!$A$1:$G$49,MATCH($D104,products!$A$1:$A$49,0),MATCH(orders!K$1,products!$A$1:$G$1,0))</f>
        <v>1</v>
      </c>
      <c r="L104">
        <f>INDEX(products!$A$1:$G$49,MATCH($D104,products!$A$1:$A$49,0),MATCH(orders!L$1,products!$A$1:$G$1,0))</f>
        <v>12.95</v>
      </c>
      <c r="M104" s="3">
        <f t="shared" si="3"/>
        <v>12.95</v>
      </c>
      <c r="N104" t="str">
        <f t="shared" si="4"/>
        <v>Liberica</v>
      </c>
      <c r="O104" t="str">
        <f t="shared" si="5"/>
        <v>Dark</v>
      </c>
      <c r="P104" t="str">
        <f>_xlfn.XLOOKUP(Table2[[#This Row],[Customer ID]],customers!$A$1:$A$1001,customers!$I$1:$I$1001," ",0)</f>
        <v>Yes</v>
      </c>
    </row>
    <row r="105" spans="1:16" x14ac:dyDescent="0.25">
      <c r="A105" s="2" t="s">
        <v>1065</v>
      </c>
      <c r="B105" s="6">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5">
        <f>INDEX(products!$A$1:$G$49,MATCH($D105,products!$A$1:$A$49,0),MATCH(orders!K$1,products!$A$1:$G$1,0))</f>
        <v>0.2</v>
      </c>
      <c r="L105">
        <f>INDEX(products!$A$1:$G$49,MATCH($D105,products!$A$1:$A$49,0),MATCH(orders!L$1,products!$A$1:$G$1,0))</f>
        <v>2.9849999999999999</v>
      </c>
      <c r="M105" s="3">
        <f t="shared" si="3"/>
        <v>0.59699999999999998</v>
      </c>
      <c r="N105" t="str">
        <f t="shared" si="4"/>
        <v>Robusta</v>
      </c>
      <c r="O105" t="str">
        <f t="shared" si="5"/>
        <v>Medium</v>
      </c>
      <c r="P105" t="str">
        <f>_xlfn.XLOOKUP(Table2[[#This Row],[Customer ID]],customers!$A$1:$A$1001,customers!$I$1:$I$1001," ",0)</f>
        <v>No</v>
      </c>
    </row>
    <row r="106" spans="1:16" x14ac:dyDescent="0.25">
      <c r="A106" s="2" t="s">
        <v>1071</v>
      </c>
      <c r="B106" s="6">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5">
        <f>INDEX(products!$A$1:$G$49,MATCH($D106,products!$A$1:$A$49,0),MATCH(orders!K$1,products!$A$1:$G$1,0))</f>
        <v>1</v>
      </c>
      <c r="L106">
        <f>INDEX(products!$A$1:$G$49,MATCH($D106,products!$A$1:$A$49,0),MATCH(orders!L$1,products!$A$1:$G$1,0))</f>
        <v>14.55</v>
      </c>
      <c r="M106" s="3">
        <f t="shared" si="3"/>
        <v>14.55</v>
      </c>
      <c r="N106" t="str">
        <f t="shared" si="4"/>
        <v>Liberica</v>
      </c>
      <c r="O106" t="str">
        <f t="shared" si="5"/>
        <v>Medium</v>
      </c>
      <c r="P106" t="str">
        <f>_xlfn.XLOOKUP(Table2[[#This Row],[Customer ID]],customers!$A$1:$A$1001,customers!$I$1:$I$1001," ",0)</f>
        <v>No</v>
      </c>
    </row>
    <row r="107" spans="1:16" x14ac:dyDescent="0.25">
      <c r="A107" s="2" t="s">
        <v>1077</v>
      </c>
      <c r="B107" s="6">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5">
        <f>INDEX(products!$A$1:$G$49,MATCH($D107,products!$A$1:$A$49,0),MATCH(orders!K$1,products!$A$1:$G$1,0))</f>
        <v>0.5</v>
      </c>
      <c r="L107">
        <f>INDEX(products!$A$1:$G$49,MATCH($D107,products!$A$1:$A$49,0),MATCH(orders!L$1,products!$A$1:$G$1,0))</f>
        <v>6.75</v>
      </c>
      <c r="M107" s="3">
        <f t="shared" si="3"/>
        <v>3.375</v>
      </c>
      <c r="N107" t="str">
        <f t="shared" si="4"/>
        <v>Arabica</v>
      </c>
      <c r="O107" t="str">
        <f t="shared" si="5"/>
        <v>Medium</v>
      </c>
      <c r="P107" t="str">
        <f>_xlfn.XLOOKUP(Table2[[#This Row],[Customer ID]],customers!$A$1:$A$1001,customers!$I$1:$I$1001," ",0)</f>
        <v>Yes</v>
      </c>
    </row>
    <row r="108" spans="1:16" x14ac:dyDescent="0.25">
      <c r="A108" s="2" t="s">
        <v>1083</v>
      </c>
      <c r="B108" s="6">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5">
        <f>INDEX(products!$A$1:$G$49,MATCH($D108,products!$A$1:$A$49,0),MATCH(orders!K$1,products!$A$1:$G$1,0))</f>
        <v>1</v>
      </c>
      <c r="L108">
        <f>INDEX(products!$A$1:$G$49,MATCH($D108,products!$A$1:$A$49,0),MATCH(orders!L$1,products!$A$1:$G$1,0))</f>
        <v>12.15</v>
      </c>
      <c r="M108" s="3">
        <f t="shared" si="3"/>
        <v>12.15</v>
      </c>
      <c r="N108" t="str">
        <f t="shared" si="4"/>
        <v>Excelsa</v>
      </c>
      <c r="O108" t="str">
        <f t="shared" si="5"/>
        <v>Dark</v>
      </c>
      <c r="P108" t="str">
        <f>_xlfn.XLOOKUP(Table2[[#This Row],[Customer ID]],customers!$A$1:$A$1001,customers!$I$1:$I$1001," ",0)</f>
        <v>No</v>
      </c>
    </row>
    <row r="109" spans="1:16" x14ac:dyDescent="0.25">
      <c r="A109" s="2" t="s">
        <v>1089</v>
      </c>
      <c r="B109" s="6">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5">
        <f>INDEX(products!$A$1:$G$49,MATCH($D109,products!$A$1:$A$49,0),MATCH(orders!K$1,products!$A$1:$G$1,0))</f>
        <v>0.5</v>
      </c>
      <c r="L109">
        <f>INDEX(products!$A$1:$G$49,MATCH($D109,products!$A$1:$A$49,0),MATCH(orders!L$1,products!$A$1:$G$1,0))</f>
        <v>5.97</v>
      </c>
      <c r="M109" s="3">
        <f t="shared" si="3"/>
        <v>2.9849999999999999</v>
      </c>
      <c r="N109" t="str">
        <f t="shared" si="4"/>
        <v>Robusta</v>
      </c>
      <c r="O109" t="str">
        <f t="shared" si="5"/>
        <v>Medium</v>
      </c>
      <c r="P109" t="str">
        <f>_xlfn.XLOOKUP(Table2[[#This Row],[Customer ID]],customers!$A$1:$A$1001,customers!$I$1:$I$1001," ",0)</f>
        <v>Yes</v>
      </c>
    </row>
    <row r="110" spans="1:16" x14ac:dyDescent="0.25">
      <c r="A110" s="2" t="s">
        <v>1095</v>
      </c>
      <c r="B110" s="6">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5">
        <f>INDEX(products!$A$1:$G$49,MATCH($D110,products!$A$1:$A$49,0),MATCH(orders!K$1,products!$A$1:$G$1,0))</f>
        <v>0.5</v>
      </c>
      <c r="L110">
        <f>INDEX(products!$A$1:$G$49,MATCH($D110,products!$A$1:$A$49,0),MATCH(orders!L$1,products!$A$1:$G$1,0))</f>
        <v>6.75</v>
      </c>
      <c r="M110" s="3">
        <f t="shared" si="3"/>
        <v>3.375</v>
      </c>
      <c r="N110" t="str">
        <f t="shared" si="4"/>
        <v>Arabica</v>
      </c>
      <c r="O110" t="str">
        <f t="shared" si="5"/>
        <v>Medium</v>
      </c>
      <c r="P110" t="str">
        <f>_xlfn.XLOOKUP(Table2[[#This Row],[Customer ID]],customers!$A$1:$A$1001,customers!$I$1:$I$1001," ",0)</f>
        <v>No</v>
      </c>
    </row>
    <row r="111" spans="1:16" x14ac:dyDescent="0.25">
      <c r="A111" s="2" t="s">
        <v>1100</v>
      </c>
      <c r="B111" s="6">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5">
        <f>INDEX(products!$A$1:$G$49,MATCH($D111,products!$A$1:$A$49,0),MATCH(orders!K$1,products!$A$1:$G$1,0))</f>
        <v>0.5</v>
      </c>
      <c r="L111">
        <f>INDEX(products!$A$1:$G$49,MATCH($D111,products!$A$1:$A$49,0),MATCH(orders!L$1,products!$A$1:$G$1,0))</f>
        <v>7.77</v>
      </c>
      <c r="M111" s="3">
        <f t="shared" si="3"/>
        <v>3.8849999999999998</v>
      </c>
      <c r="N111" t="str">
        <f t="shared" si="4"/>
        <v>Liberica</v>
      </c>
      <c r="O111" t="str">
        <f t="shared" si="5"/>
        <v>Dark</v>
      </c>
      <c r="P111" t="str">
        <f>_xlfn.XLOOKUP(Table2[[#This Row],[Customer ID]],customers!$A$1:$A$1001,customers!$I$1:$I$1001," ",0)</f>
        <v>Yes</v>
      </c>
    </row>
    <row r="112" spans="1:16" x14ac:dyDescent="0.25">
      <c r="A112" s="2" t="s">
        <v>1106</v>
      </c>
      <c r="B112" s="6">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5">
        <f>INDEX(products!$A$1:$G$49,MATCH($D112,products!$A$1:$A$49,0),MATCH(orders!K$1,products!$A$1:$G$1,0))</f>
        <v>0.2</v>
      </c>
      <c r="L112">
        <f>INDEX(products!$A$1:$G$49,MATCH($D112,products!$A$1:$A$49,0),MATCH(orders!L$1,products!$A$1:$G$1,0))</f>
        <v>4.4550000000000001</v>
      </c>
      <c r="M112" s="3">
        <f t="shared" si="3"/>
        <v>0.89100000000000001</v>
      </c>
      <c r="N112" t="str">
        <f t="shared" si="4"/>
        <v>Excelsa</v>
      </c>
      <c r="O112" t="str">
        <f t="shared" si="5"/>
        <v>Light</v>
      </c>
      <c r="P112" t="str">
        <f>_xlfn.XLOOKUP(Table2[[#This Row],[Customer ID]],customers!$A$1:$A$1001,customers!$I$1:$I$1001," ",0)</f>
        <v>Yes</v>
      </c>
    </row>
    <row r="113" spans="1:16" x14ac:dyDescent="0.25">
      <c r="A113" s="2" t="s">
        <v>1112</v>
      </c>
      <c r="B113" s="6">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5">
        <f>INDEX(products!$A$1:$G$49,MATCH($D113,products!$A$1:$A$49,0),MATCH(orders!K$1,products!$A$1:$G$1,0))</f>
        <v>0.5</v>
      </c>
      <c r="L113">
        <f>INDEX(products!$A$1:$G$49,MATCH($D113,products!$A$1:$A$49,0),MATCH(orders!L$1,products!$A$1:$G$1,0))</f>
        <v>5.3699999999999992</v>
      </c>
      <c r="M113" s="3">
        <f t="shared" si="3"/>
        <v>2.6849999999999996</v>
      </c>
      <c r="N113" t="str">
        <f t="shared" si="4"/>
        <v>Robusta</v>
      </c>
      <c r="O113" t="str">
        <f t="shared" si="5"/>
        <v>Dark</v>
      </c>
      <c r="P113" t="str">
        <f>_xlfn.XLOOKUP(Table2[[#This Row],[Customer ID]],customers!$A$1:$A$1001,customers!$I$1:$I$1001," ",0)</f>
        <v>No</v>
      </c>
    </row>
    <row r="114" spans="1:16" x14ac:dyDescent="0.25">
      <c r="A114" s="2" t="s">
        <v>1117</v>
      </c>
      <c r="B114" s="6">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5">
        <f>INDEX(products!$A$1:$G$49,MATCH($D114,products!$A$1:$A$49,0),MATCH(orders!K$1,products!$A$1:$G$1,0))</f>
        <v>1</v>
      </c>
      <c r="L114">
        <f>INDEX(products!$A$1:$G$49,MATCH($D114,products!$A$1:$A$49,0),MATCH(orders!L$1,products!$A$1:$G$1,0))</f>
        <v>11.25</v>
      </c>
      <c r="M114" s="3">
        <f t="shared" si="3"/>
        <v>11.25</v>
      </c>
      <c r="N114" t="str">
        <f t="shared" si="4"/>
        <v>Arabica</v>
      </c>
      <c r="O114" t="str">
        <f t="shared" si="5"/>
        <v>Medium</v>
      </c>
      <c r="P114" t="str">
        <f>_xlfn.XLOOKUP(Table2[[#This Row],[Customer ID]],customers!$A$1:$A$1001,customers!$I$1:$I$1001," ",0)</f>
        <v>No</v>
      </c>
    </row>
    <row r="115" spans="1:16" x14ac:dyDescent="0.25">
      <c r="A115" s="2" t="s">
        <v>1123</v>
      </c>
      <c r="B115" s="6">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5">
        <f>INDEX(products!$A$1:$G$49,MATCH($D115,products!$A$1:$A$49,0),MATCH(orders!K$1,products!$A$1:$G$1,0))</f>
        <v>1</v>
      </c>
      <c r="L115">
        <f>INDEX(products!$A$1:$G$49,MATCH($D115,products!$A$1:$A$49,0),MATCH(orders!L$1,products!$A$1:$G$1,0))</f>
        <v>14.55</v>
      </c>
      <c r="M115" s="3">
        <f t="shared" si="3"/>
        <v>14.55</v>
      </c>
      <c r="N115" t="str">
        <f t="shared" si="4"/>
        <v>Liberica</v>
      </c>
      <c r="O115" t="str">
        <f t="shared" si="5"/>
        <v>Medium</v>
      </c>
      <c r="P115" t="str">
        <f>_xlfn.XLOOKUP(Table2[[#This Row],[Customer ID]],customers!$A$1:$A$1001,customers!$I$1:$I$1001," ",0)</f>
        <v>No</v>
      </c>
    </row>
    <row r="116" spans="1:16" x14ac:dyDescent="0.25">
      <c r="A116" s="2" t="s">
        <v>1129</v>
      </c>
      <c r="B116" s="6">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5">
        <f>INDEX(products!$A$1:$G$49,MATCH($D116,products!$A$1:$A$49,0),MATCH(orders!K$1,products!$A$1:$G$1,0))</f>
        <v>0.2</v>
      </c>
      <c r="L116">
        <f>INDEX(products!$A$1:$G$49,MATCH($D116,products!$A$1:$A$49,0),MATCH(orders!L$1,products!$A$1:$G$1,0))</f>
        <v>3.5849999999999995</v>
      </c>
      <c r="M116" s="3">
        <f t="shared" si="3"/>
        <v>0.71699999999999997</v>
      </c>
      <c r="N116" t="str">
        <f t="shared" si="4"/>
        <v>Robusta</v>
      </c>
      <c r="O116" t="str">
        <f t="shared" si="5"/>
        <v>Light</v>
      </c>
      <c r="P116" t="str">
        <f>_xlfn.XLOOKUP(Table2[[#This Row],[Customer ID]],customers!$A$1:$A$1001,customers!$I$1:$I$1001," ",0)</f>
        <v>No</v>
      </c>
    </row>
    <row r="117" spans="1:16" x14ac:dyDescent="0.25">
      <c r="A117" s="2" t="s">
        <v>1134</v>
      </c>
      <c r="B117" s="6">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5">
        <f>INDEX(products!$A$1:$G$49,MATCH($D117,products!$A$1:$A$49,0),MATCH(orders!K$1,products!$A$1:$G$1,0))</f>
        <v>1</v>
      </c>
      <c r="L117">
        <f>INDEX(products!$A$1:$G$49,MATCH($D117,products!$A$1:$A$49,0),MATCH(orders!L$1,products!$A$1:$G$1,0))</f>
        <v>15.85</v>
      </c>
      <c r="M117" s="3">
        <f t="shared" si="3"/>
        <v>15.85</v>
      </c>
      <c r="N117" t="str">
        <f t="shared" si="4"/>
        <v>Liberica</v>
      </c>
      <c r="O117" t="str">
        <f t="shared" si="5"/>
        <v>Light</v>
      </c>
      <c r="P117" t="str">
        <f>_xlfn.XLOOKUP(Table2[[#This Row],[Customer ID]],customers!$A$1:$A$1001,customers!$I$1:$I$1001," ",0)</f>
        <v>No</v>
      </c>
    </row>
    <row r="118" spans="1:16" x14ac:dyDescent="0.25">
      <c r="A118" s="2" t="s">
        <v>1140</v>
      </c>
      <c r="B118" s="6">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5">
        <f>INDEX(products!$A$1:$G$49,MATCH($D118,products!$A$1:$A$49,0),MATCH(orders!K$1,products!$A$1:$G$1,0))</f>
        <v>0.2</v>
      </c>
      <c r="L118">
        <f>INDEX(products!$A$1:$G$49,MATCH($D118,products!$A$1:$A$49,0),MATCH(orders!L$1,products!$A$1:$G$1,0))</f>
        <v>4.7549999999999999</v>
      </c>
      <c r="M118" s="3">
        <f t="shared" si="3"/>
        <v>0.95100000000000007</v>
      </c>
      <c r="N118" t="str">
        <f t="shared" si="4"/>
        <v>Liberica</v>
      </c>
      <c r="O118" t="str">
        <f t="shared" si="5"/>
        <v>Light</v>
      </c>
      <c r="P118" t="str">
        <f>_xlfn.XLOOKUP(Table2[[#This Row],[Customer ID]],customers!$A$1:$A$1001,customers!$I$1:$I$1001," ",0)</f>
        <v>Yes</v>
      </c>
    </row>
    <row r="119" spans="1:16" x14ac:dyDescent="0.25">
      <c r="A119" s="2" t="s">
        <v>1146</v>
      </c>
      <c r="B119" s="6">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5">
        <f>INDEX(products!$A$1:$G$49,MATCH($D119,products!$A$1:$A$49,0),MATCH(orders!K$1,products!$A$1:$G$1,0))</f>
        <v>0.5</v>
      </c>
      <c r="L119">
        <f>INDEX(products!$A$1:$G$49,MATCH($D119,products!$A$1:$A$49,0),MATCH(orders!L$1,products!$A$1:$G$1,0))</f>
        <v>9.51</v>
      </c>
      <c r="M119" s="3">
        <f t="shared" si="3"/>
        <v>4.7549999999999999</v>
      </c>
      <c r="N119" t="str">
        <f t="shared" si="4"/>
        <v>Liberica</v>
      </c>
      <c r="O119" t="str">
        <f t="shared" si="5"/>
        <v>Light</v>
      </c>
      <c r="P119" t="str">
        <f>_xlfn.XLOOKUP(Table2[[#This Row],[Customer ID]],customers!$A$1:$A$1001,customers!$I$1:$I$1001," ",0)</f>
        <v>No</v>
      </c>
    </row>
    <row r="120" spans="1:16" x14ac:dyDescent="0.25">
      <c r="A120" s="2" t="s">
        <v>1152</v>
      </c>
      <c r="B120" s="6">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5">
        <f>INDEX(products!$A$1:$G$49,MATCH($D120,products!$A$1:$A$49,0),MATCH(orders!K$1,products!$A$1:$G$1,0))</f>
        <v>0.5</v>
      </c>
      <c r="L120">
        <f>INDEX(products!$A$1:$G$49,MATCH($D120,products!$A$1:$A$49,0),MATCH(orders!L$1,products!$A$1:$G$1,0))</f>
        <v>7.29</v>
      </c>
      <c r="M120" s="3">
        <f t="shared" si="3"/>
        <v>3.645</v>
      </c>
      <c r="N120" t="str">
        <f t="shared" si="4"/>
        <v>Excelsa</v>
      </c>
      <c r="O120" t="str">
        <f t="shared" si="5"/>
        <v>Dark</v>
      </c>
      <c r="P120" t="str">
        <f>_xlfn.XLOOKUP(Table2[[#This Row],[Customer ID]],customers!$A$1:$A$1001,customers!$I$1:$I$1001," ",0)</f>
        <v>Yes</v>
      </c>
    </row>
    <row r="121" spans="1:16" x14ac:dyDescent="0.25">
      <c r="A121" s="2" t="s">
        <v>1158</v>
      </c>
      <c r="B121" s="6">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5">
        <f>INDEX(products!$A$1:$G$49,MATCH($D121,products!$A$1:$A$49,0),MATCH(orders!K$1,products!$A$1:$G$1,0))</f>
        <v>0.2</v>
      </c>
      <c r="L121">
        <f>INDEX(products!$A$1:$G$49,MATCH($D121,products!$A$1:$A$49,0),MATCH(orders!L$1,products!$A$1:$G$1,0))</f>
        <v>4.125</v>
      </c>
      <c r="M121" s="3">
        <f t="shared" si="3"/>
        <v>0.82500000000000007</v>
      </c>
      <c r="N121" t="str">
        <f t="shared" si="4"/>
        <v>Excelsa</v>
      </c>
      <c r="O121" t="str">
        <f t="shared" si="5"/>
        <v>Medium</v>
      </c>
      <c r="P121" t="str">
        <f>_xlfn.XLOOKUP(Table2[[#This Row],[Customer ID]],customers!$A$1:$A$1001,customers!$I$1:$I$1001," ",0)</f>
        <v>No</v>
      </c>
    </row>
    <row r="122" spans="1:16" x14ac:dyDescent="0.25">
      <c r="A122" s="2" t="s">
        <v>1158</v>
      </c>
      <c r="B122" s="6">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5">
        <f>INDEX(products!$A$1:$G$49,MATCH($D122,products!$A$1:$A$49,0),MATCH(orders!K$1,products!$A$1:$G$1,0))</f>
        <v>0.2</v>
      </c>
      <c r="L122">
        <f>INDEX(products!$A$1:$G$49,MATCH($D122,products!$A$1:$A$49,0),MATCH(orders!L$1,products!$A$1:$G$1,0))</f>
        <v>3.8849999999999998</v>
      </c>
      <c r="M122" s="3">
        <f t="shared" si="3"/>
        <v>0.77700000000000002</v>
      </c>
      <c r="N122" t="str">
        <f t="shared" si="4"/>
        <v>Arabica</v>
      </c>
      <c r="O122" t="str">
        <f t="shared" si="5"/>
        <v>Light</v>
      </c>
      <c r="P122" t="str">
        <f>_xlfn.XLOOKUP(Table2[[#This Row],[Customer ID]],customers!$A$1:$A$1001,customers!$I$1:$I$1001," ",0)</f>
        <v>No</v>
      </c>
    </row>
    <row r="123" spans="1:16" x14ac:dyDescent="0.25">
      <c r="A123" s="2" t="s">
        <v>1158</v>
      </c>
      <c r="B123" s="6">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5">
        <f>INDEX(products!$A$1:$G$49,MATCH($D123,products!$A$1:$A$49,0),MATCH(orders!K$1,products!$A$1:$G$1,0))</f>
        <v>1</v>
      </c>
      <c r="L123">
        <f>INDEX(products!$A$1:$G$49,MATCH($D123,products!$A$1:$A$49,0),MATCH(orders!L$1,products!$A$1:$G$1,0))</f>
        <v>13.75</v>
      </c>
      <c r="M123" s="3">
        <f t="shared" si="3"/>
        <v>13.75</v>
      </c>
      <c r="N123" t="str">
        <f t="shared" si="4"/>
        <v>Excelsa</v>
      </c>
      <c r="O123" t="str">
        <f t="shared" si="5"/>
        <v>Medium</v>
      </c>
      <c r="P123" t="str">
        <f>_xlfn.XLOOKUP(Table2[[#This Row],[Customer ID]],customers!$A$1:$A$1001,customers!$I$1:$I$1001," ",0)</f>
        <v>No</v>
      </c>
    </row>
    <row r="124" spans="1:16" x14ac:dyDescent="0.25">
      <c r="A124" s="2" t="s">
        <v>1174</v>
      </c>
      <c r="B124" s="6">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5">
        <f>INDEX(products!$A$1:$G$49,MATCH($D124,products!$A$1:$A$49,0),MATCH(orders!K$1,products!$A$1:$G$1,0))</f>
        <v>0.5</v>
      </c>
      <c r="L124">
        <f>INDEX(products!$A$1:$G$49,MATCH($D124,products!$A$1:$A$49,0),MATCH(orders!L$1,products!$A$1:$G$1,0))</f>
        <v>5.97</v>
      </c>
      <c r="M124" s="3">
        <f t="shared" si="3"/>
        <v>2.9849999999999999</v>
      </c>
      <c r="N124" t="str">
        <f t="shared" si="4"/>
        <v>Arabica</v>
      </c>
      <c r="O124" t="str">
        <f t="shared" si="5"/>
        <v>Dark</v>
      </c>
      <c r="P124" t="str">
        <f>_xlfn.XLOOKUP(Table2[[#This Row],[Customer ID]],customers!$A$1:$A$1001,customers!$I$1:$I$1001," ",0)</f>
        <v>Yes</v>
      </c>
    </row>
    <row r="125" spans="1:16" x14ac:dyDescent="0.25">
      <c r="A125" s="2" t="s">
        <v>1180</v>
      </c>
      <c r="B125" s="6">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5">
        <f>INDEX(products!$A$1:$G$49,MATCH($D125,products!$A$1:$A$49,0),MATCH(orders!K$1,products!$A$1:$G$1,0))</f>
        <v>2.5</v>
      </c>
      <c r="L125">
        <f>INDEX(products!$A$1:$G$49,MATCH($D125,products!$A$1:$A$49,0),MATCH(orders!L$1,products!$A$1:$G$1,0))</f>
        <v>36.454999999999998</v>
      </c>
      <c r="M125" s="3">
        <f t="shared" si="3"/>
        <v>91.137499999999989</v>
      </c>
      <c r="N125" t="str">
        <f t="shared" si="4"/>
        <v>Liberica</v>
      </c>
      <c r="O125" t="str">
        <f t="shared" si="5"/>
        <v>Light</v>
      </c>
      <c r="P125" t="str">
        <f>_xlfn.XLOOKUP(Table2[[#This Row],[Customer ID]],customers!$A$1:$A$1001,customers!$I$1:$I$1001," ",0)</f>
        <v>No</v>
      </c>
    </row>
    <row r="126" spans="1:16" x14ac:dyDescent="0.25">
      <c r="A126" s="2" t="s">
        <v>1186</v>
      </c>
      <c r="B126" s="6">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5">
        <f>INDEX(products!$A$1:$G$49,MATCH($D126,products!$A$1:$A$49,0),MATCH(orders!K$1,products!$A$1:$G$1,0))</f>
        <v>0.2</v>
      </c>
      <c r="L126">
        <f>INDEX(products!$A$1:$G$49,MATCH($D126,products!$A$1:$A$49,0),MATCH(orders!L$1,products!$A$1:$G$1,0))</f>
        <v>4.3650000000000002</v>
      </c>
      <c r="M126" s="3">
        <f t="shared" si="3"/>
        <v>0.87300000000000011</v>
      </c>
      <c r="N126" t="str">
        <f t="shared" si="4"/>
        <v>Liberica</v>
      </c>
      <c r="O126" t="str">
        <f t="shared" si="5"/>
        <v>Medium</v>
      </c>
      <c r="P126" t="str">
        <f>_xlfn.XLOOKUP(Table2[[#This Row],[Customer ID]],customers!$A$1:$A$1001,customers!$I$1:$I$1001," ",0)</f>
        <v>Yes</v>
      </c>
    </row>
    <row r="127" spans="1:16" x14ac:dyDescent="0.25">
      <c r="A127" s="2" t="s">
        <v>1192</v>
      </c>
      <c r="B127" s="6">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5">
        <f>INDEX(products!$A$1:$G$49,MATCH($D127,products!$A$1:$A$49,0),MATCH(orders!K$1,products!$A$1:$G$1,0))</f>
        <v>0.5</v>
      </c>
      <c r="L127">
        <f>INDEX(products!$A$1:$G$49,MATCH($D127,products!$A$1:$A$49,0),MATCH(orders!L$1,products!$A$1:$G$1,0))</f>
        <v>8.73</v>
      </c>
      <c r="M127" s="3">
        <f t="shared" si="3"/>
        <v>4.3650000000000002</v>
      </c>
      <c r="N127" t="str">
        <f t="shared" si="4"/>
        <v>Liberica</v>
      </c>
      <c r="O127" t="str">
        <f t="shared" si="5"/>
        <v>Medium</v>
      </c>
      <c r="P127" t="str">
        <f>_xlfn.XLOOKUP(Table2[[#This Row],[Customer ID]],customers!$A$1:$A$1001,customers!$I$1:$I$1001," ",0)</f>
        <v>Yes</v>
      </c>
    </row>
    <row r="128" spans="1:16" x14ac:dyDescent="0.25">
      <c r="A128" s="2" t="s">
        <v>1198</v>
      </c>
      <c r="B128" s="6">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5">
        <f>INDEX(products!$A$1:$G$49,MATCH($D128,products!$A$1:$A$49,0),MATCH(orders!K$1,products!$A$1:$G$1,0))</f>
        <v>1</v>
      </c>
      <c r="L128">
        <f>INDEX(products!$A$1:$G$49,MATCH($D128,products!$A$1:$A$49,0),MATCH(orders!L$1,products!$A$1:$G$1,0))</f>
        <v>11.25</v>
      </c>
      <c r="M128" s="3">
        <f t="shared" si="3"/>
        <v>11.25</v>
      </c>
      <c r="N128" t="str">
        <f t="shared" si="4"/>
        <v>Arabica</v>
      </c>
      <c r="O128" t="str">
        <f t="shared" si="5"/>
        <v>Medium</v>
      </c>
      <c r="P128" t="str">
        <f>_xlfn.XLOOKUP(Table2[[#This Row],[Customer ID]],customers!$A$1:$A$1001,customers!$I$1:$I$1001," ",0)</f>
        <v>No</v>
      </c>
    </row>
    <row r="129" spans="1:16" x14ac:dyDescent="0.25">
      <c r="A129" s="2" t="s">
        <v>1204</v>
      </c>
      <c r="B129" s="6">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5">
        <f>INDEX(products!$A$1:$G$49,MATCH($D129,products!$A$1:$A$49,0),MATCH(orders!K$1,products!$A$1:$G$1,0))</f>
        <v>1</v>
      </c>
      <c r="L129">
        <f>INDEX(products!$A$1:$G$49,MATCH($D129,products!$A$1:$A$49,0),MATCH(orders!L$1,products!$A$1:$G$1,0))</f>
        <v>12.95</v>
      </c>
      <c r="M129" s="3">
        <f t="shared" si="3"/>
        <v>12.95</v>
      </c>
      <c r="N129" t="str">
        <f t="shared" si="4"/>
        <v>Liberica</v>
      </c>
      <c r="O129" t="str">
        <f t="shared" si="5"/>
        <v>Dark</v>
      </c>
      <c r="P129" t="str">
        <f>_xlfn.XLOOKUP(Table2[[#This Row],[Customer ID]],customers!$A$1:$A$1001,customers!$I$1:$I$1001," ",0)</f>
        <v>No</v>
      </c>
    </row>
    <row r="130" spans="1:16" x14ac:dyDescent="0.25">
      <c r="A130" s="2" t="s">
        <v>1210</v>
      </c>
      <c r="B130" s="6">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5">
        <f>INDEX(products!$A$1:$G$49,MATCH($D130,products!$A$1:$A$49,0),MATCH(orders!K$1,products!$A$1:$G$1,0))</f>
        <v>0.5</v>
      </c>
      <c r="L130">
        <f>INDEX(products!$A$1:$G$49,MATCH($D130,products!$A$1:$A$49,0),MATCH(orders!L$1,products!$A$1:$G$1,0))</f>
        <v>6.75</v>
      </c>
      <c r="M130" s="3">
        <f t="shared" si="3"/>
        <v>3.375</v>
      </c>
      <c r="N130" t="str">
        <f t="shared" si="4"/>
        <v>Arabica</v>
      </c>
      <c r="O130" t="str">
        <f t="shared" si="5"/>
        <v>Medium</v>
      </c>
      <c r="P130" t="str">
        <f>_xlfn.XLOOKUP(Table2[[#This Row],[Customer ID]],customers!$A$1:$A$1001,customers!$I$1:$I$1001," ",0)</f>
        <v>No</v>
      </c>
    </row>
    <row r="131" spans="1:16" x14ac:dyDescent="0.25">
      <c r="A131" s="2" t="s">
        <v>1216</v>
      </c>
      <c r="B131" s="6">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5">
        <f>INDEX(products!$A$1:$G$49,MATCH($D131,products!$A$1:$A$49,0),MATCH(orders!K$1,products!$A$1:$G$1,0))</f>
        <v>1</v>
      </c>
      <c r="L131">
        <f>INDEX(products!$A$1:$G$49,MATCH($D131,products!$A$1:$A$49,0),MATCH(orders!L$1,products!$A$1:$G$1,0))</f>
        <v>12.15</v>
      </c>
      <c r="M131" s="3">
        <f t="shared" ref="M131:M194" si="6">L131*K131</f>
        <v>12.15</v>
      </c>
      <c r="N131" t="str">
        <f t="shared" ref="N131:N194" si="7">IF(I131="Rob","Robusta",IF(I131="Exc","Excelsa",IF(I131="Ara","Arabica",IF(I131="Lib","Liberica"," "))))</f>
        <v>Excelsa</v>
      </c>
      <c r="O131" t="str">
        <f t="shared" ref="O131:O194" si="8">IF(J131="M","Medium",IF(J131="L","Light",IF(J131="D","Dark"," ")))</f>
        <v>Dark</v>
      </c>
      <c r="P131" t="str">
        <f>_xlfn.XLOOKUP(Table2[[#This Row],[Customer ID]],customers!$A$1:$A$1001,customers!$I$1:$I$1001," ",0)</f>
        <v>Yes</v>
      </c>
    </row>
    <row r="132" spans="1:16" x14ac:dyDescent="0.25">
      <c r="A132" s="2" t="s">
        <v>1222</v>
      </c>
      <c r="B132" s="6">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INDEX(products!$A$1:$G$49,MATCH($D132,products!$A$1:$A$49,0),MATCH(orders!I$1,products!$A$1:$G$1,0))</f>
        <v>Ara</v>
      </c>
      <c r="J132" t="str">
        <f>INDEX(products!$A$1:$G$49,MATCH($D132,products!$A$1:$A$49,0),MATCH(orders!J$1,products!$A$1:$G$1,0))</f>
        <v>L</v>
      </c>
      <c r="K132" s="5">
        <f>INDEX(products!$A$1:$G$49,MATCH($D132,products!$A$1:$A$49,0),MATCH(orders!K$1,products!$A$1:$G$1,0))</f>
        <v>2.5</v>
      </c>
      <c r="L132">
        <f>INDEX(products!$A$1:$G$49,MATCH($D132,products!$A$1:$A$49,0),MATCH(orders!L$1,products!$A$1:$G$1,0))</f>
        <v>29.784999999999997</v>
      </c>
      <c r="M132" s="3">
        <f t="shared" si="6"/>
        <v>74.462499999999991</v>
      </c>
      <c r="N132" t="str">
        <f t="shared" si="7"/>
        <v>Arabica</v>
      </c>
      <c r="O132" t="str">
        <f t="shared" si="8"/>
        <v>Light</v>
      </c>
      <c r="P132" t="str">
        <f>_xlfn.XLOOKUP(Table2[[#This Row],[Customer ID]],customers!$A$1:$A$1001,customers!$I$1:$I$1001," ",0)</f>
        <v>Yes</v>
      </c>
    </row>
    <row r="133" spans="1:16" x14ac:dyDescent="0.25">
      <c r="A133" s="2" t="s">
        <v>1227</v>
      </c>
      <c r="B133" s="6">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5">
        <f>INDEX(products!$A$1:$G$49,MATCH($D133,products!$A$1:$A$49,0),MATCH(orders!K$1,products!$A$1:$G$1,0))</f>
        <v>0.5</v>
      </c>
      <c r="L133">
        <f>INDEX(products!$A$1:$G$49,MATCH($D133,products!$A$1:$A$49,0),MATCH(orders!L$1,products!$A$1:$G$1,0))</f>
        <v>7.29</v>
      </c>
      <c r="M133" s="3">
        <f t="shared" si="6"/>
        <v>3.645</v>
      </c>
      <c r="N133" t="str">
        <f t="shared" si="7"/>
        <v>Excelsa</v>
      </c>
      <c r="O133" t="str">
        <f t="shared" si="8"/>
        <v>Dark</v>
      </c>
      <c r="P133" t="str">
        <f>_xlfn.XLOOKUP(Table2[[#This Row],[Customer ID]],customers!$A$1:$A$1001,customers!$I$1:$I$1001," ",0)</f>
        <v>Yes</v>
      </c>
    </row>
    <row r="134" spans="1:16" x14ac:dyDescent="0.25">
      <c r="A134" s="2" t="s">
        <v>1233</v>
      </c>
      <c r="B134" s="6">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5">
        <f>INDEX(products!$A$1:$G$49,MATCH($D134,products!$A$1:$A$49,0),MATCH(orders!K$1,products!$A$1:$G$1,0))</f>
        <v>2.5</v>
      </c>
      <c r="L134">
        <f>INDEX(products!$A$1:$G$49,MATCH($D134,products!$A$1:$A$49,0),MATCH(orders!L$1,products!$A$1:$G$1,0))</f>
        <v>29.784999999999997</v>
      </c>
      <c r="M134" s="3">
        <f t="shared" si="6"/>
        <v>74.462499999999991</v>
      </c>
      <c r="N134" t="str">
        <f t="shared" si="7"/>
        <v>Arabica</v>
      </c>
      <c r="O134" t="str">
        <f t="shared" si="8"/>
        <v>Light</v>
      </c>
      <c r="P134" t="str">
        <f>_xlfn.XLOOKUP(Table2[[#This Row],[Customer ID]],customers!$A$1:$A$1001,customers!$I$1:$I$1001," ",0)</f>
        <v>Yes</v>
      </c>
    </row>
    <row r="135" spans="1:16" x14ac:dyDescent="0.25">
      <c r="A135" s="2" t="s">
        <v>1239</v>
      </c>
      <c r="B135" s="6">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5">
        <f>INDEX(products!$A$1:$G$49,MATCH($D135,products!$A$1:$A$49,0),MATCH(orders!K$1,products!$A$1:$G$1,0))</f>
        <v>1</v>
      </c>
      <c r="L135">
        <f>INDEX(products!$A$1:$G$49,MATCH($D135,products!$A$1:$A$49,0),MATCH(orders!L$1,products!$A$1:$G$1,0))</f>
        <v>12.95</v>
      </c>
      <c r="M135" s="3">
        <f t="shared" si="6"/>
        <v>12.95</v>
      </c>
      <c r="N135" t="str">
        <f t="shared" si="7"/>
        <v>Liberica</v>
      </c>
      <c r="O135" t="str">
        <f t="shared" si="8"/>
        <v>Dark</v>
      </c>
      <c r="P135" t="str">
        <f>_xlfn.XLOOKUP(Table2[[#This Row],[Customer ID]],customers!$A$1:$A$1001,customers!$I$1:$I$1001," ",0)</f>
        <v>No</v>
      </c>
    </row>
    <row r="136" spans="1:16" x14ac:dyDescent="0.25">
      <c r="A136" s="2" t="s">
        <v>1245</v>
      </c>
      <c r="B136" s="6">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5">
        <f>INDEX(products!$A$1:$G$49,MATCH($D136,products!$A$1:$A$49,0),MATCH(orders!K$1,products!$A$1:$G$1,0))</f>
        <v>2.5</v>
      </c>
      <c r="L136">
        <f>INDEX(products!$A$1:$G$49,MATCH($D136,products!$A$1:$A$49,0),MATCH(orders!L$1,products!$A$1:$G$1,0))</f>
        <v>31.624999999999996</v>
      </c>
      <c r="M136" s="3">
        <f t="shared" si="6"/>
        <v>79.062499999999986</v>
      </c>
      <c r="N136" t="str">
        <f t="shared" si="7"/>
        <v>Excelsa</v>
      </c>
      <c r="O136" t="str">
        <f t="shared" si="8"/>
        <v>Medium</v>
      </c>
      <c r="P136" t="str">
        <f>_xlfn.XLOOKUP(Table2[[#This Row],[Customer ID]],customers!$A$1:$A$1001,customers!$I$1:$I$1001," ",0)</f>
        <v>Yes</v>
      </c>
    </row>
    <row r="137" spans="1:16" x14ac:dyDescent="0.25">
      <c r="A137" s="2" t="s">
        <v>1249</v>
      </c>
      <c r="B137" s="6">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5">
        <f>INDEX(products!$A$1:$G$49,MATCH($D137,products!$A$1:$A$49,0),MATCH(orders!K$1,products!$A$1:$G$1,0))</f>
        <v>0.5</v>
      </c>
      <c r="L137">
        <f>INDEX(products!$A$1:$G$49,MATCH($D137,products!$A$1:$A$49,0),MATCH(orders!L$1,products!$A$1:$G$1,0))</f>
        <v>7.77</v>
      </c>
      <c r="M137" s="3">
        <f t="shared" si="6"/>
        <v>3.8849999999999998</v>
      </c>
      <c r="N137" t="str">
        <f t="shared" si="7"/>
        <v>Arabica</v>
      </c>
      <c r="O137" t="str">
        <f t="shared" si="8"/>
        <v>Light</v>
      </c>
      <c r="P137" t="str">
        <f>_xlfn.XLOOKUP(Table2[[#This Row],[Customer ID]],customers!$A$1:$A$1001,customers!$I$1:$I$1001," ",0)</f>
        <v>Yes</v>
      </c>
    </row>
    <row r="138" spans="1:16" x14ac:dyDescent="0.25">
      <c r="A138" s="2" t="s">
        <v>1255</v>
      </c>
      <c r="B138" s="6">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5">
        <f>INDEX(products!$A$1:$G$49,MATCH($D138,products!$A$1:$A$49,0),MATCH(orders!K$1,products!$A$1:$G$1,0))</f>
        <v>0.2</v>
      </c>
      <c r="L138">
        <f>INDEX(products!$A$1:$G$49,MATCH($D138,products!$A$1:$A$49,0),MATCH(orders!L$1,products!$A$1:$G$1,0))</f>
        <v>2.9849999999999999</v>
      </c>
      <c r="M138" s="3">
        <f t="shared" si="6"/>
        <v>0.59699999999999998</v>
      </c>
      <c r="N138" t="str">
        <f t="shared" si="7"/>
        <v>Arabica</v>
      </c>
      <c r="O138" t="str">
        <f t="shared" si="8"/>
        <v>Dark</v>
      </c>
      <c r="P138" t="str">
        <f>_xlfn.XLOOKUP(Table2[[#This Row],[Customer ID]],customers!$A$1:$A$1001,customers!$I$1:$I$1001," ",0)</f>
        <v>No</v>
      </c>
    </row>
    <row r="139" spans="1:16" x14ac:dyDescent="0.25">
      <c r="A139" s="2" t="s">
        <v>1261</v>
      </c>
      <c r="B139" s="6">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INDEX(products!$A$1:$G$49,MATCH($D139,products!$A$1:$A$49,0),MATCH(orders!I$1,products!$A$1:$G$1,0))</f>
        <v>Exc</v>
      </c>
      <c r="J139" t="str">
        <f>INDEX(products!$A$1:$G$49,MATCH($D139,products!$A$1:$A$49,0),MATCH(orders!J$1,products!$A$1:$G$1,0))</f>
        <v>L</v>
      </c>
      <c r="K139" s="5">
        <f>INDEX(products!$A$1:$G$49,MATCH($D139,products!$A$1:$A$49,0),MATCH(orders!K$1,products!$A$1:$G$1,0))</f>
        <v>2.5</v>
      </c>
      <c r="L139">
        <f>INDEX(products!$A$1:$G$49,MATCH($D139,products!$A$1:$A$49,0),MATCH(orders!L$1,products!$A$1:$G$1,0))</f>
        <v>34.154999999999994</v>
      </c>
      <c r="M139" s="3">
        <f t="shared" si="6"/>
        <v>85.387499999999989</v>
      </c>
      <c r="N139" t="str">
        <f t="shared" si="7"/>
        <v>Excelsa</v>
      </c>
      <c r="O139" t="str">
        <f t="shared" si="8"/>
        <v>Light</v>
      </c>
      <c r="P139" t="str">
        <f>_xlfn.XLOOKUP(Table2[[#This Row],[Customer ID]],customers!$A$1:$A$1001,customers!$I$1:$I$1001," ",0)</f>
        <v>No</v>
      </c>
    </row>
    <row r="140" spans="1:16" x14ac:dyDescent="0.25">
      <c r="A140" s="2" t="s">
        <v>1266</v>
      </c>
      <c r="B140" s="6">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5">
        <f>INDEX(products!$A$1:$G$49,MATCH($D140,products!$A$1:$A$49,0),MATCH(orders!K$1,products!$A$1:$G$1,0))</f>
        <v>1</v>
      </c>
      <c r="L140">
        <f>INDEX(products!$A$1:$G$49,MATCH($D140,products!$A$1:$A$49,0),MATCH(orders!L$1,products!$A$1:$G$1,0))</f>
        <v>12.15</v>
      </c>
      <c r="M140" s="3">
        <f t="shared" si="6"/>
        <v>12.15</v>
      </c>
      <c r="N140" t="str">
        <f t="shared" si="7"/>
        <v>Excelsa</v>
      </c>
      <c r="O140" t="str">
        <f t="shared" si="8"/>
        <v>Dark</v>
      </c>
      <c r="P140" t="str">
        <f>_xlfn.XLOOKUP(Table2[[#This Row],[Customer ID]],customers!$A$1:$A$1001,customers!$I$1:$I$1001," ",0)</f>
        <v>No</v>
      </c>
    </row>
    <row r="141" spans="1:16" x14ac:dyDescent="0.25">
      <c r="A141" s="2" t="s">
        <v>1271</v>
      </c>
      <c r="B141" s="6">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5">
        <f>INDEX(products!$A$1:$G$49,MATCH($D141,products!$A$1:$A$49,0),MATCH(orders!K$1,products!$A$1:$G$1,0))</f>
        <v>1</v>
      </c>
      <c r="L141">
        <f>INDEX(products!$A$1:$G$49,MATCH($D141,products!$A$1:$A$49,0),MATCH(orders!L$1,products!$A$1:$G$1,0))</f>
        <v>12.95</v>
      </c>
      <c r="M141" s="3">
        <f t="shared" si="6"/>
        <v>12.95</v>
      </c>
      <c r="N141" t="str">
        <f t="shared" si="7"/>
        <v>Liberica</v>
      </c>
      <c r="O141" t="str">
        <f t="shared" si="8"/>
        <v>Dark</v>
      </c>
      <c r="P141" t="str">
        <f>_xlfn.XLOOKUP(Table2[[#This Row],[Customer ID]],customers!$A$1:$A$1001,customers!$I$1:$I$1001," ",0)</f>
        <v>Yes</v>
      </c>
    </row>
    <row r="142" spans="1:16" x14ac:dyDescent="0.25">
      <c r="A142" s="2" t="s">
        <v>1276</v>
      </c>
      <c r="B142" s="6">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5">
        <f>INDEX(products!$A$1:$G$49,MATCH($D142,products!$A$1:$A$49,0),MATCH(orders!K$1,products!$A$1:$G$1,0))</f>
        <v>2.5</v>
      </c>
      <c r="L142">
        <f>INDEX(products!$A$1:$G$49,MATCH($D142,products!$A$1:$A$49,0),MATCH(orders!L$1,products!$A$1:$G$1,0))</f>
        <v>29.784999999999997</v>
      </c>
      <c r="M142" s="3">
        <f t="shared" si="6"/>
        <v>74.462499999999991</v>
      </c>
      <c r="N142" t="str">
        <f t="shared" si="7"/>
        <v>Liberica</v>
      </c>
      <c r="O142" t="str">
        <f t="shared" si="8"/>
        <v>Dark</v>
      </c>
      <c r="P142" t="str">
        <f>_xlfn.XLOOKUP(Table2[[#This Row],[Customer ID]],customers!$A$1:$A$1001,customers!$I$1:$I$1001," ",0)</f>
        <v>Yes</v>
      </c>
    </row>
    <row r="143" spans="1:16" x14ac:dyDescent="0.25">
      <c r="A143" s="2" t="s">
        <v>1283</v>
      </c>
      <c r="B143" s="6">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5">
        <f>INDEX(products!$A$1:$G$49,MATCH($D143,products!$A$1:$A$49,0),MATCH(orders!K$1,products!$A$1:$G$1,0))</f>
        <v>0.2</v>
      </c>
      <c r="L143">
        <f>INDEX(products!$A$1:$G$49,MATCH($D143,products!$A$1:$A$49,0),MATCH(orders!L$1,products!$A$1:$G$1,0))</f>
        <v>3.8849999999999998</v>
      </c>
      <c r="M143" s="3">
        <f t="shared" si="6"/>
        <v>0.77700000000000002</v>
      </c>
      <c r="N143" t="str">
        <f t="shared" si="7"/>
        <v>Arabica</v>
      </c>
      <c r="O143" t="str">
        <f t="shared" si="8"/>
        <v>Light</v>
      </c>
      <c r="P143" t="str">
        <f>_xlfn.XLOOKUP(Table2[[#This Row],[Customer ID]],customers!$A$1:$A$1001,customers!$I$1:$I$1001," ",0)</f>
        <v>Yes</v>
      </c>
    </row>
    <row r="144" spans="1:16" x14ac:dyDescent="0.25">
      <c r="A144" s="2" t="s">
        <v>1289</v>
      </c>
      <c r="B144" s="6">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INDEX(products!$A$1:$G$49,MATCH($D144,products!$A$1:$A$49,0),MATCH(orders!I$1,products!$A$1:$G$1,0))</f>
        <v>Exc</v>
      </c>
      <c r="J144" t="str">
        <f>INDEX(products!$A$1:$G$49,MATCH($D144,products!$A$1:$A$49,0),MATCH(orders!J$1,products!$A$1:$G$1,0))</f>
        <v>L</v>
      </c>
      <c r="K144" s="5">
        <f>INDEX(products!$A$1:$G$49,MATCH($D144,products!$A$1:$A$49,0),MATCH(orders!K$1,products!$A$1:$G$1,0))</f>
        <v>2.5</v>
      </c>
      <c r="L144">
        <f>INDEX(products!$A$1:$G$49,MATCH($D144,products!$A$1:$A$49,0),MATCH(orders!L$1,products!$A$1:$G$1,0))</f>
        <v>34.154999999999994</v>
      </c>
      <c r="M144" s="3">
        <f t="shared" si="6"/>
        <v>85.387499999999989</v>
      </c>
      <c r="N144" t="str">
        <f t="shared" si="7"/>
        <v>Excelsa</v>
      </c>
      <c r="O144" t="str">
        <f t="shared" si="8"/>
        <v>Light</v>
      </c>
      <c r="P144" t="str">
        <f>_xlfn.XLOOKUP(Table2[[#This Row],[Customer ID]],customers!$A$1:$A$1001,customers!$I$1:$I$1001," ",0)</f>
        <v>Yes</v>
      </c>
    </row>
    <row r="145" spans="1:16" x14ac:dyDescent="0.25">
      <c r="A145" s="2" t="s">
        <v>1293</v>
      </c>
      <c r="B145" s="6">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5">
        <f>INDEX(products!$A$1:$G$49,MATCH($D145,products!$A$1:$A$49,0),MATCH(orders!K$1,products!$A$1:$G$1,0))</f>
        <v>0.5</v>
      </c>
      <c r="L145">
        <f>INDEX(products!$A$1:$G$49,MATCH($D145,products!$A$1:$A$49,0),MATCH(orders!L$1,products!$A$1:$G$1,0))</f>
        <v>8.73</v>
      </c>
      <c r="M145" s="3">
        <f t="shared" si="6"/>
        <v>4.3650000000000002</v>
      </c>
      <c r="N145" t="str">
        <f t="shared" si="7"/>
        <v>Liberica</v>
      </c>
      <c r="O145" t="str">
        <f t="shared" si="8"/>
        <v>Medium</v>
      </c>
      <c r="P145" t="str">
        <f>_xlfn.XLOOKUP(Table2[[#This Row],[Customer ID]],customers!$A$1:$A$1001,customers!$I$1:$I$1001," ",0)</f>
        <v>No</v>
      </c>
    </row>
    <row r="146" spans="1:16" x14ac:dyDescent="0.25">
      <c r="A146" s="2" t="s">
        <v>1299</v>
      </c>
      <c r="B146" s="6">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5">
        <f>INDEX(products!$A$1:$G$49,MATCH($D146,products!$A$1:$A$49,0),MATCH(orders!K$1,products!$A$1:$G$1,0))</f>
        <v>2.5</v>
      </c>
      <c r="L146">
        <f>INDEX(products!$A$1:$G$49,MATCH($D146,products!$A$1:$A$49,0),MATCH(orders!L$1,products!$A$1:$G$1,0))</f>
        <v>34.154999999999994</v>
      </c>
      <c r="M146" s="3">
        <f t="shared" si="6"/>
        <v>85.387499999999989</v>
      </c>
      <c r="N146" t="str">
        <f t="shared" si="7"/>
        <v>Excelsa</v>
      </c>
      <c r="O146" t="str">
        <f t="shared" si="8"/>
        <v>Light</v>
      </c>
      <c r="P146" t="str">
        <f>_xlfn.XLOOKUP(Table2[[#This Row],[Customer ID]],customers!$A$1:$A$1001,customers!$I$1:$I$1001," ",0)</f>
        <v>Yes</v>
      </c>
    </row>
    <row r="147" spans="1:16" x14ac:dyDescent="0.25">
      <c r="A147" s="2" t="s">
        <v>1305</v>
      </c>
      <c r="B147" s="6">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5">
        <f>INDEX(products!$A$1:$G$49,MATCH($D147,products!$A$1:$A$49,0),MATCH(orders!K$1,products!$A$1:$G$1,0))</f>
        <v>0.2</v>
      </c>
      <c r="L147">
        <f>INDEX(products!$A$1:$G$49,MATCH($D147,products!$A$1:$A$49,0),MATCH(orders!L$1,products!$A$1:$G$1,0))</f>
        <v>4.3650000000000002</v>
      </c>
      <c r="M147" s="3">
        <f t="shared" si="6"/>
        <v>0.87300000000000011</v>
      </c>
      <c r="N147" t="str">
        <f t="shared" si="7"/>
        <v>Liberica</v>
      </c>
      <c r="O147" t="str">
        <f t="shared" si="8"/>
        <v>Medium</v>
      </c>
      <c r="P147" t="str">
        <f>_xlfn.XLOOKUP(Table2[[#This Row],[Customer ID]],customers!$A$1:$A$1001,customers!$I$1:$I$1001," ",0)</f>
        <v>No</v>
      </c>
    </row>
    <row r="148" spans="1:16" x14ac:dyDescent="0.25">
      <c r="A148" s="2" t="s">
        <v>1311</v>
      </c>
      <c r="B148" s="6">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5">
        <f>INDEX(products!$A$1:$G$49,MATCH($D148,products!$A$1:$A$49,0),MATCH(orders!K$1,products!$A$1:$G$1,0))</f>
        <v>1</v>
      </c>
      <c r="L148">
        <f>INDEX(products!$A$1:$G$49,MATCH($D148,products!$A$1:$A$49,0),MATCH(orders!L$1,products!$A$1:$G$1,0))</f>
        <v>14.55</v>
      </c>
      <c r="M148" s="3">
        <f t="shared" si="6"/>
        <v>14.55</v>
      </c>
      <c r="N148" t="str">
        <f t="shared" si="7"/>
        <v>Liberica</v>
      </c>
      <c r="O148" t="str">
        <f t="shared" si="8"/>
        <v>Medium</v>
      </c>
      <c r="P148" t="str">
        <f>_xlfn.XLOOKUP(Table2[[#This Row],[Customer ID]],customers!$A$1:$A$1001,customers!$I$1:$I$1001," ",0)</f>
        <v>No</v>
      </c>
    </row>
    <row r="149" spans="1:16" x14ac:dyDescent="0.25">
      <c r="A149" s="2" t="s">
        <v>1311</v>
      </c>
      <c r="B149" s="6">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5">
        <f>INDEX(products!$A$1:$G$49,MATCH($D149,products!$A$1:$A$49,0),MATCH(orders!K$1,products!$A$1:$G$1,0))</f>
        <v>1</v>
      </c>
      <c r="L149">
        <f>INDEX(products!$A$1:$G$49,MATCH($D149,products!$A$1:$A$49,0),MATCH(orders!L$1,products!$A$1:$G$1,0))</f>
        <v>13.75</v>
      </c>
      <c r="M149" s="3">
        <f t="shared" si="6"/>
        <v>13.75</v>
      </c>
      <c r="N149" t="str">
        <f t="shared" si="7"/>
        <v>Excelsa</v>
      </c>
      <c r="O149" t="str">
        <f t="shared" si="8"/>
        <v>Medium</v>
      </c>
      <c r="P149" t="str">
        <f>_xlfn.XLOOKUP(Table2[[#This Row],[Customer ID]],customers!$A$1:$A$1001,customers!$I$1:$I$1001," ",0)</f>
        <v>No</v>
      </c>
    </row>
    <row r="150" spans="1:16" x14ac:dyDescent="0.25">
      <c r="A150" s="2" t="s">
        <v>1322</v>
      </c>
      <c r="B150" s="6">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5">
        <f>INDEX(products!$A$1:$G$49,MATCH($D150,products!$A$1:$A$49,0),MATCH(orders!K$1,products!$A$1:$G$1,0))</f>
        <v>0.2</v>
      </c>
      <c r="L150">
        <f>INDEX(products!$A$1:$G$49,MATCH($D150,products!$A$1:$A$49,0),MATCH(orders!L$1,products!$A$1:$G$1,0))</f>
        <v>3.645</v>
      </c>
      <c r="M150" s="3">
        <f t="shared" si="6"/>
        <v>0.72900000000000009</v>
      </c>
      <c r="N150" t="str">
        <f t="shared" si="7"/>
        <v>Excelsa</v>
      </c>
      <c r="O150" t="str">
        <f t="shared" si="8"/>
        <v>Dark</v>
      </c>
      <c r="P150" t="str">
        <f>_xlfn.XLOOKUP(Table2[[#This Row],[Customer ID]],customers!$A$1:$A$1001,customers!$I$1:$I$1001," ",0)</f>
        <v>Yes</v>
      </c>
    </row>
    <row r="151" spans="1:16" x14ac:dyDescent="0.25">
      <c r="A151" s="2" t="s">
        <v>1328</v>
      </c>
      <c r="B151" s="6">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5">
        <f>INDEX(products!$A$1:$G$49,MATCH($D151,products!$A$1:$A$49,0),MATCH(orders!K$1,products!$A$1:$G$1,0))</f>
        <v>2.5</v>
      </c>
      <c r="L151">
        <f>INDEX(products!$A$1:$G$49,MATCH($D151,products!$A$1:$A$49,0),MATCH(orders!L$1,products!$A$1:$G$1,0))</f>
        <v>25.874999999999996</v>
      </c>
      <c r="M151" s="3">
        <f t="shared" si="6"/>
        <v>64.687499999999986</v>
      </c>
      <c r="N151" t="str">
        <f t="shared" si="7"/>
        <v>Arabica</v>
      </c>
      <c r="O151" t="str">
        <f t="shared" si="8"/>
        <v>Medium</v>
      </c>
      <c r="P151" t="str">
        <f>_xlfn.XLOOKUP(Table2[[#This Row],[Customer ID]],customers!$A$1:$A$1001,customers!$I$1:$I$1001," ",0)</f>
        <v>Yes</v>
      </c>
    </row>
    <row r="152" spans="1:16" x14ac:dyDescent="0.25">
      <c r="A152" s="2" t="s">
        <v>1333</v>
      </c>
      <c r="B152" s="6">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5">
        <f>INDEX(products!$A$1:$G$49,MATCH($D152,products!$A$1:$A$49,0),MATCH(orders!K$1,products!$A$1:$G$1,0))</f>
        <v>1</v>
      </c>
      <c r="L152">
        <f>INDEX(products!$A$1:$G$49,MATCH($D152,products!$A$1:$A$49,0),MATCH(orders!L$1,products!$A$1:$G$1,0))</f>
        <v>12.95</v>
      </c>
      <c r="M152" s="3">
        <f t="shared" si="6"/>
        <v>12.95</v>
      </c>
      <c r="N152" t="str">
        <f t="shared" si="7"/>
        <v>Liberica</v>
      </c>
      <c r="O152" t="str">
        <f t="shared" si="8"/>
        <v>Dark</v>
      </c>
      <c r="P152" t="str">
        <f>_xlfn.XLOOKUP(Table2[[#This Row],[Customer ID]],customers!$A$1:$A$1001,customers!$I$1:$I$1001," ",0)</f>
        <v>Yes</v>
      </c>
    </row>
    <row r="153" spans="1:16" x14ac:dyDescent="0.25">
      <c r="A153" s="2" t="s">
        <v>1339</v>
      </c>
      <c r="B153" s="6">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5">
        <f>INDEX(products!$A$1:$G$49,MATCH($D153,products!$A$1:$A$49,0),MATCH(orders!K$1,products!$A$1:$G$1,0))</f>
        <v>1</v>
      </c>
      <c r="L153">
        <f>INDEX(products!$A$1:$G$49,MATCH($D153,products!$A$1:$A$49,0),MATCH(orders!L$1,products!$A$1:$G$1,0))</f>
        <v>11.25</v>
      </c>
      <c r="M153" s="3">
        <f t="shared" si="6"/>
        <v>11.25</v>
      </c>
      <c r="N153" t="str">
        <f t="shared" si="7"/>
        <v>Arabica</v>
      </c>
      <c r="O153" t="str">
        <f t="shared" si="8"/>
        <v>Medium</v>
      </c>
      <c r="P153" t="str">
        <f>_xlfn.XLOOKUP(Table2[[#This Row],[Customer ID]],customers!$A$1:$A$1001,customers!$I$1:$I$1001," ",0)</f>
        <v>Yes</v>
      </c>
    </row>
    <row r="154" spans="1:16" x14ac:dyDescent="0.25">
      <c r="A154" s="2" t="s">
        <v>1344</v>
      </c>
      <c r="B154" s="6">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5">
        <f>INDEX(products!$A$1:$G$49,MATCH($D154,products!$A$1:$A$49,0),MATCH(orders!K$1,products!$A$1:$G$1,0))</f>
        <v>2.5</v>
      </c>
      <c r="L154">
        <f>INDEX(products!$A$1:$G$49,MATCH($D154,products!$A$1:$A$49,0),MATCH(orders!L$1,products!$A$1:$G$1,0))</f>
        <v>22.884999999999998</v>
      </c>
      <c r="M154" s="3">
        <f t="shared" si="6"/>
        <v>57.212499999999991</v>
      </c>
      <c r="N154" t="str">
        <f t="shared" si="7"/>
        <v>Robusta</v>
      </c>
      <c r="O154" t="str">
        <f t="shared" si="8"/>
        <v>Medium</v>
      </c>
      <c r="P154" t="str">
        <f>_xlfn.XLOOKUP(Table2[[#This Row],[Customer ID]],customers!$A$1:$A$1001,customers!$I$1:$I$1001," ",0)</f>
        <v>Yes</v>
      </c>
    </row>
    <row r="155" spans="1:16" x14ac:dyDescent="0.25">
      <c r="A155" s="2" t="s">
        <v>1350</v>
      </c>
      <c r="B155" s="6">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5">
        <f>INDEX(products!$A$1:$G$49,MATCH($D155,products!$A$1:$A$49,0),MATCH(orders!K$1,products!$A$1:$G$1,0))</f>
        <v>0.2</v>
      </c>
      <c r="L155">
        <f>INDEX(products!$A$1:$G$49,MATCH($D155,products!$A$1:$A$49,0),MATCH(orders!L$1,products!$A$1:$G$1,0))</f>
        <v>2.6849999999999996</v>
      </c>
      <c r="M155" s="3">
        <f t="shared" si="6"/>
        <v>0.53699999999999992</v>
      </c>
      <c r="N155" t="str">
        <f t="shared" si="7"/>
        <v>Robusta</v>
      </c>
      <c r="O155" t="str">
        <f t="shared" si="8"/>
        <v>Dark</v>
      </c>
      <c r="P155" t="str">
        <f>_xlfn.XLOOKUP(Table2[[#This Row],[Customer ID]],customers!$A$1:$A$1001,customers!$I$1:$I$1001," ",0)</f>
        <v>No</v>
      </c>
    </row>
    <row r="156" spans="1:16" x14ac:dyDescent="0.25">
      <c r="A156" s="2" t="s">
        <v>1355</v>
      </c>
      <c r="B156" s="6">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5">
        <f>INDEX(products!$A$1:$G$49,MATCH($D156,products!$A$1:$A$49,0),MATCH(orders!K$1,products!$A$1:$G$1,0))</f>
        <v>2.5</v>
      </c>
      <c r="L156">
        <f>INDEX(products!$A$1:$G$49,MATCH($D156,products!$A$1:$A$49,0),MATCH(orders!L$1,products!$A$1:$G$1,0))</f>
        <v>22.884999999999998</v>
      </c>
      <c r="M156" s="3">
        <f t="shared" si="6"/>
        <v>57.212499999999991</v>
      </c>
      <c r="N156" t="str">
        <f t="shared" si="7"/>
        <v>Arabica</v>
      </c>
      <c r="O156" t="str">
        <f t="shared" si="8"/>
        <v>Dark</v>
      </c>
      <c r="P156" t="str">
        <f>_xlfn.XLOOKUP(Table2[[#This Row],[Customer ID]],customers!$A$1:$A$1001,customers!$I$1:$I$1001," ",0)</f>
        <v>No</v>
      </c>
    </row>
    <row r="157" spans="1:16" x14ac:dyDescent="0.25">
      <c r="A157" s="2" t="s">
        <v>1361</v>
      </c>
      <c r="B157" s="6">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5">
        <f>INDEX(products!$A$1:$G$49,MATCH($D157,products!$A$1:$A$49,0),MATCH(orders!K$1,products!$A$1:$G$1,0))</f>
        <v>2.5</v>
      </c>
      <c r="L157">
        <f>INDEX(products!$A$1:$G$49,MATCH($D157,products!$A$1:$A$49,0),MATCH(orders!L$1,products!$A$1:$G$1,0))</f>
        <v>25.874999999999996</v>
      </c>
      <c r="M157" s="3">
        <f t="shared" si="6"/>
        <v>64.687499999999986</v>
      </c>
      <c r="N157" t="str">
        <f t="shared" si="7"/>
        <v>Arabica</v>
      </c>
      <c r="O157" t="str">
        <f t="shared" si="8"/>
        <v>Medium</v>
      </c>
      <c r="P157" t="str">
        <f>_xlfn.XLOOKUP(Table2[[#This Row],[Customer ID]],customers!$A$1:$A$1001,customers!$I$1:$I$1001," ",0)</f>
        <v>Yes</v>
      </c>
    </row>
    <row r="158" spans="1:16" x14ac:dyDescent="0.25">
      <c r="A158" s="2" t="s">
        <v>1367</v>
      </c>
      <c r="B158" s="6">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5">
        <f>INDEX(products!$A$1:$G$49,MATCH($D158,products!$A$1:$A$49,0),MATCH(orders!K$1,products!$A$1:$G$1,0))</f>
        <v>2.5</v>
      </c>
      <c r="L158">
        <f>INDEX(products!$A$1:$G$49,MATCH($D158,products!$A$1:$A$49,0),MATCH(orders!L$1,products!$A$1:$G$1,0))</f>
        <v>25.874999999999996</v>
      </c>
      <c r="M158" s="3">
        <f t="shared" si="6"/>
        <v>64.687499999999986</v>
      </c>
      <c r="N158" t="str">
        <f t="shared" si="7"/>
        <v>Arabica</v>
      </c>
      <c r="O158" t="str">
        <f t="shared" si="8"/>
        <v>Medium</v>
      </c>
      <c r="P158" t="str">
        <f>_xlfn.XLOOKUP(Table2[[#This Row],[Customer ID]],customers!$A$1:$A$1001,customers!$I$1:$I$1001," ",0)</f>
        <v>Yes</v>
      </c>
    </row>
    <row r="159" spans="1:16" x14ac:dyDescent="0.25">
      <c r="A159" s="2" t="s">
        <v>1373</v>
      </c>
      <c r="B159" s="6">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5">
        <f>INDEX(products!$A$1:$G$49,MATCH($D159,products!$A$1:$A$49,0),MATCH(orders!K$1,products!$A$1:$G$1,0))</f>
        <v>2.5</v>
      </c>
      <c r="L159">
        <f>INDEX(products!$A$1:$G$49,MATCH($D159,products!$A$1:$A$49,0),MATCH(orders!L$1,products!$A$1:$G$1,0))</f>
        <v>20.584999999999997</v>
      </c>
      <c r="M159" s="3">
        <f t="shared" si="6"/>
        <v>51.462499999999991</v>
      </c>
      <c r="N159" t="str">
        <f t="shared" si="7"/>
        <v>Robusta</v>
      </c>
      <c r="O159" t="str">
        <f t="shared" si="8"/>
        <v>Dark</v>
      </c>
      <c r="P159" t="str">
        <f>_xlfn.XLOOKUP(Table2[[#This Row],[Customer ID]],customers!$A$1:$A$1001,customers!$I$1:$I$1001," ",0)</f>
        <v>No</v>
      </c>
    </row>
    <row r="160" spans="1:16" x14ac:dyDescent="0.25">
      <c r="A160" s="2" t="s">
        <v>1379</v>
      </c>
      <c r="B160" s="6">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5">
        <f>INDEX(products!$A$1:$G$49,MATCH($D160,products!$A$1:$A$49,0),MATCH(orders!K$1,products!$A$1:$G$1,0))</f>
        <v>2.5</v>
      </c>
      <c r="L160">
        <f>INDEX(products!$A$1:$G$49,MATCH($D160,products!$A$1:$A$49,0),MATCH(orders!L$1,products!$A$1:$G$1,0))</f>
        <v>20.584999999999997</v>
      </c>
      <c r="M160" s="3">
        <f t="shared" si="6"/>
        <v>51.462499999999991</v>
      </c>
      <c r="N160" t="str">
        <f t="shared" si="7"/>
        <v>Robusta</v>
      </c>
      <c r="O160" t="str">
        <f t="shared" si="8"/>
        <v>Dark</v>
      </c>
      <c r="P160" t="str">
        <f>_xlfn.XLOOKUP(Table2[[#This Row],[Customer ID]],customers!$A$1:$A$1001,customers!$I$1:$I$1001," ",0)</f>
        <v>Yes</v>
      </c>
    </row>
    <row r="161" spans="1:16" x14ac:dyDescent="0.25">
      <c r="A161" s="2" t="s">
        <v>1384</v>
      </c>
      <c r="B161" s="6">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5">
        <f>INDEX(products!$A$1:$G$49,MATCH($D161,products!$A$1:$A$49,0),MATCH(orders!K$1,products!$A$1:$G$1,0))</f>
        <v>2.5</v>
      </c>
      <c r="L161">
        <f>INDEX(products!$A$1:$G$49,MATCH($D161,products!$A$1:$A$49,0),MATCH(orders!L$1,products!$A$1:$G$1,0))</f>
        <v>36.454999999999998</v>
      </c>
      <c r="M161" s="3">
        <f t="shared" si="6"/>
        <v>91.137499999999989</v>
      </c>
      <c r="N161" t="str">
        <f t="shared" si="7"/>
        <v>Liberica</v>
      </c>
      <c r="O161" t="str">
        <f t="shared" si="8"/>
        <v>Light</v>
      </c>
      <c r="P161" t="str">
        <f>_xlfn.XLOOKUP(Table2[[#This Row],[Customer ID]],customers!$A$1:$A$1001,customers!$I$1:$I$1001," ",0)</f>
        <v>No</v>
      </c>
    </row>
    <row r="162" spans="1:16" x14ac:dyDescent="0.25">
      <c r="A162" s="2" t="s">
        <v>1389</v>
      </c>
      <c r="B162" s="6">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5">
        <f>INDEX(products!$A$1:$G$49,MATCH($D162,products!$A$1:$A$49,0),MATCH(orders!K$1,products!$A$1:$G$1,0))</f>
        <v>0.5</v>
      </c>
      <c r="L162">
        <f>INDEX(products!$A$1:$G$49,MATCH($D162,products!$A$1:$A$49,0),MATCH(orders!L$1,products!$A$1:$G$1,0))</f>
        <v>8.25</v>
      </c>
      <c r="M162" s="3">
        <f t="shared" si="6"/>
        <v>4.125</v>
      </c>
      <c r="N162" t="str">
        <f t="shared" si="7"/>
        <v>Excelsa</v>
      </c>
      <c r="O162" t="str">
        <f t="shared" si="8"/>
        <v>Medium</v>
      </c>
      <c r="P162" t="str">
        <f>_xlfn.XLOOKUP(Table2[[#This Row],[Customer ID]],customers!$A$1:$A$1001,customers!$I$1:$I$1001," ",0)</f>
        <v>No</v>
      </c>
    </row>
    <row r="163" spans="1:16" x14ac:dyDescent="0.25">
      <c r="A163" s="2" t="s">
        <v>1395</v>
      </c>
      <c r="B163" s="6">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5">
        <f>INDEX(products!$A$1:$G$49,MATCH($D163,products!$A$1:$A$49,0),MATCH(orders!K$1,products!$A$1:$G$1,0))</f>
        <v>0.5</v>
      </c>
      <c r="L163">
        <f>INDEX(products!$A$1:$G$49,MATCH($D163,products!$A$1:$A$49,0),MATCH(orders!L$1,products!$A$1:$G$1,0))</f>
        <v>7.77</v>
      </c>
      <c r="M163" s="3">
        <f t="shared" si="6"/>
        <v>3.8849999999999998</v>
      </c>
      <c r="N163" t="str">
        <f t="shared" si="7"/>
        <v>Arabica</v>
      </c>
      <c r="O163" t="str">
        <f t="shared" si="8"/>
        <v>Light</v>
      </c>
      <c r="P163" t="str">
        <f>_xlfn.XLOOKUP(Table2[[#This Row],[Customer ID]],customers!$A$1:$A$1001,customers!$I$1:$I$1001," ",0)</f>
        <v>No</v>
      </c>
    </row>
    <row r="164" spans="1:16" x14ac:dyDescent="0.25">
      <c r="A164" s="2" t="s">
        <v>1401</v>
      </c>
      <c r="B164" s="6">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5">
        <f>INDEX(products!$A$1:$G$49,MATCH($D164,products!$A$1:$A$49,0),MATCH(orders!K$1,products!$A$1:$G$1,0))</f>
        <v>0.5</v>
      </c>
      <c r="L164">
        <f>INDEX(products!$A$1:$G$49,MATCH($D164,products!$A$1:$A$49,0),MATCH(orders!L$1,products!$A$1:$G$1,0))</f>
        <v>7.29</v>
      </c>
      <c r="M164" s="3">
        <f t="shared" si="6"/>
        <v>3.645</v>
      </c>
      <c r="N164" t="str">
        <f t="shared" si="7"/>
        <v>Excelsa</v>
      </c>
      <c r="O164" t="str">
        <f t="shared" si="8"/>
        <v>Dark</v>
      </c>
      <c r="P164" t="str">
        <f>_xlfn.XLOOKUP(Table2[[#This Row],[Customer ID]],customers!$A$1:$A$1001,customers!$I$1:$I$1001," ",0)</f>
        <v>Yes</v>
      </c>
    </row>
    <row r="165" spans="1:16" x14ac:dyDescent="0.25">
      <c r="A165" s="2" t="s">
        <v>1407</v>
      </c>
      <c r="B165" s="6">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5">
        <f>INDEX(products!$A$1:$G$49,MATCH($D165,products!$A$1:$A$49,0),MATCH(orders!K$1,products!$A$1:$G$1,0))</f>
        <v>0.2</v>
      </c>
      <c r="L165">
        <f>INDEX(products!$A$1:$G$49,MATCH($D165,products!$A$1:$A$49,0),MATCH(orders!L$1,products!$A$1:$G$1,0))</f>
        <v>2.6849999999999996</v>
      </c>
      <c r="M165" s="3">
        <f t="shared" si="6"/>
        <v>0.53699999999999992</v>
      </c>
      <c r="N165" t="str">
        <f t="shared" si="7"/>
        <v>Robusta</v>
      </c>
      <c r="O165" t="str">
        <f t="shared" si="8"/>
        <v>Dark</v>
      </c>
      <c r="P165" t="str">
        <f>_xlfn.XLOOKUP(Table2[[#This Row],[Customer ID]],customers!$A$1:$A$1001,customers!$I$1:$I$1001," ",0)</f>
        <v>No</v>
      </c>
    </row>
    <row r="166" spans="1:16" x14ac:dyDescent="0.25">
      <c r="A166" s="2" t="s">
        <v>1413</v>
      </c>
      <c r="B166" s="6">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5">
        <f>INDEX(products!$A$1:$G$49,MATCH($D166,products!$A$1:$A$49,0),MATCH(orders!K$1,products!$A$1:$G$1,0))</f>
        <v>0.5</v>
      </c>
      <c r="L166">
        <f>INDEX(products!$A$1:$G$49,MATCH($D166,products!$A$1:$A$49,0),MATCH(orders!L$1,products!$A$1:$G$1,0))</f>
        <v>7.29</v>
      </c>
      <c r="M166" s="3">
        <f t="shared" si="6"/>
        <v>3.645</v>
      </c>
      <c r="N166" t="str">
        <f t="shared" si="7"/>
        <v>Excelsa</v>
      </c>
      <c r="O166" t="str">
        <f t="shared" si="8"/>
        <v>Dark</v>
      </c>
      <c r="P166" t="str">
        <f>_xlfn.XLOOKUP(Table2[[#This Row],[Customer ID]],customers!$A$1:$A$1001,customers!$I$1:$I$1001," ",0)</f>
        <v>No</v>
      </c>
    </row>
    <row r="167" spans="1:16" x14ac:dyDescent="0.25">
      <c r="A167" s="2" t="s">
        <v>1420</v>
      </c>
      <c r="B167" s="6">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5">
        <f>INDEX(products!$A$1:$G$49,MATCH($D167,products!$A$1:$A$49,0),MATCH(orders!K$1,products!$A$1:$G$1,0))</f>
        <v>1</v>
      </c>
      <c r="L167">
        <f>INDEX(products!$A$1:$G$49,MATCH($D167,products!$A$1:$A$49,0),MATCH(orders!L$1,products!$A$1:$G$1,0))</f>
        <v>8.9499999999999993</v>
      </c>
      <c r="M167" s="3">
        <f t="shared" si="6"/>
        <v>8.9499999999999993</v>
      </c>
      <c r="N167" t="str">
        <f t="shared" si="7"/>
        <v>Robusta</v>
      </c>
      <c r="O167" t="str">
        <f t="shared" si="8"/>
        <v>Dark</v>
      </c>
      <c r="P167" t="str">
        <f>_xlfn.XLOOKUP(Table2[[#This Row],[Customer ID]],customers!$A$1:$A$1001,customers!$I$1:$I$1001," ",0)</f>
        <v>Yes</v>
      </c>
    </row>
    <row r="168" spans="1:16" x14ac:dyDescent="0.25">
      <c r="A168" s="2" t="s">
        <v>1425</v>
      </c>
      <c r="B168" s="6">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5">
        <f>INDEX(products!$A$1:$G$49,MATCH($D168,products!$A$1:$A$49,0),MATCH(orders!K$1,products!$A$1:$G$1,0))</f>
        <v>0.5</v>
      </c>
      <c r="L168">
        <f>INDEX(products!$A$1:$G$49,MATCH($D168,products!$A$1:$A$49,0),MATCH(orders!L$1,products!$A$1:$G$1,0))</f>
        <v>5.3699999999999992</v>
      </c>
      <c r="M168" s="3">
        <f t="shared" si="6"/>
        <v>2.6849999999999996</v>
      </c>
      <c r="N168" t="str">
        <f t="shared" si="7"/>
        <v>Robusta</v>
      </c>
      <c r="O168" t="str">
        <f t="shared" si="8"/>
        <v>Dark</v>
      </c>
      <c r="P168" t="str">
        <f>_xlfn.XLOOKUP(Table2[[#This Row],[Customer ID]],customers!$A$1:$A$1001,customers!$I$1:$I$1001," ",0)</f>
        <v>Yes</v>
      </c>
    </row>
    <row r="169" spans="1:16" x14ac:dyDescent="0.25">
      <c r="A169" s="2" t="s">
        <v>1430</v>
      </c>
      <c r="B169" s="6">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5">
        <f>INDEX(products!$A$1:$G$49,MATCH($D169,products!$A$1:$A$49,0),MATCH(orders!K$1,products!$A$1:$G$1,0))</f>
        <v>0.5</v>
      </c>
      <c r="L169">
        <f>INDEX(products!$A$1:$G$49,MATCH($D169,products!$A$1:$A$49,0),MATCH(orders!L$1,products!$A$1:$G$1,0))</f>
        <v>8.25</v>
      </c>
      <c r="M169" s="3">
        <f t="shared" si="6"/>
        <v>4.125</v>
      </c>
      <c r="N169" t="str">
        <f t="shared" si="7"/>
        <v>Excelsa</v>
      </c>
      <c r="O169" t="str">
        <f t="shared" si="8"/>
        <v>Medium</v>
      </c>
      <c r="P169" t="str">
        <f>_xlfn.XLOOKUP(Table2[[#This Row],[Customer ID]],customers!$A$1:$A$1001,customers!$I$1:$I$1001," ",0)</f>
        <v>Yes</v>
      </c>
    </row>
    <row r="170" spans="1:16" x14ac:dyDescent="0.25">
      <c r="A170" s="2" t="s">
        <v>1436</v>
      </c>
      <c r="B170" s="6">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INDEX(products!$A$1:$G$49,MATCH($D170,products!$A$1:$A$49,0),MATCH(orders!I$1,products!$A$1:$G$1,0))</f>
        <v>Ara</v>
      </c>
      <c r="J170" t="str">
        <f>INDEX(products!$A$1:$G$49,MATCH($D170,products!$A$1:$A$49,0),MATCH(orders!J$1,products!$A$1:$G$1,0))</f>
        <v>M</v>
      </c>
      <c r="K170" s="5">
        <f>INDEX(products!$A$1:$G$49,MATCH($D170,products!$A$1:$A$49,0),MATCH(orders!K$1,products!$A$1:$G$1,0))</f>
        <v>0.5</v>
      </c>
      <c r="L170">
        <f>INDEX(products!$A$1:$G$49,MATCH($D170,products!$A$1:$A$49,0),MATCH(orders!L$1,products!$A$1:$G$1,0))</f>
        <v>6.75</v>
      </c>
      <c r="M170" s="3">
        <f t="shared" si="6"/>
        <v>3.375</v>
      </c>
      <c r="N170" t="str">
        <f t="shared" si="7"/>
        <v>Arabica</v>
      </c>
      <c r="O170" t="str">
        <f t="shared" si="8"/>
        <v>Medium</v>
      </c>
      <c r="P170" t="str">
        <f>_xlfn.XLOOKUP(Table2[[#This Row],[Customer ID]],customers!$A$1:$A$1001,customers!$I$1:$I$1001," ",0)</f>
        <v>No</v>
      </c>
    </row>
    <row r="171" spans="1:16" x14ac:dyDescent="0.25">
      <c r="A171" s="2" t="s">
        <v>1441</v>
      </c>
      <c r="B171" s="6">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5">
        <f>INDEX(products!$A$1:$G$49,MATCH($D171,products!$A$1:$A$49,0),MATCH(orders!K$1,products!$A$1:$G$1,0))</f>
        <v>1</v>
      </c>
      <c r="L171">
        <f>INDEX(products!$A$1:$G$49,MATCH($D171,products!$A$1:$A$49,0),MATCH(orders!L$1,products!$A$1:$G$1,0))</f>
        <v>8.9499999999999993</v>
      </c>
      <c r="M171" s="3">
        <f t="shared" si="6"/>
        <v>8.9499999999999993</v>
      </c>
      <c r="N171" t="str">
        <f t="shared" si="7"/>
        <v>Robusta</v>
      </c>
      <c r="O171" t="str">
        <f t="shared" si="8"/>
        <v>Dark</v>
      </c>
      <c r="P171" t="str">
        <f>_xlfn.XLOOKUP(Table2[[#This Row],[Customer ID]],customers!$A$1:$A$1001,customers!$I$1:$I$1001," ",0)</f>
        <v>No</v>
      </c>
    </row>
    <row r="172" spans="1:16" x14ac:dyDescent="0.25">
      <c r="A172" s="2" t="s">
        <v>1448</v>
      </c>
      <c r="B172" s="6">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5">
        <f>INDEX(products!$A$1:$G$49,MATCH($D172,products!$A$1:$A$49,0),MATCH(orders!K$1,products!$A$1:$G$1,0))</f>
        <v>2.5</v>
      </c>
      <c r="L172">
        <f>INDEX(products!$A$1:$G$49,MATCH($D172,products!$A$1:$A$49,0),MATCH(orders!L$1,products!$A$1:$G$1,0))</f>
        <v>34.154999999999994</v>
      </c>
      <c r="M172" s="3">
        <f t="shared" si="6"/>
        <v>85.387499999999989</v>
      </c>
      <c r="N172" t="str">
        <f t="shared" si="7"/>
        <v>Excelsa</v>
      </c>
      <c r="O172" t="str">
        <f t="shared" si="8"/>
        <v>Light</v>
      </c>
      <c r="P172" t="str">
        <f>_xlfn.XLOOKUP(Table2[[#This Row],[Customer ID]],customers!$A$1:$A$1001,customers!$I$1:$I$1001," ",0)</f>
        <v>No</v>
      </c>
    </row>
    <row r="173" spans="1:16" x14ac:dyDescent="0.25">
      <c r="A173" s="2" t="s">
        <v>1453</v>
      </c>
      <c r="B173" s="6">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5">
        <f>INDEX(products!$A$1:$G$49,MATCH($D173,products!$A$1:$A$49,0),MATCH(orders!K$1,products!$A$1:$G$1,0))</f>
        <v>2.5</v>
      </c>
      <c r="L173">
        <f>INDEX(products!$A$1:$G$49,MATCH($D173,products!$A$1:$A$49,0),MATCH(orders!L$1,products!$A$1:$G$1,0))</f>
        <v>31.624999999999996</v>
      </c>
      <c r="M173" s="3">
        <f t="shared" si="6"/>
        <v>79.062499999999986</v>
      </c>
      <c r="N173" t="str">
        <f t="shared" si="7"/>
        <v>Excelsa</v>
      </c>
      <c r="O173" t="str">
        <f t="shared" si="8"/>
        <v>Medium</v>
      </c>
      <c r="P173" t="str">
        <f>_xlfn.XLOOKUP(Table2[[#This Row],[Customer ID]],customers!$A$1:$A$1001,customers!$I$1:$I$1001," ",0)</f>
        <v>Yes</v>
      </c>
    </row>
    <row r="174" spans="1:16" x14ac:dyDescent="0.25">
      <c r="A174" s="2" t="s">
        <v>1459</v>
      </c>
      <c r="B174" s="6">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5">
        <f>INDEX(products!$A$1:$G$49,MATCH($D174,products!$A$1:$A$49,0),MATCH(orders!K$1,products!$A$1:$G$1,0))</f>
        <v>0.5</v>
      </c>
      <c r="L174">
        <f>INDEX(products!$A$1:$G$49,MATCH($D174,products!$A$1:$A$49,0),MATCH(orders!L$1,products!$A$1:$G$1,0))</f>
        <v>7.29</v>
      </c>
      <c r="M174" s="3">
        <f t="shared" si="6"/>
        <v>3.645</v>
      </c>
      <c r="N174" t="str">
        <f t="shared" si="7"/>
        <v>Excelsa</v>
      </c>
      <c r="O174" t="str">
        <f t="shared" si="8"/>
        <v>Dark</v>
      </c>
      <c r="P174" t="str">
        <f>_xlfn.XLOOKUP(Table2[[#This Row],[Customer ID]],customers!$A$1:$A$1001,customers!$I$1:$I$1001," ",0)</f>
        <v>No</v>
      </c>
    </row>
    <row r="175" spans="1:16" x14ac:dyDescent="0.25">
      <c r="A175" s="2" t="s">
        <v>1464</v>
      </c>
      <c r="B175" s="6">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5">
        <f>INDEX(products!$A$1:$G$49,MATCH($D175,products!$A$1:$A$49,0),MATCH(orders!K$1,products!$A$1:$G$1,0))</f>
        <v>2.5</v>
      </c>
      <c r="L175">
        <f>INDEX(products!$A$1:$G$49,MATCH($D175,products!$A$1:$A$49,0),MATCH(orders!L$1,products!$A$1:$G$1,0))</f>
        <v>22.884999999999998</v>
      </c>
      <c r="M175" s="3">
        <f t="shared" si="6"/>
        <v>57.212499999999991</v>
      </c>
      <c r="N175" t="str">
        <f t="shared" si="7"/>
        <v>Robusta</v>
      </c>
      <c r="O175" t="str">
        <f t="shared" si="8"/>
        <v>Medium</v>
      </c>
      <c r="P175" t="str">
        <f>_xlfn.XLOOKUP(Table2[[#This Row],[Customer ID]],customers!$A$1:$A$1001,customers!$I$1:$I$1001," ",0)</f>
        <v>No</v>
      </c>
    </row>
    <row r="176" spans="1:16" x14ac:dyDescent="0.25">
      <c r="A176" s="2" t="s">
        <v>1470</v>
      </c>
      <c r="B176" s="6">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5">
        <f>INDEX(products!$A$1:$G$49,MATCH($D176,products!$A$1:$A$49,0),MATCH(orders!K$1,products!$A$1:$G$1,0))</f>
        <v>2.5</v>
      </c>
      <c r="L176">
        <f>INDEX(products!$A$1:$G$49,MATCH($D176,products!$A$1:$A$49,0),MATCH(orders!L$1,products!$A$1:$G$1,0))</f>
        <v>34.154999999999994</v>
      </c>
      <c r="M176" s="3">
        <f t="shared" si="6"/>
        <v>85.387499999999989</v>
      </c>
      <c r="N176" t="str">
        <f t="shared" si="7"/>
        <v>Excelsa</v>
      </c>
      <c r="O176" t="str">
        <f t="shared" si="8"/>
        <v>Light</v>
      </c>
      <c r="P176" t="str">
        <f>_xlfn.XLOOKUP(Table2[[#This Row],[Customer ID]],customers!$A$1:$A$1001,customers!$I$1:$I$1001," ",0)</f>
        <v>Yes</v>
      </c>
    </row>
    <row r="177" spans="1:16" x14ac:dyDescent="0.25">
      <c r="A177" s="2" t="s">
        <v>1475</v>
      </c>
      <c r="B177" s="6">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5">
        <f>INDEX(products!$A$1:$G$49,MATCH($D177,products!$A$1:$A$49,0),MATCH(orders!K$1,products!$A$1:$G$1,0))</f>
        <v>2.5</v>
      </c>
      <c r="L177">
        <f>INDEX(products!$A$1:$G$49,MATCH($D177,products!$A$1:$A$49,0),MATCH(orders!L$1,products!$A$1:$G$1,0))</f>
        <v>31.624999999999996</v>
      </c>
      <c r="M177" s="3">
        <f t="shared" si="6"/>
        <v>79.062499999999986</v>
      </c>
      <c r="N177" t="str">
        <f t="shared" si="7"/>
        <v>Excelsa</v>
      </c>
      <c r="O177" t="str">
        <f t="shared" si="8"/>
        <v>Medium</v>
      </c>
      <c r="P177" t="str">
        <f>_xlfn.XLOOKUP(Table2[[#This Row],[Customer ID]],customers!$A$1:$A$1001,customers!$I$1:$I$1001," ",0)</f>
        <v>Yes</v>
      </c>
    </row>
    <row r="178" spans="1:16" x14ac:dyDescent="0.25">
      <c r="A178" s="2" t="s">
        <v>1481</v>
      </c>
      <c r="B178" s="6">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5">
        <f>INDEX(products!$A$1:$G$49,MATCH($D178,products!$A$1:$A$49,0),MATCH(orders!K$1,products!$A$1:$G$1,0))</f>
        <v>2.5</v>
      </c>
      <c r="L178">
        <f>INDEX(products!$A$1:$G$49,MATCH($D178,products!$A$1:$A$49,0),MATCH(orders!L$1,products!$A$1:$G$1,0))</f>
        <v>34.154999999999994</v>
      </c>
      <c r="M178" s="3">
        <f t="shared" si="6"/>
        <v>85.387499999999989</v>
      </c>
      <c r="N178" t="str">
        <f t="shared" si="7"/>
        <v>Excelsa</v>
      </c>
      <c r="O178" t="str">
        <f t="shared" si="8"/>
        <v>Light</v>
      </c>
      <c r="P178" t="str">
        <f>_xlfn.XLOOKUP(Table2[[#This Row],[Customer ID]],customers!$A$1:$A$1001,customers!$I$1:$I$1001," ",0)</f>
        <v>Yes</v>
      </c>
    </row>
    <row r="179" spans="1:16" x14ac:dyDescent="0.25">
      <c r="A179" s="2" t="s">
        <v>1487</v>
      </c>
      <c r="B179" s="6">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5">
        <f>INDEX(products!$A$1:$G$49,MATCH($D179,products!$A$1:$A$49,0),MATCH(orders!K$1,products!$A$1:$G$1,0))</f>
        <v>2.5</v>
      </c>
      <c r="L179">
        <f>INDEX(products!$A$1:$G$49,MATCH($D179,products!$A$1:$A$49,0),MATCH(orders!L$1,products!$A$1:$G$1,0))</f>
        <v>27.484999999999996</v>
      </c>
      <c r="M179" s="3">
        <f t="shared" si="6"/>
        <v>68.712499999999991</v>
      </c>
      <c r="N179" t="str">
        <f t="shared" si="7"/>
        <v>Robusta</v>
      </c>
      <c r="O179" t="str">
        <f t="shared" si="8"/>
        <v>Light</v>
      </c>
      <c r="P179" t="str">
        <f>_xlfn.XLOOKUP(Table2[[#This Row],[Customer ID]],customers!$A$1:$A$1001,customers!$I$1:$I$1001," ",0)</f>
        <v>Yes</v>
      </c>
    </row>
    <row r="180" spans="1:16" x14ac:dyDescent="0.25">
      <c r="A180" s="2" t="s">
        <v>1492</v>
      </c>
      <c r="B180" s="6">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5">
        <f>INDEX(products!$A$1:$G$49,MATCH($D180,products!$A$1:$A$49,0),MATCH(orders!K$1,products!$A$1:$G$1,0))</f>
        <v>1</v>
      </c>
      <c r="L180">
        <f>INDEX(products!$A$1:$G$49,MATCH($D180,products!$A$1:$A$49,0),MATCH(orders!L$1,products!$A$1:$G$1,0))</f>
        <v>12.95</v>
      </c>
      <c r="M180" s="3">
        <f t="shared" si="6"/>
        <v>12.95</v>
      </c>
      <c r="N180" t="str">
        <f t="shared" si="7"/>
        <v>Arabica</v>
      </c>
      <c r="O180" t="str">
        <f t="shared" si="8"/>
        <v>Light</v>
      </c>
      <c r="P180" t="str">
        <f>_xlfn.XLOOKUP(Table2[[#This Row],[Customer ID]],customers!$A$1:$A$1001,customers!$I$1:$I$1001," ",0)</f>
        <v>No</v>
      </c>
    </row>
    <row r="181" spans="1:16" x14ac:dyDescent="0.25">
      <c r="A181" s="2" t="s">
        <v>1498</v>
      </c>
      <c r="B181" s="6">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INDEX(products!$A$1:$G$49,MATCH($D181,products!$A$1:$A$49,0),MATCH(orders!I$1,products!$A$1:$G$1,0))</f>
        <v>Ara</v>
      </c>
      <c r="J181" t="str">
        <f>INDEX(products!$A$1:$G$49,MATCH($D181,products!$A$1:$A$49,0),MATCH(orders!J$1,products!$A$1:$G$1,0))</f>
        <v>D</v>
      </c>
      <c r="K181" s="5">
        <f>INDEX(products!$A$1:$G$49,MATCH($D181,products!$A$1:$A$49,0),MATCH(orders!K$1,products!$A$1:$G$1,0))</f>
        <v>0.2</v>
      </c>
      <c r="L181">
        <f>INDEX(products!$A$1:$G$49,MATCH($D181,products!$A$1:$A$49,0),MATCH(orders!L$1,products!$A$1:$G$1,0))</f>
        <v>2.9849999999999999</v>
      </c>
      <c r="M181" s="3">
        <f t="shared" si="6"/>
        <v>0.59699999999999998</v>
      </c>
      <c r="N181" t="str">
        <f t="shared" si="7"/>
        <v>Arabica</v>
      </c>
      <c r="O181" t="str">
        <f t="shared" si="8"/>
        <v>Dark</v>
      </c>
      <c r="P181" t="str">
        <f>_xlfn.XLOOKUP(Table2[[#This Row],[Customer ID]],customers!$A$1:$A$1001,customers!$I$1:$I$1001," ",0)</f>
        <v>No</v>
      </c>
    </row>
    <row r="182" spans="1:16" x14ac:dyDescent="0.25">
      <c r="A182" s="2" t="s">
        <v>1503</v>
      </c>
      <c r="B182" s="6">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5">
        <f>INDEX(products!$A$1:$G$49,MATCH($D182,products!$A$1:$A$49,0),MATCH(orders!K$1,products!$A$1:$G$1,0))</f>
        <v>0.2</v>
      </c>
      <c r="L182">
        <f>INDEX(products!$A$1:$G$49,MATCH($D182,products!$A$1:$A$49,0),MATCH(orders!L$1,products!$A$1:$G$1,0))</f>
        <v>4.4550000000000001</v>
      </c>
      <c r="M182" s="3">
        <f t="shared" si="6"/>
        <v>0.89100000000000001</v>
      </c>
      <c r="N182" t="str">
        <f t="shared" si="7"/>
        <v>Excelsa</v>
      </c>
      <c r="O182" t="str">
        <f t="shared" si="8"/>
        <v>Light</v>
      </c>
      <c r="P182" t="str">
        <f>_xlfn.XLOOKUP(Table2[[#This Row],[Customer ID]],customers!$A$1:$A$1001,customers!$I$1:$I$1001," ",0)</f>
        <v>No</v>
      </c>
    </row>
    <row r="183" spans="1:16" x14ac:dyDescent="0.25">
      <c r="A183" s="2" t="s">
        <v>1503</v>
      </c>
      <c r="B183" s="6">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5">
        <f>INDEX(products!$A$1:$G$49,MATCH($D183,products!$A$1:$A$49,0),MATCH(orders!K$1,products!$A$1:$G$1,0))</f>
        <v>0.5</v>
      </c>
      <c r="L183">
        <f>INDEX(products!$A$1:$G$49,MATCH($D183,products!$A$1:$A$49,0),MATCH(orders!L$1,products!$A$1:$G$1,0))</f>
        <v>5.97</v>
      </c>
      <c r="M183" s="3">
        <f t="shared" si="6"/>
        <v>2.9849999999999999</v>
      </c>
      <c r="N183" t="str">
        <f t="shared" si="7"/>
        <v>Arabica</v>
      </c>
      <c r="O183" t="str">
        <f t="shared" si="8"/>
        <v>Dark</v>
      </c>
      <c r="P183" t="str">
        <f>_xlfn.XLOOKUP(Table2[[#This Row],[Customer ID]],customers!$A$1:$A$1001,customers!$I$1:$I$1001," ",0)</f>
        <v>No</v>
      </c>
    </row>
    <row r="184" spans="1:16" x14ac:dyDescent="0.25">
      <c r="A184" s="2" t="s">
        <v>1514</v>
      </c>
      <c r="B184" s="6">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5">
        <f>INDEX(products!$A$1:$G$49,MATCH($D184,products!$A$1:$A$49,0),MATCH(orders!K$1,products!$A$1:$G$1,0))</f>
        <v>0.5</v>
      </c>
      <c r="L184">
        <f>INDEX(products!$A$1:$G$49,MATCH($D184,products!$A$1:$A$49,0),MATCH(orders!L$1,products!$A$1:$G$1,0))</f>
        <v>5.3699999999999992</v>
      </c>
      <c r="M184" s="3">
        <f t="shared" si="6"/>
        <v>2.6849999999999996</v>
      </c>
      <c r="N184" t="str">
        <f t="shared" si="7"/>
        <v>Robusta</v>
      </c>
      <c r="O184" t="str">
        <f t="shared" si="8"/>
        <v>Dark</v>
      </c>
      <c r="P184" t="str">
        <f>_xlfn.XLOOKUP(Table2[[#This Row],[Customer ID]],customers!$A$1:$A$1001,customers!$I$1:$I$1001," ",0)</f>
        <v>No</v>
      </c>
    </row>
    <row r="185" spans="1:16" x14ac:dyDescent="0.25">
      <c r="A185" s="2" t="s">
        <v>1520</v>
      </c>
      <c r="B185" s="6">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5">
        <f>INDEX(products!$A$1:$G$49,MATCH($D185,products!$A$1:$A$49,0),MATCH(orders!K$1,products!$A$1:$G$1,0))</f>
        <v>0.2</v>
      </c>
      <c r="L185">
        <f>INDEX(products!$A$1:$G$49,MATCH($D185,products!$A$1:$A$49,0),MATCH(orders!L$1,products!$A$1:$G$1,0))</f>
        <v>4.125</v>
      </c>
      <c r="M185" s="3">
        <f t="shared" si="6"/>
        <v>0.82500000000000007</v>
      </c>
      <c r="N185" t="str">
        <f t="shared" si="7"/>
        <v>Excelsa</v>
      </c>
      <c r="O185" t="str">
        <f t="shared" si="8"/>
        <v>Medium</v>
      </c>
      <c r="P185" t="str">
        <f>_xlfn.XLOOKUP(Table2[[#This Row],[Customer ID]],customers!$A$1:$A$1001,customers!$I$1:$I$1001," ",0)</f>
        <v>No</v>
      </c>
    </row>
    <row r="186" spans="1:16" x14ac:dyDescent="0.25">
      <c r="A186" s="2" t="s">
        <v>1526</v>
      </c>
      <c r="B186" s="6">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5">
        <f>INDEX(products!$A$1:$G$49,MATCH($D186,products!$A$1:$A$49,0),MATCH(orders!K$1,products!$A$1:$G$1,0))</f>
        <v>0.5</v>
      </c>
      <c r="L186">
        <f>INDEX(products!$A$1:$G$49,MATCH($D186,products!$A$1:$A$49,0),MATCH(orders!L$1,products!$A$1:$G$1,0))</f>
        <v>7.77</v>
      </c>
      <c r="M186" s="3">
        <f t="shared" si="6"/>
        <v>3.8849999999999998</v>
      </c>
      <c r="N186" t="str">
        <f t="shared" si="7"/>
        <v>Arabica</v>
      </c>
      <c r="O186" t="str">
        <f t="shared" si="8"/>
        <v>Light</v>
      </c>
      <c r="P186" t="str">
        <f>_xlfn.XLOOKUP(Table2[[#This Row],[Customer ID]],customers!$A$1:$A$1001,customers!$I$1:$I$1001," ",0)</f>
        <v>No</v>
      </c>
    </row>
    <row r="187" spans="1:16" x14ac:dyDescent="0.25">
      <c r="A187" s="2" t="s">
        <v>1532</v>
      </c>
      <c r="B187" s="6">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5">
        <f>INDEX(products!$A$1:$G$49,MATCH($D187,products!$A$1:$A$49,0),MATCH(orders!K$1,products!$A$1:$G$1,0))</f>
        <v>0.5</v>
      </c>
      <c r="L187">
        <f>INDEX(products!$A$1:$G$49,MATCH($D187,products!$A$1:$A$49,0),MATCH(orders!L$1,products!$A$1:$G$1,0))</f>
        <v>7.29</v>
      </c>
      <c r="M187" s="3">
        <f t="shared" si="6"/>
        <v>3.645</v>
      </c>
      <c r="N187" t="str">
        <f t="shared" si="7"/>
        <v>Excelsa</v>
      </c>
      <c r="O187" t="str">
        <f t="shared" si="8"/>
        <v>Dark</v>
      </c>
      <c r="P187" t="str">
        <f>_xlfn.XLOOKUP(Table2[[#This Row],[Customer ID]],customers!$A$1:$A$1001,customers!$I$1:$I$1001," ",0)</f>
        <v>Yes</v>
      </c>
    </row>
    <row r="188" spans="1:16" x14ac:dyDescent="0.25">
      <c r="A188" s="2" t="s">
        <v>1538</v>
      </c>
      <c r="B188" s="6">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5">
        <f>INDEX(products!$A$1:$G$49,MATCH($D188,products!$A$1:$A$49,0),MATCH(orders!K$1,products!$A$1:$G$1,0))</f>
        <v>2.5</v>
      </c>
      <c r="L188">
        <f>INDEX(products!$A$1:$G$49,MATCH($D188,products!$A$1:$A$49,0),MATCH(orders!L$1,products!$A$1:$G$1,0))</f>
        <v>22.884999999999998</v>
      </c>
      <c r="M188" s="3">
        <f t="shared" si="6"/>
        <v>57.212499999999991</v>
      </c>
      <c r="N188" t="str">
        <f t="shared" si="7"/>
        <v>Robusta</v>
      </c>
      <c r="O188" t="str">
        <f t="shared" si="8"/>
        <v>Medium</v>
      </c>
      <c r="P188" t="str">
        <f>_xlfn.XLOOKUP(Table2[[#This Row],[Customer ID]],customers!$A$1:$A$1001,customers!$I$1:$I$1001," ",0)</f>
        <v>No</v>
      </c>
    </row>
    <row r="189" spans="1:16" x14ac:dyDescent="0.25">
      <c r="A189" s="2" t="s">
        <v>1544</v>
      </c>
      <c r="B189" s="6">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5">
        <f>INDEX(products!$A$1:$G$49,MATCH($D189,products!$A$1:$A$49,0),MATCH(orders!K$1,products!$A$1:$G$1,0))</f>
        <v>0.5</v>
      </c>
      <c r="L189">
        <f>INDEX(products!$A$1:$G$49,MATCH($D189,products!$A$1:$A$49,0),MATCH(orders!L$1,products!$A$1:$G$1,0))</f>
        <v>8.73</v>
      </c>
      <c r="M189" s="3">
        <f t="shared" si="6"/>
        <v>4.3650000000000002</v>
      </c>
      <c r="N189" t="str">
        <f t="shared" si="7"/>
        <v>Liberica</v>
      </c>
      <c r="O189" t="str">
        <f t="shared" si="8"/>
        <v>Medium</v>
      </c>
      <c r="P189" t="str">
        <f>_xlfn.XLOOKUP(Table2[[#This Row],[Customer ID]],customers!$A$1:$A$1001,customers!$I$1:$I$1001," ",0)</f>
        <v>Yes</v>
      </c>
    </row>
    <row r="190" spans="1:16" x14ac:dyDescent="0.25">
      <c r="A190" s="2" t="s">
        <v>1549</v>
      </c>
      <c r="B190" s="6">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5">
        <f>INDEX(products!$A$1:$G$49,MATCH($D190,products!$A$1:$A$49,0),MATCH(orders!K$1,products!$A$1:$G$1,0))</f>
        <v>0.2</v>
      </c>
      <c r="L190">
        <f>INDEX(products!$A$1:$G$49,MATCH($D190,products!$A$1:$A$49,0),MATCH(orders!L$1,products!$A$1:$G$1,0))</f>
        <v>4.4550000000000001</v>
      </c>
      <c r="M190" s="3">
        <f t="shared" si="6"/>
        <v>0.89100000000000001</v>
      </c>
      <c r="N190" t="str">
        <f t="shared" si="7"/>
        <v>Excelsa</v>
      </c>
      <c r="O190" t="str">
        <f t="shared" si="8"/>
        <v>Light</v>
      </c>
      <c r="P190" t="str">
        <f>_xlfn.XLOOKUP(Table2[[#This Row],[Customer ID]],customers!$A$1:$A$1001,customers!$I$1:$I$1001," ",0)</f>
        <v>Yes</v>
      </c>
    </row>
    <row r="191" spans="1:16" x14ac:dyDescent="0.25">
      <c r="A191" s="2" t="s">
        <v>1555</v>
      </c>
      <c r="B191" s="6">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5">
        <f>INDEX(products!$A$1:$G$49,MATCH($D191,products!$A$1:$A$49,0),MATCH(orders!K$1,products!$A$1:$G$1,0))</f>
        <v>1</v>
      </c>
      <c r="L191">
        <f>INDEX(products!$A$1:$G$49,MATCH($D191,products!$A$1:$A$49,0),MATCH(orders!L$1,products!$A$1:$G$1,0))</f>
        <v>14.55</v>
      </c>
      <c r="M191" s="3">
        <f t="shared" si="6"/>
        <v>14.55</v>
      </c>
      <c r="N191" t="str">
        <f t="shared" si="7"/>
        <v>Liberica</v>
      </c>
      <c r="O191" t="str">
        <f t="shared" si="8"/>
        <v>Medium</v>
      </c>
      <c r="P191" t="str">
        <f>_xlfn.XLOOKUP(Table2[[#This Row],[Customer ID]],customers!$A$1:$A$1001,customers!$I$1:$I$1001," ",0)</f>
        <v>Yes</v>
      </c>
    </row>
    <row r="192" spans="1:16" x14ac:dyDescent="0.25">
      <c r="A192" s="2" t="s">
        <v>1561</v>
      </c>
      <c r="B192" s="6">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5">
        <f>INDEX(products!$A$1:$G$49,MATCH($D192,products!$A$1:$A$49,0),MATCH(orders!K$1,products!$A$1:$G$1,0))</f>
        <v>2.5</v>
      </c>
      <c r="L192">
        <f>INDEX(products!$A$1:$G$49,MATCH($D192,products!$A$1:$A$49,0),MATCH(orders!L$1,products!$A$1:$G$1,0))</f>
        <v>33.464999999999996</v>
      </c>
      <c r="M192" s="3">
        <f t="shared" si="6"/>
        <v>83.662499999999994</v>
      </c>
      <c r="N192" t="str">
        <f t="shared" si="7"/>
        <v>Liberica</v>
      </c>
      <c r="O192" t="str">
        <f t="shared" si="8"/>
        <v>Medium</v>
      </c>
      <c r="P192" t="str">
        <f>_xlfn.XLOOKUP(Table2[[#This Row],[Customer ID]],customers!$A$1:$A$1001,customers!$I$1:$I$1001," ",0)</f>
        <v>Yes</v>
      </c>
    </row>
    <row r="193" spans="1:16" x14ac:dyDescent="0.25">
      <c r="A193" s="2" t="s">
        <v>1567</v>
      </c>
      <c r="B193" s="6">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5">
        <f>INDEX(products!$A$1:$G$49,MATCH($D193,products!$A$1:$A$49,0),MATCH(orders!K$1,products!$A$1:$G$1,0))</f>
        <v>0.2</v>
      </c>
      <c r="L193">
        <f>INDEX(products!$A$1:$G$49,MATCH($D193,products!$A$1:$A$49,0),MATCH(orders!L$1,products!$A$1:$G$1,0))</f>
        <v>3.8849999999999998</v>
      </c>
      <c r="M193" s="3">
        <f t="shared" si="6"/>
        <v>0.77700000000000002</v>
      </c>
      <c r="N193" t="str">
        <f t="shared" si="7"/>
        <v>Liberica</v>
      </c>
      <c r="O193" t="str">
        <f t="shared" si="8"/>
        <v>Dark</v>
      </c>
      <c r="P193" t="str">
        <f>_xlfn.XLOOKUP(Table2[[#This Row],[Customer ID]],customers!$A$1:$A$1001,customers!$I$1:$I$1001," ",0)</f>
        <v>Yes</v>
      </c>
    </row>
    <row r="194" spans="1:16" x14ac:dyDescent="0.25">
      <c r="A194" s="2" t="s">
        <v>1573</v>
      </c>
      <c r="B194" s="6">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5">
        <f>INDEX(products!$A$1:$G$49,MATCH($D194,products!$A$1:$A$49,0),MATCH(orders!K$1,products!$A$1:$G$1,0))</f>
        <v>1</v>
      </c>
      <c r="L194">
        <f>INDEX(products!$A$1:$G$49,MATCH($D194,products!$A$1:$A$49,0),MATCH(orders!L$1,products!$A$1:$G$1,0))</f>
        <v>12.15</v>
      </c>
      <c r="M194" s="3">
        <f t="shared" si="6"/>
        <v>12.15</v>
      </c>
      <c r="N194" t="str">
        <f t="shared" si="7"/>
        <v>Excelsa</v>
      </c>
      <c r="O194" t="str">
        <f t="shared" si="8"/>
        <v>Dark</v>
      </c>
      <c r="P194" t="str">
        <f>_xlfn.XLOOKUP(Table2[[#This Row],[Customer ID]],customers!$A$1:$A$1001,customers!$I$1:$I$1001," ",0)</f>
        <v>Yes</v>
      </c>
    </row>
    <row r="195" spans="1:16" x14ac:dyDescent="0.25">
      <c r="A195" s="2" t="s">
        <v>1579</v>
      </c>
      <c r="B195" s="6">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5">
        <f>INDEX(products!$A$1:$G$49,MATCH($D195,products!$A$1:$A$49,0),MATCH(orders!K$1,products!$A$1:$G$1,0))</f>
        <v>1</v>
      </c>
      <c r="L195">
        <f>INDEX(products!$A$1:$G$49,MATCH($D195,products!$A$1:$A$49,0),MATCH(orders!L$1,products!$A$1:$G$1,0))</f>
        <v>14.85</v>
      </c>
      <c r="M195" s="3">
        <f t="shared" ref="M195:M258" si="9">L195*K195</f>
        <v>14.85</v>
      </c>
      <c r="N195" t="str">
        <f t="shared" ref="N195:N258" si="10">IF(I195="Rob","Robusta",IF(I195="Exc","Excelsa",IF(I195="Ara","Arabica",IF(I195="Lib","Liberica"," "))))</f>
        <v>Excelsa</v>
      </c>
      <c r="O195" t="str">
        <f t="shared" ref="O195:O258" si="11">IF(J195="M","Medium",IF(J195="L","Light",IF(J195="D","Dark"," ")))</f>
        <v>Light</v>
      </c>
      <c r="P195" t="str">
        <f>_xlfn.XLOOKUP(Table2[[#This Row],[Customer ID]],customers!$A$1:$A$1001,customers!$I$1:$I$1001," ",0)</f>
        <v>No</v>
      </c>
    </row>
    <row r="196" spans="1:16" x14ac:dyDescent="0.25">
      <c r="A196" s="2" t="s">
        <v>1584</v>
      </c>
      <c r="B196" s="6">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5">
        <f>INDEX(products!$A$1:$G$49,MATCH($D196,products!$A$1:$A$49,0),MATCH(orders!K$1,products!$A$1:$G$1,0))</f>
        <v>0.5</v>
      </c>
      <c r="L196">
        <f>INDEX(products!$A$1:$G$49,MATCH($D196,products!$A$1:$A$49,0),MATCH(orders!L$1,products!$A$1:$G$1,0))</f>
        <v>7.29</v>
      </c>
      <c r="M196" s="3">
        <f t="shared" si="9"/>
        <v>3.645</v>
      </c>
      <c r="N196" t="str">
        <f t="shared" si="10"/>
        <v>Excelsa</v>
      </c>
      <c r="O196" t="str">
        <f t="shared" si="11"/>
        <v>Dark</v>
      </c>
      <c r="P196" t="str">
        <f>_xlfn.XLOOKUP(Table2[[#This Row],[Customer ID]],customers!$A$1:$A$1001,customers!$I$1:$I$1001," ",0)</f>
        <v>No</v>
      </c>
    </row>
    <row r="197" spans="1:16" x14ac:dyDescent="0.25">
      <c r="A197" s="2" t="s">
        <v>1590</v>
      </c>
      <c r="B197" s="6">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5">
        <f>INDEX(products!$A$1:$G$49,MATCH($D197,products!$A$1:$A$49,0),MATCH(orders!K$1,products!$A$1:$G$1,0))</f>
        <v>1</v>
      </c>
      <c r="L197">
        <f>INDEX(products!$A$1:$G$49,MATCH($D197,products!$A$1:$A$49,0),MATCH(orders!L$1,products!$A$1:$G$1,0))</f>
        <v>12.95</v>
      </c>
      <c r="M197" s="3">
        <f t="shared" si="9"/>
        <v>12.95</v>
      </c>
      <c r="N197" t="str">
        <f t="shared" si="10"/>
        <v>Arabica</v>
      </c>
      <c r="O197" t="str">
        <f t="shared" si="11"/>
        <v>Light</v>
      </c>
      <c r="P197" t="str">
        <f>_xlfn.XLOOKUP(Table2[[#This Row],[Customer ID]],customers!$A$1:$A$1001,customers!$I$1:$I$1001," ",0)</f>
        <v>No</v>
      </c>
    </row>
    <row r="198" spans="1:16" x14ac:dyDescent="0.25">
      <c r="A198" s="2" t="s">
        <v>1596</v>
      </c>
      <c r="B198" s="6">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5">
        <f>INDEX(products!$A$1:$G$49,MATCH($D198,products!$A$1:$A$49,0),MATCH(orders!K$1,products!$A$1:$G$1,0))</f>
        <v>0.5</v>
      </c>
      <c r="L198">
        <f>INDEX(products!$A$1:$G$49,MATCH($D198,products!$A$1:$A$49,0),MATCH(orders!L$1,products!$A$1:$G$1,0))</f>
        <v>8.91</v>
      </c>
      <c r="M198" s="3">
        <f t="shared" si="9"/>
        <v>4.4550000000000001</v>
      </c>
      <c r="N198" t="str">
        <f t="shared" si="10"/>
        <v>Excelsa</v>
      </c>
      <c r="O198" t="str">
        <f t="shared" si="11"/>
        <v>Light</v>
      </c>
      <c r="P198" t="str">
        <f>_xlfn.XLOOKUP(Table2[[#This Row],[Customer ID]],customers!$A$1:$A$1001,customers!$I$1:$I$1001," ",0)</f>
        <v>No</v>
      </c>
    </row>
    <row r="199" spans="1:16" x14ac:dyDescent="0.25">
      <c r="A199" s="2" t="s">
        <v>1596</v>
      </c>
      <c r="B199" s="6">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5">
        <f>INDEX(products!$A$1:$G$49,MATCH($D199,products!$A$1:$A$49,0),MATCH(orders!K$1,products!$A$1:$G$1,0))</f>
        <v>2.5</v>
      </c>
      <c r="L199">
        <f>INDEX(products!$A$1:$G$49,MATCH($D199,products!$A$1:$A$49,0),MATCH(orders!L$1,products!$A$1:$G$1,0))</f>
        <v>29.784999999999997</v>
      </c>
      <c r="M199" s="3">
        <f t="shared" si="9"/>
        <v>74.462499999999991</v>
      </c>
      <c r="N199" t="str">
        <f t="shared" si="10"/>
        <v>Liberica</v>
      </c>
      <c r="O199" t="str">
        <f t="shared" si="11"/>
        <v>Dark</v>
      </c>
      <c r="P199" t="str">
        <f>_xlfn.XLOOKUP(Table2[[#This Row],[Customer ID]],customers!$A$1:$A$1001,customers!$I$1:$I$1001," ",0)</f>
        <v>No</v>
      </c>
    </row>
    <row r="200" spans="1:16" x14ac:dyDescent="0.25">
      <c r="A200" s="2" t="s">
        <v>1596</v>
      </c>
      <c r="B200" s="6">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5">
        <f>INDEX(products!$A$1:$G$49,MATCH($D200,products!$A$1:$A$49,0),MATCH(orders!K$1,products!$A$1:$G$1,0))</f>
        <v>2.5</v>
      </c>
      <c r="L200">
        <f>INDEX(products!$A$1:$G$49,MATCH($D200,products!$A$1:$A$49,0),MATCH(orders!L$1,products!$A$1:$G$1,0))</f>
        <v>29.784999999999997</v>
      </c>
      <c r="M200" s="3">
        <f t="shared" si="9"/>
        <v>74.462499999999991</v>
      </c>
      <c r="N200" t="str">
        <f t="shared" si="10"/>
        <v>Liberica</v>
      </c>
      <c r="O200" t="str">
        <f t="shared" si="11"/>
        <v>Dark</v>
      </c>
      <c r="P200" t="str">
        <f>_xlfn.XLOOKUP(Table2[[#This Row],[Customer ID]],customers!$A$1:$A$1001,customers!$I$1:$I$1001," ",0)</f>
        <v>No</v>
      </c>
    </row>
    <row r="201" spans="1:16" x14ac:dyDescent="0.25">
      <c r="A201" s="2" t="s">
        <v>1596</v>
      </c>
      <c r="B201" s="6">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5">
        <f>INDEX(products!$A$1:$G$49,MATCH($D201,products!$A$1:$A$49,0),MATCH(orders!K$1,products!$A$1:$G$1,0))</f>
        <v>0.5</v>
      </c>
      <c r="L201">
        <f>INDEX(products!$A$1:$G$49,MATCH($D201,products!$A$1:$A$49,0),MATCH(orders!L$1,products!$A$1:$G$1,0))</f>
        <v>9.51</v>
      </c>
      <c r="M201" s="3">
        <f t="shared" si="9"/>
        <v>4.7549999999999999</v>
      </c>
      <c r="N201" t="str">
        <f t="shared" si="10"/>
        <v>Liberica</v>
      </c>
      <c r="O201" t="str">
        <f t="shared" si="11"/>
        <v>Light</v>
      </c>
      <c r="P201" t="str">
        <f>_xlfn.XLOOKUP(Table2[[#This Row],[Customer ID]],customers!$A$1:$A$1001,customers!$I$1:$I$1001," ",0)</f>
        <v>No</v>
      </c>
    </row>
    <row r="202" spans="1:16" x14ac:dyDescent="0.25">
      <c r="A202" s="2" t="s">
        <v>1596</v>
      </c>
      <c r="B202" s="6">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5">
        <f>INDEX(products!$A$1:$G$49,MATCH($D202,products!$A$1:$A$49,0),MATCH(orders!K$1,products!$A$1:$G$1,0))</f>
        <v>1</v>
      </c>
      <c r="L202">
        <f>INDEX(products!$A$1:$G$49,MATCH($D202,products!$A$1:$A$49,0),MATCH(orders!L$1,products!$A$1:$G$1,0))</f>
        <v>13.75</v>
      </c>
      <c r="M202" s="3">
        <f t="shared" si="9"/>
        <v>13.75</v>
      </c>
      <c r="N202" t="str">
        <f t="shared" si="10"/>
        <v>Excelsa</v>
      </c>
      <c r="O202" t="str">
        <f t="shared" si="11"/>
        <v>Medium</v>
      </c>
      <c r="P202" t="str">
        <f>_xlfn.XLOOKUP(Table2[[#This Row],[Customer ID]],customers!$A$1:$A$1001,customers!$I$1:$I$1001," ",0)</f>
        <v>No</v>
      </c>
    </row>
    <row r="203" spans="1:16" x14ac:dyDescent="0.25">
      <c r="A203" s="2" t="s">
        <v>1621</v>
      </c>
      <c r="B203" s="6">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5">
        <f>INDEX(products!$A$1:$G$49,MATCH($D203,products!$A$1:$A$49,0),MATCH(orders!K$1,products!$A$1:$G$1,0))</f>
        <v>0.5</v>
      </c>
      <c r="L203">
        <f>INDEX(products!$A$1:$G$49,MATCH($D203,products!$A$1:$A$49,0),MATCH(orders!L$1,products!$A$1:$G$1,0))</f>
        <v>9.51</v>
      </c>
      <c r="M203" s="3">
        <f t="shared" si="9"/>
        <v>4.7549999999999999</v>
      </c>
      <c r="N203" t="str">
        <f t="shared" si="10"/>
        <v>Liberica</v>
      </c>
      <c r="O203" t="str">
        <f t="shared" si="11"/>
        <v>Light</v>
      </c>
      <c r="P203" t="str">
        <f>_xlfn.XLOOKUP(Table2[[#This Row],[Customer ID]],customers!$A$1:$A$1001,customers!$I$1:$I$1001," ",0)</f>
        <v>No</v>
      </c>
    </row>
    <row r="204" spans="1:16" x14ac:dyDescent="0.25">
      <c r="A204" s="2" t="s">
        <v>1626</v>
      </c>
      <c r="B204" s="6">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5">
        <f>INDEX(products!$A$1:$G$49,MATCH($D204,products!$A$1:$A$49,0),MATCH(orders!K$1,products!$A$1:$G$1,0))</f>
        <v>2.5</v>
      </c>
      <c r="L204">
        <f>INDEX(products!$A$1:$G$49,MATCH($D204,products!$A$1:$A$49,0),MATCH(orders!L$1,products!$A$1:$G$1,0))</f>
        <v>29.784999999999997</v>
      </c>
      <c r="M204" s="3">
        <f t="shared" si="9"/>
        <v>74.462499999999991</v>
      </c>
      <c r="N204" t="str">
        <f t="shared" si="10"/>
        <v>Liberica</v>
      </c>
      <c r="O204" t="str">
        <f t="shared" si="11"/>
        <v>Dark</v>
      </c>
      <c r="P204" t="str">
        <f>_xlfn.XLOOKUP(Table2[[#This Row],[Customer ID]],customers!$A$1:$A$1001,customers!$I$1:$I$1001," ",0)</f>
        <v>Yes</v>
      </c>
    </row>
    <row r="205" spans="1:16" x14ac:dyDescent="0.25">
      <c r="A205" s="2" t="s">
        <v>1632</v>
      </c>
      <c r="B205" s="6">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5">
        <f>INDEX(products!$A$1:$G$49,MATCH($D205,products!$A$1:$A$49,0),MATCH(orders!K$1,products!$A$1:$G$1,0))</f>
        <v>0.2</v>
      </c>
      <c r="L205">
        <f>INDEX(products!$A$1:$G$49,MATCH($D205,products!$A$1:$A$49,0),MATCH(orders!L$1,products!$A$1:$G$1,0))</f>
        <v>4.7549999999999999</v>
      </c>
      <c r="M205" s="3">
        <f t="shared" si="9"/>
        <v>0.95100000000000007</v>
      </c>
      <c r="N205" t="str">
        <f t="shared" si="10"/>
        <v>Liberica</v>
      </c>
      <c r="O205" t="str">
        <f t="shared" si="11"/>
        <v>Light</v>
      </c>
      <c r="P205" t="str">
        <f>_xlfn.XLOOKUP(Table2[[#This Row],[Customer ID]],customers!$A$1:$A$1001,customers!$I$1:$I$1001," ",0)</f>
        <v>No</v>
      </c>
    </row>
    <row r="206" spans="1:16" x14ac:dyDescent="0.25">
      <c r="A206" s="2" t="s">
        <v>1638</v>
      </c>
      <c r="B206" s="6">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5">
        <f>INDEX(products!$A$1:$G$49,MATCH($D206,products!$A$1:$A$49,0),MATCH(orders!K$1,products!$A$1:$G$1,0))</f>
        <v>1</v>
      </c>
      <c r="L206">
        <f>INDEX(products!$A$1:$G$49,MATCH($D206,products!$A$1:$A$49,0),MATCH(orders!L$1,products!$A$1:$G$1,0))</f>
        <v>13.75</v>
      </c>
      <c r="M206" s="3">
        <f t="shared" si="9"/>
        <v>13.75</v>
      </c>
      <c r="N206" t="str">
        <f t="shared" si="10"/>
        <v>Excelsa</v>
      </c>
      <c r="O206" t="str">
        <f t="shared" si="11"/>
        <v>Medium</v>
      </c>
      <c r="P206" t="str">
        <f>_xlfn.XLOOKUP(Table2[[#This Row],[Customer ID]],customers!$A$1:$A$1001,customers!$I$1:$I$1001," ",0)</f>
        <v>No</v>
      </c>
    </row>
    <row r="207" spans="1:16" x14ac:dyDescent="0.25">
      <c r="A207" s="2" t="s">
        <v>1643</v>
      </c>
      <c r="B207" s="6">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5">
        <f>INDEX(products!$A$1:$G$49,MATCH($D207,products!$A$1:$A$49,0),MATCH(orders!K$1,products!$A$1:$G$1,0))</f>
        <v>0.2</v>
      </c>
      <c r="L207">
        <f>INDEX(products!$A$1:$G$49,MATCH($D207,products!$A$1:$A$49,0),MATCH(orders!L$1,products!$A$1:$G$1,0))</f>
        <v>2.6849999999999996</v>
      </c>
      <c r="M207" s="3">
        <f t="shared" si="9"/>
        <v>0.53699999999999992</v>
      </c>
      <c r="N207" t="str">
        <f t="shared" si="10"/>
        <v>Robusta</v>
      </c>
      <c r="O207" t="str">
        <f t="shared" si="11"/>
        <v>Dark</v>
      </c>
      <c r="P207" t="str">
        <f>_xlfn.XLOOKUP(Table2[[#This Row],[Customer ID]],customers!$A$1:$A$1001,customers!$I$1:$I$1001," ",0)</f>
        <v>Yes</v>
      </c>
    </row>
    <row r="208" spans="1:16" x14ac:dyDescent="0.25">
      <c r="A208" s="2" t="s">
        <v>1648</v>
      </c>
      <c r="B208" s="6">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5">
        <f>INDEX(products!$A$1:$G$49,MATCH($D208,products!$A$1:$A$49,0),MATCH(orders!K$1,products!$A$1:$G$1,0))</f>
        <v>1</v>
      </c>
      <c r="L208">
        <f>INDEX(products!$A$1:$G$49,MATCH($D208,products!$A$1:$A$49,0),MATCH(orders!L$1,products!$A$1:$G$1,0))</f>
        <v>11.25</v>
      </c>
      <c r="M208" s="3">
        <f t="shared" si="9"/>
        <v>11.25</v>
      </c>
      <c r="N208" t="str">
        <f t="shared" si="10"/>
        <v>Arabica</v>
      </c>
      <c r="O208" t="str">
        <f t="shared" si="11"/>
        <v>Medium</v>
      </c>
      <c r="P208" t="str">
        <f>_xlfn.XLOOKUP(Table2[[#This Row],[Customer ID]],customers!$A$1:$A$1001,customers!$I$1:$I$1001," ",0)</f>
        <v>No</v>
      </c>
    </row>
    <row r="209" spans="1:16" x14ac:dyDescent="0.25">
      <c r="A209" s="2" t="s">
        <v>1653</v>
      </c>
      <c r="B209" s="6">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5">
        <f>INDEX(products!$A$1:$G$49,MATCH($D209,products!$A$1:$A$49,0),MATCH(orders!K$1,products!$A$1:$G$1,0))</f>
        <v>0.5</v>
      </c>
      <c r="L209">
        <f>INDEX(products!$A$1:$G$49,MATCH($D209,products!$A$1:$A$49,0),MATCH(orders!L$1,products!$A$1:$G$1,0))</f>
        <v>6.75</v>
      </c>
      <c r="M209" s="3">
        <f t="shared" si="9"/>
        <v>3.375</v>
      </c>
      <c r="N209" t="str">
        <f t="shared" si="10"/>
        <v>Arabica</v>
      </c>
      <c r="O209" t="str">
        <f t="shared" si="11"/>
        <v>Medium</v>
      </c>
      <c r="P209" t="str">
        <f>_xlfn.XLOOKUP(Table2[[#This Row],[Customer ID]],customers!$A$1:$A$1001,customers!$I$1:$I$1001," ",0)</f>
        <v>Yes</v>
      </c>
    </row>
    <row r="210" spans="1:16" x14ac:dyDescent="0.25">
      <c r="A210" s="2" t="s">
        <v>1659</v>
      </c>
      <c r="B210" s="6">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5">
        <f>INDEX(products!$A$1:$G$49,MATCH($D210,products!$A$1:$A$49,0),MATCH(orders!K$1,products!$A$1:$G$1,0))</f>
        <v>0.5</v>
      </c>
      <c r="L210">
        <f>INDEX(products!$A$1:$G$49,MATCH($D210,products!$A$1:$A$49,0),MATCH(orders!L$1,products!$A$1:$G$1,0))</f>
        <v>7.29</v>
      </c>
      <c r="M210" s="3">
        <f t="shared" si="9"/>
        <v>3.645</v>
      </c>
      <c r="N210" t="str">
        <f t="shared" si="10"/>
        <v>Excelsa</v>
      </c>
      <c r="O210" t="str">
        <f t="shared" si="11"/>
        <v>Dark</v>
      </c>
      <c r="P210" t="str">
        <f>_xlfn.XLOOKUP(Table2[[#This Row],[Customer ID]],customers!$A$1:$A$1001,customers!$I$1:$I$1001," ",0)</f>
        <v>Yes</v>
      </c>
    </row>
    <row r="211" spans="1:16" x14ac:dyDescent="0.25">
      <c r="A211" s="2" t="s">
        <v>1665</v>
      </c>
      <c r="B211" s="6">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5">
        <f>INDEX(products!$A$1:$G$49,MATCH($D211,products!$A$1:$A$49,0),MATCH(orders!K$1,products!$A$1:$G$1,0))</f>
        <v>0.5</v>
      </c>
      <c r="L211">
        <f>INDEX(products!$A$1:$G$49,MATCH($D211,products!$A$1:$A$49,0),MATCH(orders!L$1,products!$A$1:$G$1,0))</f>
        <v>6.75</v>
      </c>
      <c r="M211" s="3">
        <f t="shared" si="9"/>
        <v>3.375</v>
      </c>
      <c r="N211" t="str">
        <f t="shared" si="10"/>
        <v>Arabica</v>
      </c>
      <c r="O211" t="str">
        <f t="shared" si="11"/>
        <v>Medium</v>
      </c>
      <c r="P211" t="str">
        <f>_xlfn.XLOOKUP(Table2[[#This Row],[Customer ID]],customers!$A$1:$A$1001,customers!$I$1:$I$1001," ",0)</f>
        <v>No</v>
      </c>
    </row>
    <row r="212" spans="1:16" x14ac:dyDescent="0.25">
      <c r="A212" s="2" t="s">
        <v>1671</v>
      </c>
      <c r="B212" s="6">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5">
        <f>INDEX(products!$A$1:$G$49,MATCH($D212,products!$A$1:$A$49,0),MATCH(orders!K$1,products!$A$1:$G$1,0))</f>
        <v>1</v>
      </c>
      <c r="L212">
        <f>INDEX(products!$A$1:$G$49,MATCH($D212,products!$A$1:$A$49,0),MATCH(orders!L$1,products!$A$1:$G$1,0))</f>
        <v>12.95</v>
      </c>
      <c r="M212" s="3">
        <f t="shared" si="9"/>
        <v>12.95</v>
      </c>
      <c r="N212" t="str">
        <f t="shared" si="10"/>
        <v>Liberica</v>
      </c>
      <c r="O212" t="str">
        <f t="shared" si="11"/>
        <v>Dark</v>
      </c>
      <c r="P212" t="str">
        <f>_xlfn.XLOOKUP(Table2[[#This Row],[Customer ID]],customers!$A$1:$A$1001,customers!$I$1:$I$1001," ",0)</f>
        <v>Yes</v>
      </c>
    </row>
    <row r="213" spans="1:16" x14ac:dyDescent="0.25">
      <c r="A213" s="2" t="s">
        <v>1677</v>
      </c>
      <c r="B213" s="6">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5">
        <f>INDEX(products!$A$1:$G$49,MATCH($D213,products!$A$1:$A$49,0),MATCH(orders!K$1,products!$A$1:$G$1,0))</f>
        <v>0.5</v>
      </c>
      <c r="L213">
        <f>INDEX(products!$A$1:$G$49,MATCH($D213,products!$A$1:$A$49,0),MATCH(orders!L$1,products!$A$1:$G$1,0))</f>
        <v>8.91</v>
      </c>
      <c r="M213" s="3">
        <f t="shared" si="9"/>
        <v>4.4550000000000001</v>
      </c>
      <c r="N213" t="str">
        <f t="shared" si="10"/>
        <v>Excelsa</v>
      </c>
      <c r="O213" t="str">
        <f t="shared" si="11"/>
        <v>Light</v>
      </c>
      <c r="P213" t="str">
        <f>_xlfn.XLOOKUP(Table2[[#This Row],[Customer ID]],customers!$A$1:$A$1001,customers!$I$1:$I$1001," ",0)</f>
        <v>No</v>
      </c>
    </row>
    <row r="214" spans="1:16" x14ac:dyDescent="0.25">
      <c r="A214" s="2" t="s">
        <v>1682</v>
      </c>
      <c r="B214" s="6">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5">
        <f>INDEX(products!$A$1:$G$49,MATCH($D214,products!$A$1:$A$49,0),MATCH(orders!K$1,products!$A$1:$G$1,0))</f>
        <v>0.2</v>
      </c>
      <c r="L214">
        <f>INDEX(products!$A$1:$G$49,MATCH($D214,products!$A$1:$A$49,0),MATCH(orders!L$1,products!$A$1:$G$1,0))</f>
        <v>3.645</v>
      </c>
      <c r="M214" s="3">
        <f t="shared" si="9"/>
        <v>0.72900000000000009</v>
      </c>
      <c r="N214" t="str">
        <f t="shared" si="10"/>
        <v>Excelsa</v>
      </c>
      <c r="O214" t="str">
        <f t="shared" si="11"/>
        <v>Dark</v>
      </c>
      <c r="P214" t="str">
        <f>_xlfn.XLOOKUP(Table2[[#This Row],[Customer ID]],customers!$A$1:$A$1001,customers!$I$1:$I$1001," ",0)</f>
        <v>Yes</v>
      </c>
    </row>
    <row r="215" spans="1:16" x14ac:dyDescent="0.25">
      <c r="A215" s="2" t="s">
        <v>1688</v>
      </c>
      <c r="B215" s="6">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5">
        <f>INDEX(products!$A$1:$G$49,MATCH($D215,products!$A$1:$A$49,0),MATCH(orders!K$1,products!$A$1:$G$1,0))</f>
        <v>2.5</v>
      </c>
      <c r="L215">
        <f>INDEX(products!$A$1:$G$49,MATCH($D215,products!$A$1:$A$49,0),MATCH(orders!L$1,products!$A$1:$G$1,0))</f>
        <v>20.584999999999997</v>
      </c>
      <c r="M215" s="3">
        <f t="shared" si="9"/>
        <v>51.462499999999991</v>
      </c>
      <c r="N215" t="str">
        <f t="shared" si="10"/>
        <v>Robusta</v>
      </c>
      <c r="O215" t="str">
        <f t="shared" si="11"/>
        <v>Dark</v>
      </c>
      <c r="P215" t="str">
        <f>_xlfn.XLOOKUP(Table2[[#This Row],[Customer ID]],customers!$A$1:$A$1001,customers!$I$1:$I$1001," ",0)</f>
        <v>No</v>
      </c>
    </row>
    <row r="216" spans="1:16" x14ac:dyDescent="0.25">
      <c r="A216" s="2" t="s">
        <v>1694</v>
      </c>
      <c r="B216" s="6">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5">
        <f>INDEX(products!$A$1:$G$49,MATCH($D216,products!$A$1:$A$49,0),MATCH(orders!K$1,products!$A$1:$G$1,0))</f>
        <v>1</v>
      </c>
      <c r="L216">
        <f>INDEX(products!$A$1:$G$49,MATCH($D216,products!$A$1:$A$49,0),MATCH(orders!L$1,products!$A$1:$G$1,0))</f>
        <v>15.85</v>
      </c>
      <c r="M216" s="3">
        <f t="shared" si="9"/>
        <v>15.85</v>
      </c>
      <c r="N216" t="str">
        <f t="shared" si="10"/>
        <v>Liberica</v>
      </c>
      <c r="O216" t="str">
        <f t="shared" si="11"/>
        <v>Light</v>
      </c>
      <c r="P216" t="str">
        <f>_xlfn.XLOOKUP(Table2[[#This Row],[Customer ID]],customers!$A$1:$A$1001,customers!$I$1:$I$1001," ",0)</f>
        <v>No</v>
      </c>
    </row>
    <row r="217" spans="1:16" x14ac:dyDescent="0.25">
      <c r="A217" s="2" t="s">
        <v>1701</v>
      </c>
      <c r="B217" s="6">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5">
        <f>INDEX(products!$A$1:$G$49,MATCH($D217,products!$A$1:$A$49,0),MATCH(orders!K$1,products!$A$1:$G$1,0))</f>
        <v>0.2</v>
      </c>
      <c r="L217">
        <f>INDEX(products!$A$1:$G$49,MATCH($D217,products!$A$1:$A$49,0),MATCH(orders!L$1,products!$A$1:$G$1,0))</f>
        <v>3.8849999999999998</v>
      </c>
      <c r="M217" s="3">
        <f t="shared" si="9"/>
        <v>0.77700000000000002</v>
      </c>
      <c r="N217" t="str">
        <f t="shared" si="10"/>
        <v>Liberica</v>
      </c>
      <c r="O217" t="str">
        <f t="shared" si="11"/>
        <v>Dark</v>
      </c>
      <c r="P217" t="str">
        <f>_xlfn.XLOOKUP(Table2[[#This Row],[Customer ID]],customers!$A$1:$A$1001,customers!$I$1:$I$1001," ",0)</f>
        <v>No</v>
      </c>
    </row>
    <row r="218" spans="1:16" x14ac:dyDescent="0.25">
      <c r="A218" s="2" t="s">
        <v>1707</v>
      </c>
      <c r="B218" s="6">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5">
        <f>INDEX(products!$A$1:$G$49,MATCH($D218,products!$A$1:$A$49,0),MATCH(orders!K$1,products!$A$1:$G$1,0))</f>
        <v>1</v>
      </c>
      <c r="L218">
        <f>INDEX(products!$A$1:$G$49,MATCH($D218,products!$A$1:$A$49,0),MATCH(orders!L$1,products!$A$1:$G$1,0))</f>
        <v>14.55</v>
      </c>
      <c r="M218" s="3">
        <f t="shared" si="9"/>
        <v>14.55</v>
      </c>
      <c r="N218" t="str">
        <f t="shared" si="10"/>
        <v>Liberica</v>
      </c>
      <c r="O218" t="str">
        <f t="shared" si="11"/>
        <v>Medium</v>
      </c>
      <c r="P218" t="str">
        <f>_xlfn.XLOOKUP(Table2[[#This Row],[Customer ID]],customers!$A$1:$A$1001,customers!$I$1:$I$1001," ",0)</f>
        <v>Yes</v>
      </c>
    </row>
    <row r="219" spans="1:16" x14ac:dyDescent="0.25">
      <c r="A219" s="2" t="s">
        <v>1713</v>
      </c>
      <c r="B219" s="6">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5">
        <f>INDEX(products!$A$1:$G$49,MATCH($D219,products!$A$1:$A$49,0),MATCH(orders!K$1,products!$A$1:$G$1,0))</f>
        <v>0.5</v>
      </c>
      <c r="L219">
        <f>INDEX(products!$A$1:$G$49,MATCH($D219,products!$A$1:$A$49,0),MATCH(orders!L$1,products!$A$1:$G$1,0))</f>
        <v>8.91</v>
      </c>
      <c r="M219" s="3">
        <f t="shared" si="9"/>
        <v>4.4550000000000001</v>
      </c>
      <c r="N219" t="str">
        <f t="shared" si="10"/>
        <v>Excelsa</v>
      </c>
      <c r="O219" t="str">
        <f t="shared" si="11"/>
        <v>Light</v>
      </c>
      <c r="P219" t="str">
        <f>_xlfn.XLOOKUP(Table2[[#This Row],[Customer ID]],customers!$A$1:$A$1001,customers!$I$1:$I$1001," ",0)</f>
        <v>No</v>
      </c>
    </row>
    <row r="220" spans="1:16" x14ac:dyDescent="0.25">
      <c r="A220" s="2" t="s">
        <v>1719</v>
      </c>
      <c r="B220" s="6">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5">
        <f>INDEX(products!$A$1:$G$49,MATCH($D220,products!$A$1:$A$49,0),MATCH(orders!K$1,products!$A$1:$G$1,0))</f>
        <v>1</v>
      </c>
      <c r="L220">
        <f>INDEX(products!$A$1:$G$49,MATCH($D220,products!$A$1:$A$49,0),MATCH(orders!L$1,products!$A$1:$G$1,0))</f>
        <v>11.25</v>
      </c>
      <c r="M220" s="3">
        <f t="shared" si="9"/>
        <v>11.25</v>
      </c>
      <c r="N220" t="str">
        <f t="shared" si="10"/>
        <v>Arabica</v>
      </c>
      <c r="O220" t="str">
        <f t="shared" si="11"/>
        <v>Medium</v>
      </c>
      <c r="P220" t="str">
        <f>_xlfn.XLOOKUP(Table2[[#This Row],[Customer ID]],customers!$A$1:$A$1001,customers!$I$1:$I$1001," ",0)</f>
        <v>Yes</v>
      </c>
    </row>
    <row r="221" spans="1:16" x14ac:dyDescent="0.25">
      <c r="A221" s="2" t="s">
        <v>1725</v>
      </c>
      <c r="B221" s="6">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5">
        <f>INDEX(products!$A$1:$G$49,MATCH($D221,products!$A$1:$A$49,0),MATCH(orders!K$1,products!$A$1:$G$1,0))</f>
        <v>0.2</v>
      </c>
      <c r="L221">
        <f>INDEX(products!$A$1:$G$49,MATCH($D221,products!$A$1:$A$49,0),MATCH(orders!L$1,products!$A$1:$G$1,0))</f>
        <v>3.5849999999999995</v>
      </c>
      <c r="M221" s="3">
        <f t="shared" si="9"/>
        <v>0.71699999999999997</v>
      </c>
      <c r="N221" t="str">
        <f t="shared" si="10"/>
        <v>Robusta</v>
      </c>
      <c r="O221" t="str">
        <f t="shared" si="11"/>
        <v>Light</v>
      </c>
      <c r="P221" t="str">
        <f>_xlfn.XLOOKUP(Table2[[#This Row],[Customer ID]],customers!$A$1:$A$1001,customers!$I$1:$I$1001," ",0)</f>
        <v>No</v>
      </c>
    </row>
    <row r="222" spans="1:16" x14ac:dyDescent="0.25">
      <c r="A222" s="2" t="s">
        <v>1725</v>
      </c>
      <c r="B222" s="6">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5">
        <f>INDEX(products!$A$1:$G$49,MATCH($D222,products!$A$1:$A$49,0),MATCH(orders!K$1,products!$A$1:$G$1,0))</f>
        <v>0.2</v>
      </c>
      <c r="L222">
        <f>INDEX(products!$A$1:$G$49,MATCH($D222,products!$A$1:$A$49,0),MATCH(orders!L$1,products!$A$1:$G$1,0))</f>
        <v>2.9849999999999999</v>
      </c>
      <c r="M222" s="3">
        <f t="shared" si="9"/>
        <v>0.59699999999999998</v>
      </c>
      <c r="N222" t="str">
        <f t="shared" si="10"/>
        <v>Robusta</v>
      </c>
      <c r="O222" t="str">
        <f t="shared" si="11"/>
        <v>Medium</v>
      </c>
      <c r="P222" t="str">
        <f>_xlfn.XLOOKUP(Table2[[#This Row],[Customer ID]],customers!$A$1:$A$1001,customers!$I$1:$I$1001," ",0)</f>
        <v>No</v>
      </c>
    </row>
    <row r="223" spans="1:16" x14ac:dyDescent="0.25">
      <c r="A223" s="2" t="s">
        <v>1736</v>
      </c>
      <c r="B223" s="6">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5">
        <f>INDEX(products!$A$1:$G$49,MATCH($D223,products!$A$1:$A$49,0),MATCH(orders!K$1,products!$A$1:$G$1,0))</f>
        <v>1</v>
      </c>
      <c r="L223">
        <f>INDEX(products!$A$1:$G$49,MATCH($D223,products!$A$1:$A$49,0),MATCH(orders!L$1,products!$A$1:$G$1,0))</f>
        <v>12.95</v>
      </c>
      <c r="M223" s="3">
        <f t="shared" si="9"/>
        <v>12.95</v>
      </c>
      <c r="N223" t="str">
        <f t="shared" si="10"/>
        <v>Arabica</v>
      </c>
      <c r="O223" t="str">
        <f t="shared" si="11"/>
        <v>Light</v>
      </c>
      <c r="P223" t="str">
        <f>_xlfn.XLOOKUP(Table2[[#This Row],[Customer ID]],customers!$A$1:$A$1001,customers!$I$1:$I$1001," ",0)</f>
        <v>Yes</v>
      </c>
    </row>
    <row r="224" spans="1:16" x14ac:dyDescent="0.25">
      <c r="A224" s="2" t="s">
        <v>1742</v>
      </c>
      <c r="B224" s="6">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5">
        <f>INDEX(products!$A$1:$G$49,MATCH($D224,products!$A$1:$A$49,0),MATCH(orders!K$1,products!$A$1:$G$1,0))</f>
        <v>0.5</v>
      </c>
      <c r="L224">
        <f>INDEX(products!$A$1:$G$49,MATCH($D224,products!$A$1:$A$49,0),MATCH(orders!L$1,products!$A$1:$G$1,0))</f>
        <v>7.77</v>
      </c>
      <c r="M224" s="3">
        <f t="shared" si="9"/>
        <v>3.8849999999999998</v>
      </c>
      <c r="N224" t="str">
        <f t="shared" si="10"/>
        <v>Liberica</v>
      </c>
      <c r="O224" t="str">
        <f t="shared" si="11"/>
        <v>Dark</v>
      </c>
      <c r="P224" t="str">
        <f>_xlfn.XLOOKUP(Table2[[#This Row],[Customer ID]],customers!$A$1:$A$1001,customers!$I$1:$I$1001," ",0)</f>
        <v>No</v>
      </c>
    </row>
    <row r="225" spans="1:16" x14ac:dyDescent="0.25">
      <c r="A225" s="2" t="s">
        <v>1748</v>
      </c>
      <c r="B225" s="6">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5">
        <f>INDEX(products!$A$1:$G$49,MATCH($D225,products!$A$1:$A$49,0),MATCH(orders!K$1,products!$A$1:$G$1,0))</f>
        <v>1</v>
      </c>
      <c r="L225">
        <f>INDEX(products!$A$1:$G$49,MATCH($D225,products!$A$1:$A$49,0),MATCH(orders!L$1,products!$A$1:$G$1,0))</f>
        <v>14.85</v>
      </c>
      <c r="M225" s="3">
        <f t="shared" si="9"/>
        <v>14.85</v>
      </c>
      <c r="N225" t="str">
        <f t="shared" si="10"/>
        <v>Excelsa</v>
      </c>
      <c r="O225" t="str">
        <f t="shared" si="11"/>
        <v>Light</v>
      </c>
      <c r="P225" t="str">
        <f>_xlfn.XLOOKUP(Table2[[#This Row],[Customer ID]],customers!$A$1:$A$1001,customers!$I$1:$I$1001," ",0)</f>
        <v>Yes</v>
      </c>
    </row>
    <row r="226" spans="1:16" x14ac:dyDescent="0.25">
      <c r="A226" s="2" t="s">
        <v>1753</v>
      </c>
      <c r="B226" s="6">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5">
        <f>INDEX(products!$A$1:$G$49,MATCH($D226,products!$A$1:$A$49,0),MATCH(orders!K$1,products!$A$1:$G$1,0))</f>
        <v>2.5</v>
      </c>
      <c r="L226">
        <f>INDEX(products!$A$1:$G$49,MATCH($D226,products!$A$1:$A$49,0),MATCH(orders!L$1,products!$A$1:$G$1,0))</f>
        <v>29.784999999999997</v>
      </c>
      <c r="M226" s="3">
        <f t="shared" si="9"/>
        <v>74.462499999999991</v>
      </c>
      <c r="N226" t="str">
        <f t="shared" si="10"/>
        <v>Liberica</v>
      </c>
      <c r="O226" t="str">
        <f t="shared" si="11"/>
        <v>Dark</v>
      </c>
      <c r="P226" t="str">
        <f>_xlfn.XLOOKUP(Table2[[#This Row],[Customer ID]],customers!$A$1:$A$1001,customers!$I$1:$I$1001," ",0)</f>
        <v>Yes</v>
      </c>
    </row>
    <row r="227" spans="1:16" x14ac:dyDescent="0.25">
      <c r="A227" s="2" t="s">
        <v>1759</v>
      </c>
      <c r="B227" s="6">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5">
        <f>INDEX(products!$A$1:$G$49,MATCH($D227,products!$A$1:$A$49,0),MATCH(orders!K$1,products!$A$1:$G$1,0))</f>
        <v>0.2</v>
      </c>
      <c r="L227">
        <f>INDEX(products!$A$1:$G$49,MATCH($D227,products!$A$1:$A$49,0),MATCH(orders!L$1,products!$A$1:$G$1,0))</f>
        <v>3.5849999999999995</v>
      </c>
      <c r="M227" s="3">
        <f t="shared" si="9"/>
        <v>0.71699999999999997</v>
      </c>
      <c r="N227" t="str">
        <f t="shared" si="10"/>
        <v>Robusta</v>
      </c>
      <c r="O227" t="str">
        <f t="shared" si="11"/>
        <v>Light</v>
      </c>
      <c r="P227" t="str">
        <f>_xlfn.XLOOKUP(Table2[[#This Row],[Customer ID]],customers!$A$1:$A$1001,customers!$I$1:$I$1001," ",0)</f>
        <v>No</v>
      </c>
    </row>
    <row r="228" spans="1:16" x14ac:dyDescent="0.25">
      <c r="A228" s="2" t="s">
        <v>1765</v>
      </c>
      <c r="B228" s="6">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5">
        <f>INDEX(products!$A$1:$G$49,MATCH($D228,products!$A$1:$A$49,0),MATCH(orders!K$1,products!$A$1:$G$1,0))</f>
        <v>2.5</v>
      </c>
      <c r="L228">
        <f>INDEX(products!$A$1:$G$49,MATCH($D228,products!$A$1:$A$49,0),MATCH(orders!L$1,products!$A$1:$G$1,0))</f>
        <v>25.874999999999996</v>
      </c>
      <c r="M228" s="3">
        <f t="shared" si="9"/>
        <v>64.687499999999986</v>
      </c>
      <c r="N228" t="str">
        <f t="shared" si="10"/>
        <v>Arabica</v>
      </c>
      <c r="O228" t="str">
        <f t="shared" si="11"/>
        <v>Medium</v>
      </c>
      <c r="P228" t="str">
        <f>_xlfn.XLOOKUP(Table2[[#This Row],[Customer ID]],customers!$A$1:$A$1001,customers!$I$1:$I$1001," ",0)</f>
        <v>No</v>
      </c>
    </row>
    <row r="229" spans="1:16" x14ac:dyDescent="0.25">
      <c r="A229" s="2" t="s">
        <v>1771</v>
      </c>
      <c r="B229" s="6">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5">
        <f>INDEX(products!$A$1:$G$49,MATCH($D229,products!$A$1:$A$49,0),MATCH(orders!K$1,products!$A$1:$G$1,0))</f>
        <v>0.2</v>
      </c>
      <c r="L229">
        <f>INDEX(products!$A$1:$G$49,MATCH($D229,products!$A$1:$A$49,0),MATCH(orders!L$1,products!$A$1:$G$1,0))</f>
        <v>2.6849999999999996</v>
      </c>
      <c r="M229" s="3">
        <f t="shared" si="9"/>
        <v>0.53699999999999992</v>
      </c>
      <c r="N229" t="str">
        <f t="shared" si="10"/>
        <v>Robusta</v>
      </c>
      <c r="O229" t="str">
        <f t="shared" si="11"/>
        <v>Dark</v>
      </c>
      <c r="P229" t="str">
        <f>_xlfn.XLOOKUP(Table2[[#This Row],[Customer ID]],customers!$A$1:$A$1001,customers!$I$1:$I$1001," ",0)</f>
        <v>Yes</v>
      </c>
    </row>
    <row r="230" spans="1:16" x14ac:dyDescent="0.25">
      <c r="A230" s="2" t="s">
        <v>1777</v>
      </c>
      <c r="B230" s="6">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5">
        <f>INDEX(products!$A$1:$G$49,MATCH($D230,products!$A$1:$A$49,0),MATCH(orders!K$1,products!$A$1:$G$1,0))</f>
        <v>0.2</v>
      </c>
      <c r="L230">
        <f>INDEX(products!$A$1:$G$49,MATCH($D230,products!$A$1:$A$49,0),MATCH(orders!L$1,products!$A$1:$G$1,0))</f>
        <v>3.5849999999999995</v>
      </c>
      <c r="M230" s="3">
        <f t="shared" si="9"/>
        <v>0.71699999999999997</v>
      </c>
      <c r="N230" t="str">
        <f t="shared" si="10"/>
        <v>Robusta</v>
      </c>
      <c r="O230" t="str">
        <f t="shared" si="11"/>
        <v>Light</v>
      </c>
      <c r="P230" t="str">
        <f>_xlfn.XLOOKUP(Table2[[#This Row],[Customer ID]],customers!$A$1:$A$1001,customers!$I$1:$I$1001," ",0)</f>
        <v>No</v>
      </c>
    </row>
    <row r="231" spans="1:16" x14ac:dyDescent="0.25">
      <c r="A231" s="2" t="s">
        <v>1783</v>
      </c>
      <c r="B231" s="6">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5">
        <f>INDEX(products!$A$1:$G$49,MATCH($D231,products!$A$1:$A$49,0),MATCH(orders!K$1,products!$A$1:$G$1,0))</f>
        <v>0.2</v>
      </c>
      <c r="L231">
        <f>INDEX(products!$A$1:$G$49,MATCH($D231,products!$A$1:$A$49,0),MATCH(orders!L$1,products!$A$1:$G$1,0))</f>
        <v>4.3650000000000002</v>
      </c>
      <c r="M231" s="3">
        <f t="shared" si="9"/>
        <v>0.87300000000000011</v>
      </c>
      <c r="N231" t="str">
        <f t="shared" si="10"/>
        <v>Liberica</v>
      </c>
      <c r="O231" t="str">
        <f t="shared" si="11"/>
        <v>Medium</v>
      </c>
      <c r="P231" t="str">
        <f>_xlfn.XLOOKUP(Table2[[#This Row],[Customer ID]],customers!$A$1:$A$1001,customers!$I$1:$I$1001," ",0)</f>
        <v>No</v>
      </c>
    </row>
    <row r="232" spans="1:16" x14ac:dyDescent="0.25">
      <c r="A232" s="2" t="s">
        <v>1789</v>
      </c>
      <c r="B232" s="6">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5">
        <f>INDEX(products!$A$1:$G$49,MATCH($D232,products!$A$1:$A$49,0),MATCH(orders!K$1,products!$A$1:$G$1,0))</f>
        <v>2.5</v>
      </c>
      <c r="L232">
        <f>INDEX(products!$A$1:$G$49,MATCH($D232,products!$A$1:$A$49,0),MATCH(orders!L$1,products!$A$1:$G$1,0))</f>
        <v>25.874999999999996</v>
      </c>
      <c r="M232" s="3">
        <f t="shared" si="9"/>
        <v>64.687499999999986</v>
      </c>
      <c r="N232" t="str">
        <f t="shared" si="10"/>
        <v>Arabica</v>
      </c>
      <c r="O232" t="str">
        <f t="shared" si="11"/>
        <v>Medium</v>
      </c>
      <c r="P232" t="str">
        <f>_xlfn.XLOOKUP(Table2[[#This Row],[Customer ID]],customers!$A$1:$A$1001,customers!$I$1:$I$1001," ",0)</f>
        <v>No</v>
      </c>
    </row>
    <row r="233" spans="1:16" x14ac:dyDescent="0.25">
      <c r="A233" s="2" t="s">
        <v>1795</v>
      </c>
      <c r="B233" s="6">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5">
        <f>INDEX(products!$A$1:$G$49,MATCH($D233,products!$A$1:$A$49,0),MATCH(orders!K$1,products!$A$1:$G$1,0))</f>
        <v>0.2</v>
      </c>
      <c r="L233">
        <f>INDEX(products!$A$1:$G$49,MATCH($D233,products!$A$1:$A$49,0),MATCH(orders!L$1,products!$A$1:$G$1,0))</f>
        <v>4.3650000000000002</v>
      </c>
      <c r="M233" s="3">
        <f t="shared" si="9"/>
        <v>0.87300000000000011</v>
      </c>
      <c r="N233" t="str">
        <f t="shared" si="10"/>
        <v>Liberica</v>
      </c>
      <c r="O233" t="str">
        <f t="shared" si="11"/>
        <v>Medium</v>
      </c>
      <c r="P233" t="str">
        <f>_xlfn.XLOOKUP(Table2[[#This Row],[Customer ID]],customers!$A$1:$A$1001,customers!$I$1:$I$1001," ",0)</f>
        <v>Yes</v>
      </c>
    </row>
    <row r="234" spans="1:16" x14ac:dyDescent="0.25">
      <c r="A234" s="2" t="s">
        <v>1800</v>
      </c>
      <c r="B234" s="6">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5">
        <f>INDEX(products!$A$1:$G$49,MATCH($D234,products!$A$1:$A$49,0),MATCH(orders!K$1,products!$A$1:$G$1,0))</f>
        <v>0.2</v>
      </c>
      <c r="L234">
        <f>INDEX(products!$A$1:$G$49,MATCH($D234,products!$A$1:$A$49,0),MATCH(orders!L$1,products!$A$1:$G$1,0))</f>
        <v>4.7549999999999999</v>
      </c>
      <c r="M234" s="3">
        <f t="shared" si="9"/>
        <v>0.95100000000000007</v>
      </c>
      <c r="N234" t="str">
        <f t="shared" si="10"/>
        <v>Liberica</v>
      </c>
      <c r="O234" t="str">
        <f t="shared" si="11"/>
        <v>Light</v>
      </c>
      <c r="P234" t="str">
        <f>_xlfn.XLOOKUP(Table2[[#This Row],[Customer ID]],customers!$A$1:$A$1001,customers!$I$1:$I$1001," ",0)</f>
        <v>No</v>
      </c>
    </row>
    <row r="235" spans="1:16" x14ac:dyDescent="0.25">
      <c r="A235" s="2" t="s">
        <v>1806</v>
      </c>
      <c r="B235" s="6">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5">
        <f>INDEX(products!$A$1:$G$49,MATCH($D235,products!$A$1:$A$49,0),MATCH(orders!K$1,products!$A$1:$G$1,0))</f>
        <v>0.2</v>
      </c>
      <c r="L235">
        <f>INDEX(products!$A$1:$G$49,MATCH($D235,products!$A$1:$A$49,0),MATCH(orders!L$1,products!$A$1:$G$1,0))</f>
        <v>4.125</v>
      </c>
      <c r="M235" s="3">
        <f t="shared" si="9"/>
        <v>0.82500000000000007</v>
      </c>
      <c r="N235" t="str">
        <f t="shared" si="10"/>
        <v>Excelsa</v>
      </c>
      <c r="O235" t="str">
        <f t="shared" si="11"/>
        <v>Medium</v>
      </c>
      <c r="P235" t="str">
        <f>_xlfn.XLOOKUP(Table2[[#This Row],[Customer ID]],customers!$A$1:$A$1001,customers!$I$1:$I$1001," ",0)</f>
        <v>No</v>
      </c>
    </row>
    <row r="236" spans="1:16" x14ac:dyDescent="0.25">
      <c r="A236" s="2" t="s">
        <v>1812</v>
      </c>
      <c r="B236" s="6">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5">
        <f>INDEX(products!$A$1:$G$49,MATCH($D236,products!$A$1:$A$49,0),MATCH(orders!K$1,products!$A$1:$G$1,0))</f>
        <v>2.5</v>
      </c>
      <c r="L236">
        <f>INDEX(products!$A$1:$G$49,MATCH($D236,products!$A$1:$A$49,0),MATCH(orders!L$1,products!$A$1:$G$1,0))</f>
        <v>36.454999999999998</v>
      </c>
      <c r="M236" s="3">
        <f t="shared" si="9"/>
        <v>91.137499999999989</v>
      </c>
      <c r="N236" t="str">
        <f t="shared" si="10"/>
        <v>Liberica</v>
      </c>
      <c r="O236" t="str">
        <f t="shared" si="11"/>
        <v>Light</v>
      </c>
      <c r="P236" t="str">
        <f>_xlfn.XLOOKUP(Table2[[#This Row],[Customer ID]],customers!$A$1:$A$1001,customers!$I$1:$I$1001," ",0)</f>
        <v>No</v>
      </c>
    </row>
    <row r="237" spans="1:16" x14ac:dyDescent="0.25">
      <c r="A237" s="2" t="s">
        <v>1818</v>
      </c>
      <c r="B237" s="6">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INDEX(products!$A$1:$G$49,MATCH($D237,products!$A$1:$A$49,0),MATCH(orders!I$1,products!$A$1:$G$1,0))</f>
        <v>Lib</v>
      </c>
      <c r="J237" t="str">
        <f>INDEX(products!$A$1:$G$49,MATCH($D237,products!$A$1:$A$49,0),MATCH(orders!J$1,products!$A$1:$G$1,0))</f>
        <v>L</v>
      </c>
      <c r="K237" s="5">
        <f>INDEX(products!$A$1:$G$49,MATCH($D237,products!$A$1:$A$49,0),MATCH(orders!K$1,products!$A$1:$G$1,0))</f>
        <v>2.5</v>
      </c>
      <c r="L237">
        <f>INDEX(products!$A$1:$G$49,MATCH($D237,products!$A$1:$A$49,0),MATCH(orders!L$1,products!$A$1:$G$1,0))</f>
        <v>36.454999999999998</v>
      </c>
      <c r="M237" s="3">
        <f t="shared" si="9"/>
        <v>91.137499999999989</v>
      </c>
      <c r="N237" t="str">
        <f t="shared" si="10"/>
        <v>Liberica</v>
      </c>
      <c r="O237" t="str">
        <f t="shared" si="11"/>
        <v>Light</v>
      </c>
      <c r="P237" t="str">
        <f>_xlfn.XLOOKUP(Table2[[#This Row],[Customer ID]],customers!$A$1:$A$1001,customers!$I$1:$I$1001," ",0)</f>
        <v>No</v>
      </c>
    </row>
    <row r="238" spans="1:16" x14ac:dyDescent="0.25">
      <c r="A238" s="2" t="s">
        <v>1822</v>
      </c>
      <c r="B238" s="6">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5">
        <f>INDEX(products!$A$1:$G$49,MATCH($D238,products!$A$1:$A$49,0),MATCH(orders!K$1,products!$A$1:$G$1,0))</f>
        <v>2.5</v>
      </c>
      <c r="L238">
        <f>INDEX(products!$A$1:$G$49,MATCH($D238,products!$A$1:$A$49,0),MATCH(orders!L$1,products!$A$1:$G$1,0))</f>
        <v>29.784999999999997</v>
      </c>
      <c r="M238" s="3">
        <f t="shared" si="9"/>
        <v>74.462499999999991</v>
      </c>
      <c r="N238" t="str">
        <f t="shared" si="10"/>
        <v>Liberica</v>
      </c>
      <c r="O238" t="str">
        <f t="shared" si="11"/>
        <v>Dark</v>
      </c>
      <c r="P238" t="str">
        <f>_xlfn.XLOOKUP(Table2[[#This Row],[Customer ID]],customers!$A$1:$A$1001,customers!$I$1:$I$1001," ",0)</f>
        <v>No</v>
      </c>
    </row>
    <row r="239" spans="1:16" x14ac:dyDescent="0.25">
      <c r="A239" s="2" t="s">
        <v>1828</v>
      </c>
      <c r="B239" s="6">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5">
        <f>INDEX(products!$A$1:$G$49,MATCH($D239,products!$A$1:$A$49,0),MATCH(orders!K$1,products!$A$1:$G$1,0))</f>
        <v>0.2</v>
      </c>
      <c r="L239">
        <f>INDEX(products!$A$1:$G$49,MATCH($D239,products!$A$1:$A$49,0),MATCH(orders!L$1,products!$A$1:$G$1,0))</f>
        <v>3.5849999999999995</v>
      </c>
      <c r="M239" s="3">
        <f t="shared" si="9"/>
        <v>0.71699999999999997</v>
      </c>
      <c r="N239" t="str">
        <f t="shared" si="10"/>
        <v>Robusta</v>
      </c>
      <c r="O239" t="str">
        <f t="shared" si="11"/>
        <v>Light</v>
      </c>
      <c r="P239" t="str">
        <f>_xlfn.XLOOKUP(Table2[[#This Row],[Customer ID]],customers!$A$1:$A$1001,customers!$I$1:$I$1001," ",0)</f>
        <v>Yes</v>
      </c>
    </row>
    <row r="240" spans="1:16" x14ac:dyDescent="0.25">
      <c r="A240" s="2" t="s">
        <v>1833</v>
      </c>
      <c r="B240" s="6">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5">
        <f>INDEX(products!$A$1:$G$49,MATCH($D240,products!$A$1:$A$49,0),MATCH(orders!K$1,products!$A$1:$G$1,0))</f>
        <v>2.5</v>
      </c>
      <c r="L240">
        <f>INDEX(products!$A$1:$G$49,MATCH($D240,products!$A$1:$A$49,0),MATCH(orders!L$1,products!$A$1:$G$1,0))</f>
        <v>22.884999999999998</v>
      </c>
      <c r="M240" s="3">
        <f t="shared" si="9"/>
        <v>57.212499999999991</v>
      </c>
      <c r="N240" t="str">
        <f t="shared" si="10"/>
        <v>Robusta</v>
      </c>
      <c r="O240" t="str">
        <f t="shared" si="11"/>
        <v>Medium</v>
      </c>
      <c r="P240" t="str">
        <f>_xlfn.XLOOKUP(Table2[[#This Row],[Customer ID]],customers!$A$1:$A$1001,customers!$I$1:$I$1001," ",0)</f>
        <v>Yes</v>
      </c>
    </row>
    <row r="241" spans="1:16" x14ac:dyDescent="0.25">
      <c r="A241" s="2" t="s">
        <v>1839</v>
      </c>
      <c r="B241" s="6">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5">
        <f>INDEX(products!$A$1:$G$49,MATCH($D241,products!$A$1:$A$49,0),MATCH(orders!K$1,products!$A$1:$G$1,0))</f>
        <v>1</v>
      </c>
      <c r="L241">
        <f>INDEX(products!$A$1:$G$49,MATCH($D241,products!$A$1:$A$49,0),MATCH(orders!L$1,products!$A$1:$G$1,0))</f>
        <v>14.85</v>
      </c>
      <c r="M241" s="3">
        <f t="shared" si="9"/>
        <v>14.85</v>
      </c>
      <c r="N241" t="str">
        <f t="shared" si="10"/>
        <v>Excelsa</v>
      </c>
      <c r="O241" t="str">
        <f t="shared" si="11"/>
        <v>Light</v>
      </c>
      <c r="P241" t="str">
        <f>_xlfn.XLOOKUP(Table2[[#This Row],[Customer ID]],customers!$A$1:$A$1001,customers!$I$1:$I$1001," ",0)</f>
        <v>No</v>
      </c>
    </row>
    <row r="242" spans="1:16" x14ac:dyDescent="0.25">
      <c r="A242" s="2" t="s">
        <v>1845</v>
      </c>
      <c r="B242" s="6">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5">
        <f>INDEX(products!$A$1:$G$49,MATCH($D242,products!$A$1:$A$49,0),MATCH(orders!K$1,products!$A$1:$G$1,0))</f>
        <v>2.5</v>
      </c>
      <c r="L242">
        <f>INDEX(products!$A$1:$G$49,MATCH($D242,products!$A$1:$A$49,0),MATCH(orders!L$1,products!$A$1:$G$1,0))</f>
        <v>25.874999999999996</v>
      </c>
      <c r="M242" s="3">
        <f t="shared" si="9"/>
        <v>64.687499999999986</v>
      </c>
      <c r="N242" t="str">
        <f t="shared" si="10"/>
        <v>Arabica</v>
      </c>
      <c r="O242" t="str">
        <f t="shared" si="11"/>
        <v>Medium</v>
      </c>
      <c r="P242" t="str">
        <f>_xlfn.XLOOKUP(Table2[[#This Row],[Customer ID]],customers!$A$1:$A$1001,customers!$I$1:$I$1001," ",0)</f>
        <v>Yes</v>
      </c>
    </row>
    <row r="243" spans="1:16" x14ac:dyDescent="0.25">
      <c r="A243" s="2" t="s">
        <v>1849</v>
      </c>
      <c r="B243" s="6">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5">
        <f>INDEX(products!$A$1:$G$49,MATCH($D243,products!$A$1:$A$49,0),MATCH(orders!K$1,products!$A$1:$G$1,0))</f>
        <v>2.5</v>
      </c>
      <c r="L243">
        <f>INDEX(products!$A$1:$G$49,MATCH($D243,products!$A$1:$A$49,0),MATCH(orders!L$1,products!$A$1:$G$1,0))</f>
        <v>22.884999999999998</v>
      </c>
      <c r="M243" s="3">
        <f t="shared" si="9"/>
        <v>57.212499999999991</v>
      </c>
      <c r="N243" t="str">
        <f t="shared" si="10"/>
        <v>Robusta</v>
      </c>
      <c r="O243" t="str">
        <f t="shared" si="11"/>
        <v>Medium</v>
      </c>
      <c r="P243" t="str">
        <f>_xlfn.XLOOKUP(Table2[[#This Row],[Customer ID]],customers!$A$1:$A$1001,customers!$I$1:$I$1001," ",0)</f>
        <v>No</v>
      </c>
    </row>
    <row r="244" spans="1:16" x14ac:dyDescent="0.25">
      <c r="A244" s="2" t="s">
        <v>1854</v>
      </c>
      <c r="B244" s="6">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5">
        <f>INDEX(products!$A$1:$G$49,MATCH($D244,products!$A$1:$A$49,0),MATCH(orders!K$1,products!$A$1:$G$1,0))</f>
        <v>1</v>
      </c>
      <c r="L244">
        <f>INDEX(products!$A$1:$G$49,MATCH($D244,products!$A$1:$A$49,0),MATCH(orders!L$1,products!$A$1:$G$1,0))</f>
        <v>12.15</v>
      </c>
      <c r="M244" s="3">
        <f t="shared" si="9"/>
        <v>12.15</v>
      </c>
      <c r="N244" t="str">
        <f t="shared" si="10"/>
        <v>Excelsa</v>
      </c>
      <c r="O244" t="str">
        <f t="shared" si="11"/>
        <v>Dark</v>
      </c>
      <c r="P244" t="str">
        <f>_xlfn.XLOOKUP(Table2[[#This Row],[Customer ID]],customers!$A$1:$A$1001,customers!$I$1:$I$1001," ",0)</f>
        <v>Yes</v>
      </c>
    </row>
    <row r="245" spans="1:16" x14ac:dyDescent="0.25">
      <c r="A245" s="2" t="s">
        <v>1860</v>
      </c>
      <c r="B245" s="6">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5">
        <f>INDEX(products!$A$1:$G$49,MATCH($D245,products!$A$1:$A$49,0),MATCH(orders!K$1,products!$A$1:$G$1,0))</f>
        <v>0.5</v>
      </c>
      <c r="L245">
        <f>INDEX(products!$A$1:$G$49,MATCH($D245,products!$A$1:$A$49,0),MATCH(orders!L$1,products!$A$1:$G$1,0))</f>
        <v>7.29</v>
      </c>
      <c r="M245" s="3">
        <f t="shared" si="9"/>
        <v>3.645</v>
      </c>
      <c r="N245" t="str">
        <f t="shared" si="10"/>
        <v>Excelsa</v>
      </c>
      <c r="O245" t="str">
        <f t="shared" si="11"/>
        <v>Dark</v>
      </c>
      <c r="P245" t="str">
        <f>_xlfn.XLOOKUP(Table2[[#This Row],[Customer ID]],customers!$A$1:$A$1001,customers!$I$1:$I$1001," ",0)</f>
        <v>Yes</v>
      </c>
    </row>
    <row r="246" spans="1:16" x14ac:dyDescent="0.25">
      <c r="A246" s="2" t="s">
        <v>1866</v>
      </c>
      <c r="B246" s="6">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5">
        <f>INDEX(products!$A$1:$G$49,MATCH($D246,products!$A$1:$A$49,0),MATCH(orders!K$1,products!$A$1:$G$1,0))</f>
        <v>2.5</v>
      </c>
      <c r="L246">
        <f>INDEX(products!$A$1:$G$49,MATCH($D246,products!$A$1:$A$49,0),MATCH(orders!L$1,products!$A$1:$G$1,0))</f>
        <v>33.464999999999996</v>
      </c>
      <c r="M246" s="3">
        <f t="shared" si="9"/>
        <v>83.662499999999994</v>
      </c>
      <c r="N246" t="str">
        <f t="shared" si="10"/>
        <v>Liberica</v>
      </c>
      <c r="O246" t="str">
        <f t="shared" si="11"/>
        <v>Medium</v>
      </c>
      <c r="P246" t="str">
        <f>_xlfn.XLOOKUP(Table2[[#This Row],[Customer ID]],customers!$A$1:$A$1001,customers!$I$1:$I$1001," ",0)</f>
        <v>No</v>
      </c>
    </row>
    <row r="247" spans="1:16" x14ac:dyDescent="0.25">
      <c r="A247" s="2" t="s">
        <v>1872</v>
      </c>
      <c r="B247" s="6">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5">
        <f>INDEX(products!$A$1:$G$49,MATCH($D247,products!$A$1:$A$49,0),MATCH(orders!K$1,products!$A$1:$G$1,0))</f>
        <v>0.2</v>
      </c>
      <c r="L247">
        <f>INDEX(products!$A$1:$G$49,MATCH($D247,products!$A$1:$A$49,0),MATCH(orders!L$1,products!$A$1:$G$1,0))</f>
        <v>4.7549999999999999</v>
      </c>
      <c r="M247" s="3">
        <f t="shared" si="9"/>
        <v>0.95100000000000007</v>
      </c>
      <c r="N247" t="str">
        <f t="shared" si="10"/>
        <v>Liberica</v>
      </c>
      <c r="O247" t="str">
        <f t="shared" si="11"/>
        <v>Light</v>
      </c>
      <c r="P247" t="str">
        <f>_xlfn.XLOOKUP(Table2[[#This Row],[Customer ID]],customers!$A$1:$A$1001,customers!$I$1:$I$1001," ",0)</f>
        <v>Yes</v>
      </c>
    </row>
    <row r="248" spans="1:16" x14ac:dyDescent="0.25">
      <c r="A248" s="2" t="s">
        <v>1878</v>
      </c>
      <c r="B248" s="6">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5">
        <f>INDEX(products!$A$1:$G$49,MATCH($D248,products!$A$1:$A$49,0),MATCH(orders!K$1,products!$A$1:$G$1,0))</f>
        <v>1</v>
      </c>
      <c r="L248">
        <f>INDEX(products!$A$1:$G$49,MATCH($D248,products!$A$1:$A$49,0),MATCH(orders!L$1,products!$A$1:$G$1,0))</f>
        <v>12.95</v>
      </c>
      <c r="M248" s="3">
        <f t="shared" si="9"/>
        <v>12.95</v>
      </c>
      <c r="N248" t="str">
        <f t="shared" si="10"/>
        <v>Liberica</v>
      </c>
      <c r="O248" t="str">
        <f t="shared" si="11"/>
        <v>Dark</v>
      </c>
      <c r="P248" t="str">
        <f>_xlfn.XLOOKUP(Table2[[#This Row],[Customer ID]],customers!$A$1:$A$1001,customers!$I$1:$I$1001," ",0)</f>
        <v>No</v>
      </c>
    </row>
    <row r="249" spans="1:16" x14ac:dyDescent="0.25">
      <c r="A249" s="2" t="s">
        <v>1884</v>
      </c>
      <c r="B249" s="6">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INDEX(products!$A$1:$G$49,MATCH($D249,products!$A$1:$A$49,0),MATCH(orders!I$1,products!$A$1:$G$1,0))</f>
        <v>Rob</v>
      </c>
      <c r="J249" t="str">
        <f>INDEX(products!$A$1:$G$49,MATCH($D249,products!$A$1:$A$49,0),MATCH(orders!J$1,products!$A$1:$G$1,0))</f>
        <v>L</v>
      </c>
      <c r="K249" s="5">
        <f>INDEX(products!$A$1:$G$49,MATCH($D249,products!$A$1:$A$49,0),MATCH(orders!K$1,products!$A$1:$G$1,0))</f>
        <v>0.2</v>
      </c>
      <c r="L249">
        <f>INDEX(products!$A$1:$G$49,MATCH($D249,products!$A$1:$A$49,0),MATCH(orders!L$1,products!$A$1:$G$1,0))</f>
        <v>3.5849999999999995</v>
      </c>
      <c r="M249" s="3">
        <f t="shared" si="9"/>
        <v>0.71699999999999997</v>
      </c>
      <c r="N249" t="str">
        <f t="shared" si="10"/>
        <v>Robusta</v>
      </c>
      <c r="O249" t="str">
        <f t="shared" si="11"/>
        <v>Light</v>
      </c>
      <c r="P249" t="str">
        <f>_xlfn.XLOOKUP(Table2[[#This Row],[Customer ID]],customers!$A$1:$A$1001,customers!$I$1:$I$1001," ",0)</f>
        <v>Yes</v>
      </c>
    </row>
    <row r="250" spans="1:16" x14ac:dyDescent="0.25">
      <c r="A250" s="2" t="s">
        <v>1889</v>
      </c>
      <c r="B250" s="6">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5">
        <f>INDEX(products!$A$1:$G$49,MATCH($D250,products!$A$1:$A$49,0),MATCH(orders!K$1,products!$A$1:$G$1,0))</f>
        <v>1</v>
      </c>
      <c r="L250">
        <f>INDEX(products!$A$1:$G$49,MATCH($D250,products!$A$1:$A$49,0),MATCH(orders!L$1,products!$A$1:$G$1,0))</f>
        <v>9.9499999999999993</v>
      </c>
      <c r="M250" s="3">
        <f t="shared" si="9"/>
        <v>9.9499999999999993</v>
      </c>
      <c r="N250" t="str">
        <f t="shared" si="10"/>
        <v>Arabica</v>
      </c>
      <c r="O250" t="str">
        <f t="shared" si="11"/>
        <v>Dark</v>
      </c>
      <c r="P250" t="str">
        <f>_xlfn.XLOOKUP(Table2[[#This Row],[Customer ID]],customers!$A$1:$A$1001,customers!$I$1:$I$1001," ",0)</f>
        <v>Yes</v>
      </c>
    </row>
    <row r="251" spans="1:16" x14ac:dyDescent="0.25">
      <c r="A251" s="2" t="s">
        <v>1895</v>
      </c>
      <c r="B251" s="6">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5">
        <f>INDEX(products!$A$1:$G$49,MATCH($D251,products!$A$1:$A$49,0),MATCH(orders!K$1,products!$A$1:$G$1,0))</f>
        <v>1</v>
      </c>
      <c r="L251">
        <f>INDEX(products!$A$1:$G$49,MATCH($D251,products!$A$1:$A$49,0),MATCH(orders!L$1,products!$A$1:$G$1,0))</f>
        <v>15.85</v>
      </c>
      <c r="M251" s="3">
        <f t="shared" si="9"/>
        <v>15.85</v>
      </c>
      <c r="N251" t="str">
        <f t="shared" si="10"/>
        <v>Liberica</v>
      </c>
      <c r="O251" t="str">
        <f t="shared" si="11"/>
        <v>Light</v>
      </c>
      <c r="P251" t="str">
        <f>_xlfn.XLOOKUP(Table2[[#This Row],[Customer ID]],customers!$A$1:$A$1001,customers!$I$1:$I$1001," ",0)</f>
        <v>Yes</v>
      </c>
    </row>
    <row r="252" spans="1:16" x14ac:dyDescent="0.25">
      <c r="A252" s="2" t="s">
        <v>1900</v>
      </c>
      <c r="B252" s="6">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5">
        <f>INDEX(products!$A$1:$G$49,MATCH($D252,products!$A$1:$A$49,0),MATCH(orders!K$1,products!$A$1:$G$1,0))</f>
        <v>0.2</v>
      </c>
      <c r="L252">
        <f>INDEX(products!$A$1:$G$49,MATCH($D252,products!$A$1:$A$49,0),MATCH(orders!L$1,products!$A$1:$G$1,0))</f>
        <v>2.9849999999999999</v>
      </c>
      <c r="M252" s="3">
        <f t="shared" si="9"/>
        <v>0.59699999999999998</v>
      </c>
      <c r="N252" t="str">
        <f t="shared" si="10"/>
        <v>Robusta</v>
      </c>
      <c r="O252" t="str">
        <f t="shared" si="11"/>
        <v>Medium</v>
      </c>
      <c r="P252" t="str">
        <f>_xlfn.XLOOKUP(Table2[[#This Row],[Customer ID]],customers!$A$1:$A$1001,customers!$I$1:$I$1001," ",0)</f>
        <v>Yes</v>
      </c>
    </row>
    <row r="253" spans="1:16" x14ac:dyDescent="0.25">
      <c r="A253" s="2" t="s">
        <v>1906</v>
      </c>
      <c r="B253" s="6">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5">
        <f>INDEX(products!$A$1:$G$49,MATCH($D253,products!$A$1:$A$49,0),MATCH(orders!K$1,products!$A$1:$G$1,0))</f>
        <v>1</v>
      </c>
      <c r="L253">
        <f>INDEX(products!$A$1:$G$49,MATCH($D253,products!$A$1:$A$49,0),MATCH(orders!L$1,products!$A$1:$G$1,0))</f>
        <v>13.75</v>
      </c>
      <c r="M253" s="3">
        <f t="shared" si="9"/>
        <v>13.75</v>
      </c>
      <c r="N253" t="str">
        <f t="shared" si="10"/>
        <v>Excelsa</v>
      </c>
      <c r="O253" t="str">
        <f t="shared" si="11"/>
        <v>Medium</v>
      </c>
      <c r="P253" t="str">
        <f>_xlfn.XLOOKUP(Table2[[#This Row],[Customer ID]],customers!$A$1:$A$1001,customers!$I$1:$I$1001," ",0)</f>
        <v>Yes</v>
      </c>
    </row>
    <row r="254" spans="1:16" x14ac:dyDescent="0.25">
      <c r="A254" s="2" t="s">
        <v>1912</v>
      </c>
      <c r="B254" s="6">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5">
        <f>INDEX(products!$A$1:$G$49,MATCH($D254,products!$A$1:$A$49,0),MATCH(orders!K$1,products!$A$1:$G$1,0))</f>
        <v>1</v>
      </c>
      <c r="L254">
        <f>INDEX(products!$A$1:$G$49,MATCH($D254,products!$A$1:$A$49,0),MATCH(orders!L$1,products!$A$1:$G$1,0))</f>
        <v>9.9499999999999993</v>
      </c>
      <c r="M254" s="3">
        <f t="shared" si="9"/>
        <v>9.9499999999999993</v>
      </c>
      <c r="N254" t="str">
        <f t="shared" si="10"/>
        <v>Arabica</v>
      </c>
      <c r="O254" t="str">
        <f t="shared" si="11"/>
        <v>Dark</v>
      </c>
      <c r="P254" t="str">
        <f>_xlfn.XLOOKUP(Table2[[#This Row],[Customer ID]],customers!$A$1:$A$1001,customers!$I$1:$I$1001," ",0)</f>
        <v>No</v>
      </c>
    </row>
    <row r="255" spans="1:16" x14ac:dyDescent="0.25">
      <c r="A255" s="2" t="s">
        <v>1917</v>
      </c>
      <c r="B255" s="6">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5">
        <f>INDEX(products!$A$1:$G$49,MATCH($D255,products!$A$1:$A$49,0),MATCH(orders!K$1,products!$A$1:$G$1,0))</f>
        <v>1</v>
      </c>
      <c r="L255">
        <f>INDEX(products!$A$1:$G$49,MATCH($D255,products!$A$1:$A$49,0),MATCH(orders!L$1,products!$A$1:$G$1,0))</f>
        <v>14.55</v>
      </c>
      <c r="M255" s="3">
        <f t="shared" si="9"/>
        <v>14.55</v>
      </c>
      <c r="N255" t="str">
        <f t="shared" si="10"/>
        <v>Liberica</v>
      </c>
      <c r="O255" t="str">
        <f t="shared" si="11"/>
        <v>Medium</v>
      </c>
      <c r="P255" t="str">
        <f>_xlfn.XLOOKUP(Table2[[#This Row],[Customer ID]],customers!$A$1:$A$1001,customers!$I$1:$I$1001," ",0)</f>
        <v>No</v>
      </c>
    </row>
    <row r="256" spans="1:16" x14ac:dyDescent="0.25">
      <c r="A256" s="2" t="s">
        <v>1923</v>
      </c>
      <c r="B256" s="6">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5">
        <f>INDEX(products!$A$1:$G$49,MATCH($D256,products!$A$1:$A$49,0),MATCH(orders!K$1,products!$A$1:$G$1,0))</f>
        <v>0.5</v>
      </c>
      <c r="L256">
        <f>INDEX(products!$A$1:$G$49,MATCH($D256,products!$A$1:$A$49,0),MATCH(orders!L$1,products!$A$1:$G$1,0))</f>
        <v>7.169999999999999</v>
      </c>
      <c r="M256" s="3">
        <f t="shared" si="9"/>
        <v>3.5849999999999995</v>
      </c>
      <c r="N256" t="str">
        <f t="shared" si="10"/>
        <v>Robusta</v>
      </c>
      <c r="O256" t="str">
        <f t="shared" si="11"/>
        <v>Light</v>
      </c>
      <c r="P256" t="str">
        <f>_xlfn.XLOOKUP(Table2[[#This Row],[Customer ID]],customers!$A$1:$A$1001,customers!$I$1:$I$1001," ",0)</f>
        <v>No</v>
      </c>
    </row>
    <row r="257" spans="1:16" x14ac:dyDescent="0.25">
      <c r="A257" s="2" t="s">
        <v>1928</v>
      </c>
      <c r="B257" s="6">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5">
        <f>INDEX(products!$A$1:$G$49,MATCH($D257,products!$A$1:$A$49,0),MATCH(orders!K$1,products!$A$1:$G$1,0))</f>
        <v>0.5</v>
      </c>
      <c r="L257">
        <f>INDEX(products!$A$1:$G$49,MATCH($D257,products!$A$1:$A$49,0),MATCH(orders!L$1,products!$A$1:$G$1,0))</f>
        <v>7.169999999999999</v>
      </c>
      <c r="M257" s="3">
        <f t="shared" si="9"/>
        <v>3.5849999999999995</v>
      </c>
      <c r="N257" t="str">
        <f t="shared" si="10"/>
        <v>Robusta</v>
      </c>
      <c r="O257" t="str">
        <f t="shared" si="11"/>
        <v>Light</v>
      </c>
      <c r="P257" t="str">
        <f>_xlfn.XLOOKUP(Table2[[#This Row],[Customer ID]],customers!$A$1:$A$1001,customers!$I$1:$I$1001," ",0)</f>
        <v>No</v>
      </c>
    </row>
    <row r="258" spans="1:16" x14ac:dyDescent="0.25">
      <c r="A258" s="2" t="s">
        <v>1934</v>
      </c>
      <c r="B258" s="6">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5">
        <f>INDEX(products!$A$1:$G$49,MATCH($D258,products!$A$1:$A$49,0),MATCH(orders!K$1,products!$A$1:$G$1,0))</f>
        <v>0.5</v>
      </c>
      <c r="L258">
        <f>INDEX(products!$A$1:$G$49,MATCH($D258,products!$A$1:$A$49,0),MATCH(orders!L$1,products!$A$1:$G$1,0))</f>
        <v>8.73</v>
      </c>
      <c r="M258" s="3">
        <f t="shared" si="9"/>
        <v>4.3650000000000002</v>
      </c>
      <c r="N258" t="str">
        <f t="shared" si="10"/>
        <v>Liberica</v>
      </c>
      <c r="O258" t="str">
        <f t="shared" si="11"/>
        <v>Medium</v>
      </c>
      <c r="P258" t="str">
        <f>_xlfn.XLOOKUP(Table2[[#This Row],[Customer ID]],customers!$A$1:$A$1001,customers!$I$1:$I$1001," ",0)</f>
        <v>Yes</v>
      </c>
    </row>
    <row r="259" spans="1:16" x14ac:dyDescent="0.25">
      <c r="A259" s="2" t="s">
        <v>1940</v>
      </c>
      <c r="B259" s="6">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5">
        <f>INDEX(products!$A$1:$G$49,MATCH($D259,products!$A$1:$A$49,0),MATCH(orders!K$1,products!$A$1:$G$1,0))</f>
        <v>2.5</v>
      </c>
      <c r="L259">
        <f>INDEX(products!$A$1:$G$49,MATCH($D259,products!$A$1:$A$49,0),MATCH(orders!L$1,products!$A$1:$G$1,0))</f>
        <v>27.945</v>
      </c>
      <c r="M259" s="3">
        <f t="shared" ref="M259:M322" si="12">L259*K259</f>
        <v>69.862499999999997</v>
      </c>
      <c r="N259" t="str">
        <f t="shared" ref="N259:N322" si="13">IF(I259="Rob","Robusta",IF(I259="Exc","Excelsa",IF(I259="Ara","Arabica",IF(I259="Lib","Liberica"," "))))</f>
        <v>Excelsa</v>
      </c>
      <c r="O259" t="str">
        <f t="shared" ref="O259:O322" si="14">IF(J259="M","Medium",IF(J259="L","Light",IF(J259="D","Dark"," ")))</f>
        <v>Dark</v>
      </c>
      <c r="P259" t="str">
        <f>_xlfn.XLOOKUP(Table2[[#This Row],[Customer ID]],customers!$A$1:$A$1001,customers!$I$1:$I$1001," ",0)</f>
        <v>Yes</v>
      </c>
    </row>
    <row r="260" spans="1:16" x14ac:dyDescent="0.25">
      <c r="A260" s="2" t="s">
        <v>1946</v>
      </c>
      <c r="B260" s="6">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5">
        <f>INDEX(products!$A$1:$G$49,MATCH($D260,products!$A$1:$A$49,0),MATCH(orders!K$1,products!$A$1:$G$1,0))</f>
        <v>2.5</v>
      </c>
      <c r="L260">
        <f>INDEX(products!$A$1:$G$49,MATCH($D260,products!$A$1:$A$49,0),MATCH(orders!L$1,products!$A$1:$G$1,0))</f>
        <v>27.945</v>
      </c>
      <c r="M260" s="3">
        <f t="shared" si="12"/>
        <v>69.862499999999997</v>
      </c>
      <c r="N260" t="str">
        <f t="shared" si="13"/>
        <v>Excelsa</v>
      </c>
      <c r="O260" t="str">
        <f t="shared" si="14"/>
        <v>Dark</v>
      </c>
      <c r="P260" t="str">
        <f>_xlfn.XLOOKUP(Table2[[#This Row],[Customer ID]],customers!$A$1:$A$1001,customers!$I$1:$I$1001," ",0)</f>
        <v>No</v>
      </c>
    </row>
    <row r="261" spans="1:16" x14ac:dyDescent="0.25">
      <c r="A261" s="2" t="s">
        <v>1952</v>
      </c>
      <c r="B261" s="6">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5">
        <f>INDEX(products!$A$1:$G$49,MATCH($D261,products!$A$1:$A$49,0),MATCH(orders!K$1,products!$A$1:$G$1,0))</f>
        <v>0.2</v>
      </c>
      <c r="L261">
        <f>INDEX(products!$A$1:$G$49,MATCH($D261,products!$A$1:$A$49,0),MATCH(orders!L$1,products!$A$1:$G$1,0))</f>
        <v>2.9849999999999999</v>
      </c>
      <c r="M261" s="3">
        <f t="shared" si="12"/>
        <v>0.59699999999999998</v>
      </c>
      <c r="N261" t="str">
        <f t="shared" si="13"/>
        <v>Robusta</v>
      </c>
      <c r="O261" t="str">
        <f t="shared" si="14"/>
        <v>Medium</v>
      </c>
      <c r="P261" t="str">
        <f>_xlfn.XLOOKUP(Table2[[#This Row],[Customer ID]],customers!$A$1:$A$1001,customers!$I$1:$I$1001," ",0)</f>
        <v>No</v>
      </c>
    </row>
    <row r="262" spans="1:16" x14ac:dyDescent="0.25">
      <c r="A262" s="2" t="s">
        <v>1958</v>
      </c>
      <c r="B262" s="6">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5">
        <f>INDEX(products!$A$1:$G$49,MATCH($D262,products!$A$1:$A$49,0),MATCH(orders!K$1,products!$A$1:$G$1,0))</f>
        <v>2.5</v>
      </c>
      <c r="L262">
        <f>INDEX(products!$A$1:$G$49,MATCH($D262,products!$A$1:$A$49,0),MATCH(orders!L$1,products!$A$1:$G$1,0))</f>
        <v>27.484999999999996</v>
      </c>
      <c r="M262" s="3">
        <f t="shared" si="12"/>
        <v>68.712499999999991</v>
      </c>
      <c r="N262" t="str">
        <f t="shared" si="13"/>
        <v>Robusta</v>
      </c>
      <c r="O262" t="str">
        <f t="shared" si="14"/>
        <v>Light</v>
      </c>
      <c r="P262" t="str">
        <f>_xlfn.XLOOKUP(Table2[[#This Row],[Customer ID]],customers!$A$1:$A$1001,customers!$I$1:$I$1001," ",0)</f>
        <v>Yes</v>
      </c>
    </row>
    <row r="263" spans="1:16" x14ac:dyDescent="0.25">
      <c r="A263" s="2" t="s">
        <v>1963</v>
      </c>
      <c r="B263" s="6">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5">
        <f>INDEX(products!$A$1:$G$49,MATCH($D263,products!$A$1:$A$49,0),MATCH(orders!K$1,products!$A$1:$G$1,0))</f>
        <v>1</v>
      </c>
      <c r="L263">
        <f>INDEX(products!$A$1:$G$49,MATCH($D263,products!$A$1:$A$49,0),MATCH(orders!L$1,products!$A$1:$G$1,0))</f>
        <v>11.95</v>
      </c>
      <c r="M263" s="3">
        <f t="shared" si="12"/>
        <v>11.95</v>
      </c>
      <c r="N263" t="str">
        <f t="shared" si="13"/>
        <v>Robusta</v>
      </c>
      <c r="O263" t="str">
        <f t="shared" si="14"/>
        <v>Light</v>
      </c>
      <c r="P263" t="str">
        <f>_xlfn.XLOOKUP(Table2[[#This Row],[Customer ID]],customers!$A$1:$A$1001,customers!$I$1:$I$1001," ",0)</f>
        <v>Yes</v>
      </c>
    </row>
    <row r="264" spans="1:16" x14ac:dyDescent="0.25">
      <c r="A264" s="2" t="s">
        <v>1969</v>
      </c>
      <c r="B264" s="6">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5">
        <f>INDEX(products!$A$1:$G$49,MATCH($D264,products!$A$1:$A$49,0),MATCH(orders!K$1,products!$A$1:$G$1,0))</f>
        <v>1</v>
      </c>
      <c r="L264">
        <f>INDEX(products!$A$1:$G$49,MATCH($D264,products!$A$1:$A$49,0),MATCH(orders!L$1,products!$A$1:$G$1,0))</f>
        <v>13.75</v>
      </c>
      <c r="M264" s="3">
        <f t="shared" si="12"/>
        <v>13.75</v>
      </c>
      <c r="N264" t="str">
        <f t="shared" si="13"/>
        <v>Excelsa</v>
      </c>
      <c r="O264" t="str">
        <f t="shared" si="14"/>
        <v>Medium</v>
      </c>
      <c r="P264" t="str">
        <f>_xlfn.XLOOKUP(Table2[[#This Row],[Customer ID]],customers!$A$1:$A$1001,customers!$I$1:$I$1001," ",0)</f>
        <v>No</v>
      </c>
    </row>
    <row r="265" spans="1:16" x14ac:dyDescent="0.25">
      <c r="A265" s="2" t="s">
        <v>1975</v>
      </c>
      <c r="B265" s="6">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5">
        <f>INDEX(products!$A$1:$G$49,MATCH($D265,products!$A$1:$A$49,0),MATCH(orders!K$1,products!$A$1:$G$1,0))</f>
        <v>2.5</v>
      </c>
      <c r="L265">
        <f>INDEX(products!$A$1:$G$49,MATCH($D265,products!$A$1:$A$49,0),MATCH(orders!L$1,products!$A$1:$G$1,0))</f>
        <v>33.464999999999996</v>
      </c>
      <c r="M265" s="3">
        <f t="shared" si="12"/>
        <v>83.662499999999994</v>
      </c>
      <c r="N265" t="str">
        <f t="shared" si="13"/>
        <v>Liberica</v>
      </c>
      <c r="O265" t="str">
        <f t="shared" si="14"/>
        <v>Medium</v>
      </c>
      <c r="P265" t="str">
        <f>_xlfn.XLOOKUP(Table2[[#This Row],[Customer ID]],customers!$A$1:$A$1001,customers!$I$1:$I$1001," ",0)</f>
        <v>No</v>
      </c>
    </row>
    <row r="266" spans="1:16" x14ac:dyDescent="0.25">
      <c r="A266" s="2" t="s">
        <v>1980</v>
      </c>
      <c r="B266" s="6">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INDEX(products!$A$1:$G$49,MATCH($D266,products!$A$1:$A$49,0),MATCH(orders!I$1,products!$A$1:$G$1,0))</f>
        <v>Rob</v>
      </c>
      <c r="J266" t="str">
        <f>INDEX(products!$A$1:$G$49,MATCH($D266,products!$A$1:$A$49,0),MATCH(orders!J$1,products!$A$1:$G$1,0))</f>
        <v>L</v>
      </c>
      <c r="K266" s="5">
        <f>INDEX(products!$A$1:$G$49,MATCH($D266,products!$A$1:$A$49,0),MATCH(orders!K$1,products!$A$1:$G$1,0))</f>
        <v>1</v>
      </c>
      <c r="L266">
        <f>INDEX(products!$A$1:$G$49,MATCH($D266,products!$A$1:$A$49,0),MATCH(orders!L$1,products!$A$1:$G$1,0))</f>
        <v>11.95</v>
      </c>
      <c r="M266" s="3">
        <f t="shared" si="12"/>
        <v>11.95</v>
      </c>
      <c r="N266" t="str">
        <f t="shared" si="13"/>
        <v>Robusta</v>
      </c>
      <c r="O266" t="str">
        <f t="shared" si="14"/>
        <v>Light</v>
      </c>
      <c r="P266" t="str">
        <f>_xlfn.XLOOKUP(Table2[[#This Row],[Customer ID]],customers!$A$1:$A$1001,customers!$I$1:$I$1001," ",0)</f>
        <v>Yes</v>
      </c>
    </row>
    <row r="267" spans="1:16" x14ac:dyDescent="0.25">
      <c r="A267" s="2" t="s">
        <v>1986</v>
      </c>
      <c r="B267" s="6">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5">
        <f>INDEX(products!$A$1:$G$49,MATCH($D267,products!$A$1:$A$49,0),MATCH(orders!K$1,products!$A$1:$G$1,0))</f>
        <v>0.5</v>
      </c>
      <c r="L267">
        <f>INDEX(products!$A$1:$G$49,MATCH($D267,products!$A$1:$A$49,0),MATCH(orders!L$1,products!$A$1:$G$1,0))</f>
        <v>5.97</v>
      </c>
      <c r="M267" s="3">
        <f t="shared" si="12"/>
        <v>2.9849999999999999</v>
      </c>
      <c r="N267" t="str">
        <f t="shared" si="13"/>
        <v>Arabica</v>
      </c>
      <c r="O267" t="str">
        <f t="shared" si="14"/>
        <v>Dark</v>
      </c>
      <c r="P267" t="str">
        <f>_xlfn.XLOOKUP(Table2[[#This Row],[Customer ID]],customers!$A$1:$A$1001,customers!$I$1:$I$1001," ",0)</f>
        <v>Yes</v>
      </c>
    </row>
    <row r="268" spans="1:16" x14ac:dyDescent="0.25">
      <c r="A268" s="2" t="s">
        <v>1992</v>
      </c>
      <c r="B268" s="6">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5">
        <f>INDEX(products!$A$1:$G$49,MATCH($D268,products!$A$1:$A$49,0),MATCH(orders!K$1,products!$A$1:$G$1,0))</f>
        <v>1</v>
      </c>
      <c r="L268">
        <f>INDEX(products!$A$1:$G$49,MATCH($D268,products!$A$1:$A$49,0),MATCH(orders!L$1,products!$A$1:$G$1,0))</f>
        <v>12.15</v>
      </c>
      <c r="M268" s="3">
        <f t="shared" si="12"/>
        <v>12.15</v>
      </c>
      <c r="N268" t="str">
        <f t="shared" si="13"/>
        <v>Excelsa</v>
      </c>
      <c r="O268" t="str">
        <f t="shared" si="14"/>
        <v>Dark</v>
      </c>
      <c r="P268" t="str">
        <f>_xlfn.XLOOKUP(Table2[[#This Row],[Customer ID]],customers!$A$1:$A$1001,customers!$I$1:$I$1001," ",0)</f>
        <v>No</v>
      </c>
    </row>
    <row r="269" spans="1:16" x14ac:dyDescent="0.25">
      <c r="A269" s="2" t="s">
        <v>1998</v>
      </c>
      <c r="B269" s="6">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5">
        <f>INDEX(products!$A$1:$G$49,MATCH($D269,products!$A$1:$A$49,0),MATCH(orders!K$1,products!$A$1:$G$1,0))</f>
        <v>0.2</v>
      </c>
      <c r="L269">
        <f>INDEX(products!$A$1:$G$49,MATCH($D269,products!$A$1:$A$49,0),MATCH(orders!L$1,products!$A$1:$G$1,0))</f>
        <v>3.645</v>
      </c>
      <c r="M269" s="3">
        <f t="shared" si="12"/>
        <v>0.72900000000000009</v>
      </c>
      <c r="N269" t="str">
        <f t="shared" si="13"/>
        <v>Excelsa</v>
      </c>
      <c r="O269" t="str">
        <f t="shared" si="14"/>
        <v>Dark</v>
      </c>
      <c r="P269" t="str">
        <f>_xlfn.XLOOKUP(Table2[[#This Row],[Customer ID]],customers!$A$1:$A$1001,customers!$I$1:$I$1001," ",0)</f>
        <v>Yes</v>
      </c>
    </row>
    <row r="270" spans="1:16" x14ac:dyDescent="0.25">
      <c r="A270" s="2" t="s">
        <v>2004</v>
      </c>
      <c r="B270" s="6">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5">
        <f>INDEX(products!$A$1:$G$49,MATCH($D270,products!$A$1:$A$49,0),MATCH(orders!K$1,products!$A$1:$G$1,0))</f>
        <v>1</v>
      </c>
      <c r="L270">
        <f>INDEX(products!$A$1:$G$49,MATCH($D270,products!$A$1:$A$49,0),MATCH(orders!L$1,products!$A$1:$G$1,0))</f>
        <v>9.9499999999999993</v>
      </c>
      <c r="M270" s="3">
        <f t="shared" si="12"/>
        <v>9.9499999999999993</v>
      </c>
      <c r="N270" t="str">
        <f t="shared" si="13"/>
        <v>Arabica</v>
      </c>
      <c r="O270" t="str">
        <f t="shared" si="14"/>
        <v>Dark</v>
      </c>
      <c r="P270" t="str">
        <f>_xlfn.XLOOKUP(Table2[[#This Row],[Customer ID]],customers!$A$1:$A$1001,customers!$I$1:$I$1001," ",0)</f>
        <v>Yes</v>
      </c>
    </row>
    <row r="271" spans="1:16" x14ac:dyDescent="0.25">
      <c r="A271" s="2" t="s">
        <v>2009</v>
      </c>
      <c r="B271" s="6">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5">
        <f>INDEX(products!$A$1:$G$49,MATCH($D271,products!$A$1:$A$49,0),MATCH(orders!K$1,products!$A$1:$G$1,0))</f>
        <v>0.2</v>
      </c>
      <c r="L271">
        <f>INDEX(products!$A$1:$G$49,MATCH($D271,products!$A$1:$A$49,0),MATCH(orders!L$1,products!$A$1:$G$1,0))</f>
        <v>2.9849999999999999</v>
      </c>
      <c r="M271" s="3">
        <f t="shared" si="12"/>
        <v>0.59699999999999998</v>
      </c>
      <c r="N271" t="str">
        <f t="shared" si="13"/>
        <v>Arabica</v>
      </c>
      <c r="O271" t="str">
        <f t="shared" si="14"/>
        <v>Dark</v>
      </c>
      <c r="P271" t="str">
        <f>_xlfn.XLOOKUP(Table2[[#This Row],[Customer ID]],customers!$A$1:$A$1001,customers!$I$1:$I$1001," ",0)</f>
        <v>No</v>
      </c>
    </row>
    <row r="272" spans="1:16" x14ac:dyDescent="0.25">
      <c r="A272" s="2" t="s">
        <v>2015</v>
      </c>
      <c r="B272" s="6">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INDEX(products!$A$1:$G$49,MATCH($D272,products!$A$1:$A$49,0),MATCH(orders!I$1,products!$A$1:$G$1,0))</f>
        <v>Exc</v>
      </c>
      <c r="J272" t="str">
        <f>INDEX(products!$A$1:$G$49,MATCH($D272,products!$A$1:$A$49,0),MATCH(orders!J$1,products!$A$1:$G$1,0))</f>
        <v>D</v>
      </c>
      <c r="K272" s="5">
        <f>INDEX(products!$A$1:$G$49,MATCH($D272,products!$A$1:$A$49,0),MATCH(orders!K$1,products!$A$1:$G$1,0))</f>
        <v>0.5</v>
      </c>
      <c r="L272">
        <f>INDEX(products!$A$1:$G$49,MATCH($D272,products!$A$1:$A$49,0),MATCH(orders!L$1,products!$A$1:$G$1,0))</f>
        <v>7.29</v>
      </c>
      <c r="M272" s="3">
        <f t="shared" si="12"/>
        <v>3.645</v>
      </c>
      <c r="N272" t="str">
        <f t="shared" si="13"/>
        <v>Excelsa</v>
      </c>
      <c r="O272" t="str">
        <f t="shared" si="14"/>
        <v>Dark</v>
      </c>
      <c r="P272" t="str">
        <f>_xlfn.XLOOKUP(Table2[[#This Row],[Customer ID]],customers!$A$1:$A$1001,customers!$I$1:$I$1001," ",0)</f>
        <v>Yes</v>
      </c>
    </row>
    <row r="273" spans="1:16" x14ac:dyDescent="0.25">
      <c r="A273" s="2" t="s">
        <v>2019</v>
      </c>
      <c r="B273" s="6">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5">
        <f>INDEX(products!$A$1:$G$49,MATCH($D273,products!$A$1:$A$49,0),MATCH(orders!K$1,products!$A$1:$G$1,0))</f>
        <v>0.2</v>
      </c>
      <c r="L273">
        <f>INDEX(products!$A$1:$G$49,MATCH($D273,products!$A$1:$A$49,0),MATCH(orders!L$1,products!$A$1:$G$1,0))</f>
        <v>2.9849999999999999</v>
      </c>
      <c r="M273" s="3">
        <f t="shared" si="12"/>
        <v>0.59699999999999998</v>
      </c>
      <c r="N273" t="str">
        <f t="shared" si="13"/>
        <v>Arabica</v>
      </c>
      <c r="O273" t="str">
        <f t="shared" si="14"/>
        <v>Dark</v>
      </c>
      <c r="P273" t="str">
        <f>_xlfn.XLOOKUP(Table2[[#This Row],[Customer ID]],customers!$A$1:$A$1001,customers!$I$1:$I$1001," ",0)</f>
        <v>Yes</v>
      </c>
    </row>
    <row r="274" spans="1:16" x14ac:dyDescent="0.25">
      <c r="A274" s="2" t="s">
        <v>2025</v>
      </c>
      <c r="B274" s="6">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5">
        <f>INDEX(products!$A$1:$G$49,MATCH($D274,products!$A$1:$A$49,0),MATCH(orders!K$1,products!$A$1:$G$1,0))</f>
        <v>1</v>
      </c>
      <c r="L274">
        <f>INDEX(products!$A$1:$G$49,MATCH($D274,products!$A$1:$A$49,0),MATCH(orders!L$1,products!$A$1:$G$1,0))</f>
        <v>11.95</v>
      </c>
      <c r="M274" s="3">
        <f t="shared" si="12"/>
        <v>11.95</v>
      </c>
      <c r="N274" t="str">
        <f t="shared" si="13"/>
        <v>Robusta</v>
      </c>
      <c r="O274" t="str">
        <f t="shared" si="14"/>
        <v>Light</v>
      </c>
      <c r="P274" t="str">
        <f>_xlfn.XLOOKUP(Table2[[#This Row],[Customer ID]],customers!$A$1:$A$1001,customers!$I$1:$I$1001," ",0)</f>
        <v>Yes</v>
      </c>
    </row>
    <row r="275" spans="1:16" x14ac:dyDescent="0.25">
      <c r="A275" s="2" t="s">
        <v>2032</v>
      </c>
      <c r="B275" s="6">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5">
        <f>INDEX(products!$A$1:$G$49,MATCH($D275,products!$A$1:$A$49,0),MATCH(orders!K$1,products!$A$1:$G$1,0))</f>
        <v>0.2</v>
      </c>
      <c r="L275">
        <f>INDEX(products!$A$1:$G$49,MATCH($D275,products!$A$1:$A$49,0),MATCH(orders!L$1,products!$A$1:$G$1,0))</f>
        <v>3.8849999999999998</v>
      </c>
      <c r="M275" s="3">
        <f t="shared" si="12"/>
        <v>0.77700000000000002</v>
      </c>
      <c r="N275" t="str">
        <f t="shared" si="13"/>
        <v>Arabica</v>
      </c>
      <c r="O275" t="str">
        <f t="shared" si="14"/>
        <v>Light</v>
      </c>
      <c r="P275" t="str">
        <f>_xlfn.XLOOKUP(Table2[[#This Row],[Customer ID]],customers!$A$1:$A$1001,customers!$I$1:$I$1001," ",0)</f>
        <v>No</v>
      </c>
    </row>
    <row r="276" spans="1:16" x14ac:dyDescent="0.25">
      <c r="A276" s="2" t="s">
        <v>2038</v>
      </c>
      <c r="B276" s="6">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5">
        <f>INDEX(products!$A$1:$G$49,MATCH($D276,products!$A$1:$A$49,0),MATCH(orders!K$1,products!$A$1:$G$1,0))</f>
        <v>2.5</v>
      </c>
      <c r="L276">
        <f>INDEX(products!$A$1:$G$49,MATCH($D276,products!$A$1:$A$49,0),MATCH(orders!L$1,products!$A$1:$G$1,0))</f>
        <v>25.874999999999996</v>
      </c>
      <c r="M276" s="3">
        <f t="shared" si="12"/>
        <v>64.687499999999986</v>
      </c>
      <c r="N276" t="str">
        <f t="shared" si="13"/>
        <v>Arabica</v>
      </c>
      <c r="O276" t="str">
        <f t="shared" si="14"/>
        <v>Medium</v>
      </c>
      <c r="P276" t="str">
        <f>_xlfn.XLOOKUP(Table2[[#This Row],[Customer ID]],customers!$A$1:$A$1001,customers!$I$1:$I$1001," ",0)</f>
        <v>No</v>
      </c>
    </row>
    <row r="277" spans="1:16" x14ac:dyDescent="0.25">
      <c r="A277" s="2" t="s">
        <v>2044</v>
      </c>
      <c r="B277" s="6">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5">
        <f>INDEX(products!$A$1:$G$49,MATCH($D277,products!$A$1:$A$49,0),MATCH(orders!K$1,products!$A$1:$G$1,0))</f>
        <v>2.5</v>
      </c>
      <c r="L277">
        <f>INDEX(products!$A$1:$G$49,MATCH($D277,products!$A$1:$A$49,0),MATCH(orders!L$1,products!$A$1:$G$1,0))</f>
        <v>34.154999999999994</v>
      </c>
      <c r="M277" s="3">
        <f t="shared" si="12"/>
        <v>85.387499999999989</v>
      </c>
      <c r="N277" t="str">
        <f t="shared" si="13"/>
        <v>Excelsa</v>
      </c>
      <c r="O277" t="str">
        <f t="shared" si="14"/>
        <v>Light</v>
      </c>
      <c r="P277" t="str">
        <f>_xlfn.XLOOKUP(Table2[[#This Row],[Customer ID]],customers!$A$1:$A$1001,customers!$I$1:$I$1001," ",0)</f>
        <v>No</v>
      </c>
    </row>
    <row r="278" spans="1:16" x14ac:dyDescent="0.25">
      <c r="A278" s="2" t="s">
        <v>2050</v>
      </c>
      <c r="B278" s="6">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5">
        <f>INDEX(products!$A$1:$G$49,MATCH($D278,products!$A$1:$A$49,0),MATCH(orders!K$1,products!$A$1:$G$1,0))</f>
        <v>2.5</v>
      </c>
      <c r="L278">
        <f>INDEX(products!$A$1:$G$49,MATCH($D278,products!$A$1:$A$49,0),MATCH(orders!L$1,products!$A$1:$G$1,0))</f>
        <v>27.484999999999996</v>
      </c>
      <c r="M278" s="3">
        <f t="shared" si="12"/>
        <v>68.712499999999991</v>
      </c>
      <c r="N278" t="str">
        <f t="shared" si="13"/>
        <v>Robusta</v>
      </c>
      <c r="O278" t="str">
        <f t="shared" si="14"/>
        <v>Light</v>
      </c>
      <c r="P278" t="str">
        <f>_xlfn.XLOOKUP(Table2[[#This Row],[Customer ID]],customers!$A$1:$A$1001,customers!$I$1:$I$1001," ",0)</f>
        <v>Yes</v>
      </c>
    </row>
    <row r="279" spans="1:16" x14ac:dyDescent="0.25">
      <c r="A279" s="2" t="s">
        <v>2056</v>
      </c>
      <c r="B279" s="6">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5">
        <f>INDEX(products!$A$1:$G$49,MATCH($D279,products!$A$1:$A$49,0),MATCH(orders!K$1,products!$A$1:$G$1,0))</f>
        <v>1</v>
      </c>
      <c r="L279">
        <f>INDEX(products!$A$1:$G$49,MATCH($D279,products!$A$1:$A$49,0),MATCH(orders!L$1,products!$A$1:$G$1,0))</f>
        <v>14.85</v>
      </c>
      <c r="M279" s="3">
        <f t="shared" si="12"/>
        <v>14.85</v>
      </c>
      <c r="N279" t="str">
        <f t="shared" si="13"/>
        <v>Excelsa</v>
      </c>
      <c r="O279" t="str">
        <f t="shared" si="14"/>
        <v>Light</v>
      </c>
      <c r="P279" t="str">
        <f>_xlfn.XLOOKUP(Table2[[#This Row],[Customer ID]],customers!$A$1:$A$1001,customers!$I$1:$I$1001," ",0)</f>
        <v>No</v>
      </c>
    </row>
    <row r="280" spans="1:16" x14ac:dyDescent="0.25">
      <c r="A280" s="2" t="s">
        <v>2062</v>
      </c>
      <c r="B280" s="6">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5">
        <f>INDEX(products!$A$1:$G$49,MATCH($D280,products!$A$1:$A$49,0),MATCH(orders!K$1,products!$A$1:$G$1,0))</f>
        <v>0.2</v>
      </c>
      <c r="L280">
        <f>INDEX(products!$A$1:$G$49,MATCH($D280,products!$A$1:$A$49,0),MATCH(orders!L$1,products!$A$1:$G$1,0))</f>
        <v>3.8849999999999998</v>
      </c>
      <c r="M280" s="3">
        <f t="shared" si="12"/>
        <v>0.77700000000000002</v>
      </c>
      <c r="N280" t="str">
        <f t="shared" si="13"/>
        <v>Arabica</v>
      </c>
      <c r="O280" t="str">
        <f t="shared" si="14"/>
        <v>Light</v>
      </c>
      <c r="P280" t="str">
        <f>_xlfn.XLOOKUP(Table2[[#This Row],[Customer ID]],customers!$A$1:$A$1001,customers!$I$1:$I$1001," ",0)</f>
        <v>Yes</v>
      </c>
    </row>
    <row r="281" spans="1:16" x14ac:dyDescent="0.25">
      <c r="A281" s="2" t="s">
        <v>2068</v>
      </c>
      <c r="B281" s="6">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5">
        <f>INDEX(products!$A$1:$G$49,MATCH($D281,products!$A$1:$A$49,0),MATCH(orders!K$1,products!$A$1:$G$1,0))</f>
        <v>2.5</v>
      </c>
      <c r="L281">
        <f>INDEX(products!$A$1:$G$49,MATCH($D281,products!$A$1:$A$49,0),MATCH(orders!L$1,products!$A$1:$G$1,0))</f>
        <v>33.464999999999996</v>
      </c>
      <c r="M281" s="3">
        <f t="shared" si="12"/>
        <v>83.662499999999994</v>
      </c>
      <c r="N281" t="str">
        <f t="shared" si="13"/>
        <v>Liberica</v>
      </c>
      <c r="O281" t="str">
        <f t="shared" si="14"/>
        <v>Medium</v>
      </c>
      <c r="P281" t="str">
        <f>_xlfn.XLOOKUP(Table2[[#This Row],[Customer ID]],customers!$A$1:$A$1001,customers!$I$1:$I$1001," ",0)</f>
        <v>Yes</v>
      </c>
    </row>
    <row r="282" spans="1:16" x14ac:dyDescent="0.25">
      <c r="A282" s="2" t="s">
        <v>2074</v>
      </c>
      <c r="B282" s="6">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5">
        <f>INDEX(products!$A$1:$G$49,MATCH($D282,products!$A$1:$A$49,0),MATCH(orders!K$1,products!$A$1:$G$1,0))</f>
        <v>0.5</v>
      </c>
      <c r="L282">
        <f>INDEX(products!$A$1:$G$49,MATCH($D282,products!$A$1:$A$49,0),MATCH(orders!L$1,products!$A$1:$G$1,0))</f>
        <v>8.25</v>
      </c>
      <c r="M282" s="3">
        <f t="shared" si="12"/>
        <v>4.125</v>
      </c>
      <c r="N282" t="str">
        <f t="shared" si="13"/>
        <v>Excelsa</v>
      </c>
      <c r="O282" t="str">
        <f t="shared" si="14"/>
        <v>Medium</v>
      </c>
      <c r="P282" t="str">
        <f>_xlfn.XLOOKUP(Table2[[#This Row],[Customer ID]],customers!$A$1:$A$1001,customers!$I$1:$I$1001," ",0)</f>
        <v>Yes</v>
      </c>
    </row>
    <row r="283" spans="1:16" x14ac:dyDescent="0.25">
      <c r="A283" s="2" t="s">
        <v>2079</v>
      </c>
      <c r="B283" s="6">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5">
        <f>INDEX(products!$A$1:$G$49,MATCH($D283,products!$A$1:$A$49,0),MATCH(orders!K$1,products!$A$1:$G$1,0))</f>
        <v>1</v>
      </c>
      <c r="L283">
        <f>INDEX(products!$A$1:$G$49,MATCH($D283,products!$A$1:$A$49,0),MATCH(orders!L$1,products!$A$1:$G$1,0))</f>
        <v>14.85</v>
      </c>
      <c r="M283" s="3">
        <f t="shared" si="12"/>
        <v>14.85</v>
      </c>
      <c r="N283" t="str">
        <f t="shared" si="13"/>
        <v>Excelsa</v>
      </c>
      <c r="O283" t="str">
        <f t="shared" si="14"/>
        <v>Light</v>
      </c>
      <c r="P283" t="str">
        <f>_xlfn.XLOOKUP(Table2[[#This Row],[Customer ID]],customers!$A$1:$A$1001,customers!$I$1:$I$1001," ",0)</f>
        <v>Yes</v>
      </c>
    </row>
    <row r="284" spans="1:16" x14ac:dyDescent="0.25">
      <c r="A284" s="2" t="s">
        <v>2085</v>
      </c>
      <c r="B284" s="6">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5">
        <f>INDEX(products!$A$1:$G$49,MATCH($D284,products!$A$1:$A$49,0),MATCH(orders!K$1,products!$A$1:$G$1,0))</f>
        <v>0.5</v>
      </c>
      <c r="L284">
        <f>INDEX(products!$A$1:$G$49,MATCH($D284,products!$A$1:$A$49,0),MATCH(orders!L$1,products!$A$1:$G$1,0))</f>
        <v>7.77</v>
      </c>
      <c r="M284" s="3">
        <f t="shared" si="12"/>
        <v>3.8849999999999998</v>
      </c>
      <c r="N284" t="str">
        <f t="shared" si="13"/>
        <v>Arabica</v>
      </c>
      <c r="O284" t="str">
        <f t="shared" si="14"/>
        <v>Light</v>
      </c>
      <c r="P284" t="str">
        <f>_xlfn.XLOOKUP(Table2[[#This Row],[Customer ID]],customers!$A$1:$A$1001,customers!$I$1:$I$1001," ",0)</f>
        <v>No</v>
      </c>
    </row>
    <row r="285" spans="1:16" x14ac:dyDescent="0.25">
      <c r="A285" s="2" t="s">
        <v>2091</v>
      </c>
      <c r="B285" s="6">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5">
        <f>INDEX(products!$A$1:$G$49,MATCH($D285,products!$A$1:$A$49,0),MATCH(orders!K$1,products!$A$1:$G$1,0))</f>
        <v>0.5</v>
      </c>
      <c r="L285">
        <f>INDEX(products!$A$1:$G$49,MATCH($D285,products!$A$1:$A$49,0),MATCH(orders!L$1,products!$A$1:$G$1,0))</f>
        <v>5.3699999999999992</v>
      </c>
      <c r="M285" s="3">
        <f t="shared" si="12"/>
        <v>2.6849999999999996</v>
      </c>
      <c r="N285" t="str">
        <f t="shared" si="13"/>
        <v>Robusta</v>
      </c>
      <c r="O285" t="str">
        <f t="shared" si="14"/>
        <v>Dark</v>
      </c>
      <c r="P285" t="str">
        <f>_xlfn.XLOOKUP(Table2[[#This Row],[Customer ID]],customers!$A$1:$A$1001,customers!$I$1:$I$1001," ",0)</f>
        <v>Yes</v>
      </c>
    </row>
    <row r="286" spans="1:16" x14ac:dyDescent="0.25">
      <c r="A286" s="2" t="s">
        <v>2097</v>
      </c>
      <c r="B286" s="6">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5">
        <f>INDEX(products!$A$1:$G$49,MATCH($D286,products!$A$1:$A$49,0),MATCH(orders!K$1,products!$A$1:$G$1,0))</f>
        <v>2.5</v>
      </c>
      <c r="L286">
        <f>INDEX(products!$A$1:$G$49,MATCH($D286,products!$A$1:$A$49,0),MATCH(orders!L$1,products!$A$1:$G$1,0))</f>
        <v>31.624999999999996</v>
      </c>
      <c r="M286" s="3">
        <f t="shared" si="12"/>
        <v>79.062499999999986</v>
      </c>
      <c r="N286" t="str">
        <f t="shared" si="13"/>
        <v>Excelsa</v>
      </c>
      <c r="O286" t="str">
        <f t="shared" si="14"/>
        <v>Medium</v>
      </c>
      <c r="P286" t="str">
        <f>_xlfn.XLOOKUP(Table2[[#This Row],[Customer ID]],customers!$A$1:$A$1001,customers!$I$1:$I$1001," ",0)</f>
        <v>No</v>
      </c>
    </row>
    <row r="287" spans="1:16" x14ac:dyDescent="0.25">
      <c r="A287" s="2" t="s">
        <v>2102</v>
      </c>
      <c r="B287" s="6">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5">
        <f>INDEX(products!$A$1:$G$49,MATCH($D287,products!$A$1:$A$49,0),MATCH(orders!K$1,products!$A$1:$G$1,0))</f>
        <v>2.5</v>
      </c>
      <c r="L287">
        <f>INDEX(products!$A$1:$G$49,MATCH($D287,products!$A$1:$A$49,0),MATCH(orders!L$1,products!$A$1:$G$1,0))</f>
        <v>36.454999999999998</v>
      </c>
      <c r="M287" s="3">
        <f t="shared" si="12"/>
        <v>91.137499999999989</v>
      </c>
      <c r="N287" t="str">
        <f t="shared" si="13"/>
        <v>Liberica</v>
      </c>
      <c r="O287" t="str">
        <f t="shared" si="14"/>
        <v>Light</v>
      </c>
      <c r="P287" t="str">
        <f>_xlfn.XLOOKUP(Table2[[#This Row],[Customer ID]],customers!$A$1:$A$1001,customers!$I$1:$I$1001," ",0)</f>
        <v>No</v>
      </c>
    </row>
    <row r="288" spans="1:16" x14ac:dyDescent="0.25">
      <c r="A288" s="2" t="s">
        <v>2107</v>
      </c>
      <c r="B288" s="6">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5">
        <f>INDEX(products!$A$1:$G$49,MATCH($D288,products!$A$1:$A$49,0),MATCH(orders!K$1,products!$A$1:$G$1,0))</f>
        <v>0.2</v>
      </c>
      <c r="L288">
        <f>INDEX(products!$A$1:$G$49,MATCH($D288,products!$A$1:$A$49,0),MATCH(orders!L$1,products!$A$1:$G$1,0))</f>
        <v>3.375</v>
      </c>
      <c r="M288" s="3">
        <f t="shared" si="12"/>
        <v>0.67500000000000004</v>
      </c>
      <c r="N288" t="str">
        <f t="shared" si="13"/>
        <v>Arabica</v>
      </c>
      <c r="O288" t="str">
        <f t="shared" si="14"/>
        <v>Medium</v>
      </c>
      <c r="P288" t="str">
        <f>_xlfn.XLOOKUP(Table2[[#This Row],[Customer ID]],customers!$A$1:$A$1001,customers!$I$1:$I$1001," ",0)</f>
        <v>Yes</v>
      </c>
    </row>
    <row r="289" spans="1:16" x14ac:dyDescent="0.25">
      <c r="A289" s="2" t="s">
        <v>2112</v>
      </c>
      <c r="B289" s="6">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5">
        <f>INDEX(products!$A$1:$G$49,MATCH($D289,products!$A$1:$A$49,0),MATCH(orders!K$1,products!$A$1:$G$1,0))</f>
        <v>0.2</v>
      </c>
      <c r="L289">
        <f>INDEX(products!$A$1:$G$49,MATCH($D289,products!$A$1:$A$49,0),MATCH(orders!L$1,products!$A$1:$G$1,0))</f>
        <v>3.5849999999999995</v>
      </c>
      <c r="M289" s="3">
        <f t="shared" si="12"/>
        <v>0.71699999999999997</v>
      </c>
      <c r="N289" t="str">
        <f t="shared" si="13"/>
        <v>Robusta</v>
      </c>
      <c r="O289" t="str">
        <f t="shared" si="14"/>
        <v>Light</v>
      </c>
      <c r="P289" t="str">
        <f>_xlfn.XLOOKUP(Table2[[#This Row],[Customer ID]],customers!$A$1:$A$1001,customers!$I$1:$I$1001," ",0)</f>
        <v>No</v>
      </c>
    </row>
    <row r="290" spans="1:16" x14ac:dyDescent="0.25">
      <c r="A290" s="2" t="s">
        <v>2118</v>
      </c>
      <c r="B290" s="6">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INDEX(products!$A$1:$G$49,MATCH($D290,products!$A$1:$A$49,0),MATCH(orders!I$1,products!$A$1:$G$1,0))</f>
        <v>Exc</v>
      </c>
      <c r="J290" t="str">
        <f>INDEX(products!$A$1:$G$49,MATCH($D290,products!$A$1:$A$49,0),MATCH(orders!J$1,products!$A$1:$G$1,0))</f>
        <v>M</v>
      </c>
      <c r="K290" s="5">
        <f>INDEX(products!$A$1:$G$49,MATCH($D290,products!$A$1:$A$49,0),MATCH(orders!K$1,products!$A$1:$G$1,0))</f>
        <v>0.5</v>
      </c>
      <c r="L290">
        <f>INDEX(products!$A$1:$G$49,MATCH($D290,products!$A$1:$A$49,0),MATCH(orders!L$1,products!$A$1:$G$1,0))</f>
        <v>8.25</v>
      </c>
      <c r="M290" s="3">
        <f t="shared" si="12"/>
        <v>4.125</v>
      </c>
      <c r="N290" t="str">
        <f t="shared" si="13"/>
        <v>Excelsa</v>
      </c>
      <c r="O290" t="str">
        <f t="shared" si="14"/>
        <v>Medium</v>
      </c>
      <c r="P290" t="str">
        <f>_xlfn.XLOOKUP(Table2[[#This Row],[Customer ID]],customers!$A$1:$A$1001,customers!$I$1:$I$1001," ",0)</f>
        <v>Yes</v>
      </c>
    </row>
    <row r="291" spans="1:16" x14ac:dyDescent="0.25">
      <c r="A291" s="2" t="s">
        <v>2123</v>
      </c>
      <c r="B291" s="6">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5">
        <f>INDEX(products!$A$1:$G$49,MATCH($D291,products!$A$1:$A$49,0),MATCH(orders!K$1,products!$A$1:$G$1,0))</f>
        <v>0.2</v>
      </c>
      <c r="L291">
        <f>INDEX(products!$A$1:$G$49,MATCH($D291,products!$A$1:$A$49,0),MATCH(orders!L$1,products!$A$1:$G$1,0))</f>
        <v>2.6849999999999996</v>
      </c>
      <c r="M291" s="3">
        <f t="shared" si="12"/>
        <v>0.53699999999999992</v>
      </c>
      <c r="N291" t="str">
        <f t="shared" si="13"/>
        <v>Robusta</v>
      </c>
      <c r="O291" t="str">
        <f t="shared" si="14"/>
        <v>Dark</v>
      </c>
      <c r="P291" t="str">
        <f>_xlfn.XLOOKUP(Table2[[#This Row],[Customer ID]],customers!$A$1:$A$1001,customers!$I$1:$I$1001," ",0)</f>
        <v>Yes</v>
      </c>
    </row>
    <row r="292" spans="1:16" x14ac:dyDescent="0.25">
      <c r="A292" s="2" t="s">
        <v>2127</v>
      </c>
      <c r="B292" s="6">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5">
        <f>INDEX(products!$A$1:$G$49,MATCH($D292,products!$A$1:$A$49,0),MATCH(orders!K$1,products!$A$1:$G$1,0))</f>
        <v>1</v>
      </c>
      <c r="L292">
        <f>INDEX(products!$A$1:$G$49,MATCH($D292,products!$A$1:$A$49,0),MATCH(orders!L$1,products!$A$1:$G$1,0))</f>
        <v>9.9499999999999993</v>
      </c>
      <c r="M292" s="3">
        <f t="shared" si="12"/>
        <v>9.9499999999999993</v>
      </c>
      <c r="N292" t="str">
        <f t="shared" si="13"/>
        <v>Arabica</v>
      </c>
      <c r="O292" t="str">
        <f t="shared" si="14"/>
        <v>Dark</v>
      </c>
      <c r="P292" t="str">
        <f>_xlfn.XLOOKUP(Table2[[#This Row],[Customer ID]],customers!$A$1:$A$1001,customers!$I$1:$I$1001," ",0)</f>
        <v>No</v>
      </c>
    </row>
    <row r="293" spans="1:16" x14ac:dyDescent="0.25">
      <c r="A293" s="2" t="s">
        <v>2133</v>
      </c>
      <c r="B293" s="6">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INDEX(products!$A$1:$G$49,MATCH($D293,products!$A$1:$A$49,0),MATCH(orders!I$1,products!$A$1:$G$1,0))</f>
        <v>Exc</v>
      </c>
      <c r="J293" t="str">
        <f>INDEX(products!$A$1:$G$49,MATCH($D293,products!$A$1:$A$49,0),MATCH(orders!J$1,products!$A$1:$G$1,0))</f>
        <v>M</v>
      </c>
      <c r="K293" s="5">
        <f>INDEX(products!$A$1:$G$49,MATCH($D293,products!$A$1:$A$49,0),MATCH(orders!K$1,products!$A$1:$G$1,0))</f>
        <v>0.5</v>
      </c>
      <c r="L293">
        <f>INDEX(products!$A$1:$G$49,MATCH($D293,products!$A$1:$A$49,0),MATCH(orders!L$1,products!$A$1:$G$1,0))</f>
        <v>8.25</v>
      </c>
      <c r="M293" s="3">
        <f t="shared" si="12"/>
        <v>4.125</v>
      </c>
      <c r="N293" t="str">
        <f t="shared" si="13"/>
        <v>Excelsa</v>
      </c>
      <c r="O293" t="str">
        <f t="shared" si="14"/>
        <v>Medium</v>
      </c>
      <c r="P293" t="str">
        <f>_xlfn.XLOOKUP(Table2[[#This Row],[Customer ID]],customers!$A$1:$A$1001,customers!$I$1:$I$1001," ",0)</f>
        <v>No</v>
      </c>
    </row>
    <row r="294" spans="1:16" x14ac:dyDescent="0.25">
      <c r="A294" s="2" t="s">
        <v>2137</v>
      </c>
      <c r="B294" s="6">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5">
        <f>INDEX(products!$A$1:$G$49,MATCH($D294,products!$A$1:$A$49,0),MATCH(orders!K$1,products!$A$1:$G$1,0))</f>
        <v>0.5</v>
      </c>
      <c r="L294">
        <f>INDEX(products!$A$1:$G$49,MATCH($D294,products!$A$1:$A$49,0),MATCH(orders!L$1,products!$A$1:$G$1,0))</f>
        <v>5.97</v>
      </c>
      <c r="M294" s="3">
        <f t="shared" si="12"/>
        <v>2.9849999999999999</v>
      </c>
      <c r="N294" t="str">
        <f t="shared" si="13"/>
        <v>Arabica</v>
      </c>
      <c r="O294" t="str">
        <f t="shared" si="14"/>
        <v>Dark</v>
      </c>
      <c r="P294" t="str">
        <f>_xlfn.XLOOKUP(Table2[[#This Row],[Customer ID]],customers!$A$1:$A$1001,customers!$I$1:$I$1001," ",0)</f>
        <v>No</v>
      </c>
    </row>
    <row r="295" spans="1:16" x14ac:dyDescent="0.25">
      <c r="A295" s="2" t="s">
        <v>2142</v>
      </c>
      <c r="B295" s="6">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5">
        <f>INDEX(products!$A$1:$G$49,MATCH($D295,products!$A$1:$A$49,0),MATCH(orders!K$1,products!$A$1:$G$1,0))</f>
        <v>0.5</v>
      </c>
      <c r="L295">
        <f>INDEX(products!$A$1:$G$49,MATCH($D295,products!$A$1:$A$49,0),MATCH(orders!L$1,products!$A$1:$G$1,0))</f>
        <v>5.97</v>
      </c>
      <c r="M295" s="3">
        <f t="shared" si="12"/>
        <v>2.9849999999999999</v>
      </c>
      <c r="N295" t="str">
        <f t="shared" si="13"/>
        <v>Arabica</v>
      </c>
      <c r="O295" t="str">
        <f t="shared" si="14"/>
        <v>Dark</v>
      </c>
      <c r="P295" t="str">
        <f>_xlfn.XLOOKUP(Table2[[#This Row],[Customer ID]],customers!$A$1:$A$1001,customers!$I$1:$I$1001," ",0)</f>
        <v>No</v>
      </c>
    </row>
    <row r="296" spans="1:16" x14ac:dyDescent="0.25">
      <c r="A296" s="2" t="s">
        <v>2148</v>
      </c>
      <c r="B296" s="6">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5">
        <f>INDEX(products!$A$1:$G$49,MATCH($D296,products!$A$1:$A$49,0),MATCH(orders!K$1,products!$A$1:$G$1,0))</f>
        <v>1</v>
      </c>
      <c r="L296">
        <f>INDEX(products!$A$1:$G$49,MATCH($D296,products!$A$1:$A$49,0),MATCH(orders!L$1,products!$A$1:$G$1,0))</f>
        <v>14.85</v>
      </c>
      <c r="M296" s="3">
        <f t="shared" si="12"/>
        <v>14.85</v>
      </c>
      <c r="N296" t="str">
        <f t="shared" si="13"/>
        <v>Excelsa</v>
      </c>
      <c r="O296" t="str">
        <f t="shared" si="14"/>
        <v>Light</v>
      </c>
      <c r="P296" t="str">
        <f>_xlfn.XLOOKUP(Table2[[#This Row],[Customer ID]],customers!$A$1:$A$1001,customers!$I$1:$I$1001," ",0)</f>
        <v>No</v>
      </c>
    </row>
    <row r="297" spans="1:16" x14ac:dyDescent="0.25">
      <c r="A297" s="2" t="s">
        <v>2153</v>
      </c>
      <c r="B297" s="6">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5">
        <f>INDEX(products!$A$1:$G$49,MATCH($D297,products!$A$1:$A$49,0),MATCH(orders!K$1,products!$A$1:$G$1,0))</f>
        <v>1</v>
      </c>
      <c r="L297">
        <f>INDEX(products!$A$1:$G$49,MATCH($D297,products!$A$1:$A$49,0),MATCH(orders!L$1,products!$A$1:$G$1,0))</f>
        <v>13.75</v>
      </c>
      <c r="M297" s="3">
        <f t="shared" si="12"/>
        <v>13.75</v>
      </c>
      <c r="N297" t="str">
        <f t="shared" si="13"/>
        <v>Excelsa</v>
      </c>
      <c r="O297" t="str">
        <f t="shared" si="14"/>
        <v>Medium</v>
      </c>
      <c r="P297" t="str">
        <f>_xlfn.XLOOKUP(Table2[[#This Row],[Customer ID]],customers!$A$1:$A$1001,customers!$I$1:$I$1001," ",0)</f>
        <v>No</v>
      </c>
    </row>
    <row r="298" spans="1:16" x14ac:dyDescent="0.25">
      <c r="A298" s="2" t="s">
        <v>2157</v>
      </c>
      <c r="B298" s="6">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5">
        <f>INDEX(products!$A$1:$G$49,MATCH($D298,products!$A$1:$A$49,0),MATCH(orders!K$1,products!$A$1:$G$1,0))</f>
        <v>0.5</v>
      </c>
      <c r="L298">
        <f>INDEX(products!$A$1:$G$49,MATCH($D298,products!$A$1:$A$49,0),MATCH(orders!L$1,products!$A$1:$G$1,0))</f>
        <v>5.97</v>
      </c>
      <c r="M298" s="3">
        <f t="shared" si="12"/>
        <v>2.9849999999999999</v>
      </c>
      <c r="N298" t="str">
        <f t="shared" si="13"/>
        <v>Robusta</v>
      </c>
      <c r="O298" t="str">
        <f t="shared" si="14"/>
        <v>Medium</v>
      </c>
      <c r="P298" t="str">
        <f>_xlfn.XLOOKUP(Table2[[#This Row],[Customer ID]],customers!$A$1:$A$1001,customers!$I$1:$I$1001," ",0)</f>
        <v>Yes</v>
      </c>
    </row>
    <row r="299" spans="1:16" x14ac:dyDescent="0.25">
      <c r="A299" s="2" t="s">
        <v>2163</v>
      </c>
      <c r="B299" s="6">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5">
        <f>INDEX(products!$A$1:$G$49,MATCH($D299,products!$A$1:$A$49,0),MATCH(orders!K$1,products!$A$1:$G$1,0))</f>
        <v>0.5</v>
      </c>
      <c r="L299">
        <f>INDEX(products!$A$1:$G$49,MATCH($D299,products!$A$1:$A$49,0),MATCH(orders!L$1,products!$A$1:$G$1,0))</f>
        <v>5.3699999999999992</v>
      </c>
      <c r="M299" s="3">
        <f t="shared" si="12"/>
        <v>2.6849999999999996</v>
      </c>
      <c r="N299" t="str">
        <f t="shared" si="13"/>
        <v>Robusta</v>
      </c>
      <c r="O299" t="str">
        <f t="shared" si="14"/>
        <v>Dark</v>
      </c>
      <c r="P299" t="str">
        <f>_xlfn.XLOOKUP(Table2[[#This Row],[Customer ID]],customers!$A$1:$A$1001,customers!$I$1:$I$1001," ",0)</f>
        <v>Yes</v>
      </c>
    </row>
    <row r="300" spans="1:16" x14ac:dyDescent="0.25">
      <c r="A300" s="2" t="s">
        <v>2169</v>
      </c>
      <c r="B300" s="6">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5">
        <f>INDEX(products!$A$1:$G$49,MATCH($D300,products!$A$1:$A$49,0),MATCH(orders!K$1,products!$A$1:$G$1,0))</f>
        <v>0.2</v>
      </c>
      <c r="L300">
        <f>INDEX(products!$A$1:$G$49,MATCH($D300,products!$A$1:$A$49,0),MATCH(orders!L$1,products!$A$1:$G$1,0))</f>
        <v>4.4550000000000001</v>
      </c>
      <c r="M300" s="3">
        <f t="shared" si="12"/>
        <v>0.89100000000000001</v>
      </c>
      <c r="N300" t="str">
        <f t="shared" si="13"/>
        <v>Excelsa</v>
      </c>
      <c r="O300" t="str">
        <f t="shared" si="14"/>
        <v>Light</v>
      </c>
      <c r="P300" t="str">
        <f>_xlfn.XLOOKUP(Table2[[#This Row],[Customer ID]],customers!$A$1:$A$1001,customers!$I$1:$I$1001," ",0)</f>
        <v>Yes</v>
      </c>
    </row>
    <row r="301" spans="1:16" x14ac:dyDescent="0.25">
      <c r="A301" s="2" t="s">
        <v>2175</v>
      </c>
      <c r="B301" s="6">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5">
        <f>INDEX(products!$A$1:$G$49,MATCH($D301,products!$A$1:$A$49,0),MATCH(orders!K$1,products!$A$1:$G$1,0))</f>
        <v>2.5</v>
      </c>
      <c r="L301">
        <f>INDEX(products!$A$1:$G$49,MATCH($D301,products!$A$1:$A$49,0),MATCH(orders!L$1,products!$A$1:$G$1,0))</f>
        <v>34.154999999999994</v>
      </c>
      <c r="M301" s="3">
        <f t="shared" si="12"/>
        <v>85.387499999999989</v>
      </c>
      <c r="N301" t="str">
        <f t="shared" si="13"/>
        <v>Excelsa</v>
      </c>
      <c r="O301" t="str">
        <f t="shared" si="14"/>
        <v>Light</v>
      </c>
      <c r="P301" t="str">
        <f>_xlfn.XLOOKUP(Table2[[#This Row],[Customer ID]],customers!$A$1:$A$1001,customers!$I$1:$I$1001," ",0)</f>
        <v>Yes</v>
      </c>
    </row>
    <row r="302" spans="1:16" x14ac:dyDescent="0.25">
      <c r="A302" s="2" t="s">
        <v>2181</v>
      </c>
      <c r="B302" s="6">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5">
        <f>INDEX(products!$A$1:$G$49,MATCH($D302,products!$A$1:$A$49,0),MATCH(orders!K$1,products!$A$1:$G$1,0))</f>
        <v>1</v>
      </c>
      <c r="L302">
        <f>INDEX(products!$A$1:$G$49,MATCH($D302,products!$A$1:$A$49,0),MATCH(orders!L$1,products!$A$1:$G$1,0))</f>
        <v>12.95</v>
      </c>
      <c r="M302" s="3">
        <f t="shared" si="12"/>
        <v>12.95</v>
      </c>
      <c r="N302" t="str">
        <f t="shared" si="13"/>
        <v>Arabica</v>
      </c>
      <c r="O302" t="str">
        <f t="shared" si="14"/>
        <v>Light</v>
      </c>
      <c r="P302" t="str">
        <f>_xlfn.XLOOKUP(Table2[[#This Row],[Customer ID]],customers!$A$1:$A$1001,customers!$I$1:$I$1001," ",0)</f>
        <v>Yes</v>
      </c>
    </row>
    <row r="303" spans="1:16" x14ac:dyDescent="0.25">
      <c r="A303" s="2" t="s">
        <v>2187</v>
      </c>
      <c r="B303" s="6">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5">
        <f>INDEX(products!$A$1:$G$49,MATCH($D303,products!$A$1:$A$49,0),MATCH(orders!K$1,products!$A$1:$G$1,0))</f>
        <v>0.2</v>
      </c>
      <c r="L303">
        <f>INDEX(products!$A$1:$G$49,MATCH($D303,products!$A$1:$A$49,0),MATCH(orders!L$1,products!$A$1:$G$1,0))</f>
        <v>3.8849999999999998</v>
      </c>
      <c r="M303" s="3">
        <f t="shared" si="12"/>
        <v>0.77700000000000002</v>
      </c>
      <c r="N303" t="str">
        <f t="shared" si="13"/>
        <v>Liberica</v>
      </c>
      <c r="O303" t="str">
        <f t="shared" si="14"/>
        <v>Dark</v>
      </c>
      <c r="P303" t="str">
        <f>_xlfn.XLOOKUP(Table2[[#This Row],[Customer ID]],customers!$A$1:$A$1001,customers!$I$1:$I$1001," ",0)</f>
        <v>Yes</v>
      </c>
    </row>
    <row r="304" spans="1:16" x14ac:dyDescent="0.25">
      <c r="A304" s="2" t="s">
        <v>2193</v>
      </c>
      <c r="B304" s="6">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5">
        <f>INDEX(products!$A$1:$G$49,MATCH($D304,products!$A$1:$A$49,0),MATCH(orders!K$1,products!$A$1:$G$1,0))</f>
        <v>0.5</v>
      </c>
      <c r="L304">
        <f>INDEX(products!$A$1:$G$49,MATCH($D304,products!$A$1:$A$49,0),MATCH(orders!L$1,products!$A$1:$G$1,0))</f>
        <v>6.75</v>
      </c>
      <c r="M304" s="3">
        <f t="shared" si="12"/>
        <v>3.375</v>
      </c>
      <c r="N304" t="str">
        <f t="shared" si="13"/>
        <v>Arabica</v>
      </c>
      <c r="O304" t="str">
        <f t="shared" si="14"/>
        <v>Medium</v>
      </c>
      <c r="P304" t="str">
        <f>_xlfn.XLOOKUP(Table2[[#This Row],[Customer ID]],customers!$A$1:$A$1001,customers!$I$1:$I$1001," ",0)</f>
        <v>No</v>
      </c>
    </row>
    <row r="305" spans="1:16" x14ac:dyDescent="0.25">
      <c r="A305" s="2" t="s">
        <v>2199</v>
      </c>
      <c r="B305" s="6">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5">
        <f>INDEX(products!$A$1:$G$49,MATCH($D305,products!$A$1:$A$49,0),MATCH(orders!K$1,products!$A$1:$G$1,0))</f>
        <v>2.5</v>
      </c>
      <c r="L305">
        <f>INDEX(products!$A$1:$G$49,MATCH($D305,products!$A$1:$A$49,0),MATCH(orders!L$1,products!$A$1:$G$1,0))</f>
        <v>27.945</v>
      </c>
      <c r="M305" s="3">
        <f t="shared" si="12"/>
        <v>69.862499999999997</v>
      </c>
      <c r="N305" t="str">
        <f t="shared" si="13"/>
        <v>Excelsa</v>
      </c>
      <c r="O305" t="str">
        <f t="shared" si="14"/>
        <v>Dark</v>
      </c>
      <c r="P305" t="str">
        <f>_xlfn.XLOOKUP(Table2[[#This Row],[Customer ID]],customers!$A$1:$A$1001,customers!$I$1:$I$1001," ",0)</f>
        <v>Yes</v>
      </c>
    </row>
    <row r="306" spans="1:16" x14ac:dyDescent="0.25">
      <c r="A306" s="2" t="s">
        <v>2204</v>
      </c>
      <c r="B306" s="6">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5">
        <f>INDEX(products!$A$1:$G$49,MATCH($D306,products!$A$1:$A$49,0),MATCH(orders!K$1,products!$A$1:$G$1,0))</f>
        <v>0.2</v>
      </c>
      <c r="L306">
        <f>INDEX(products!$A$1:$G$49,MATCH($D306,products!$A$1:$A$49,0),MATCH(orders!L$1,products!$A$1:$G$1,0))</f>
        <v>3.8849999999999998</v>
      </c>
      <c r="M306" s="3">
        <f t="shared" si="12"/>
        <v>0.77700000000000002</v>
      </c>
      <c r="N306" t="str">
        <f t="shared" si="13"/>
        <v>Arabica</v>
      </c>
      <c r="O306" t="str">
        <f t="shared" si="14"/>
        <v>Light</v>
      </c>
      <c r="P306" t="str">
        <f>_xlfn.XLOOKUP(Table2[[#This Row],[Customer ID]],customers!$A$1:$A$1001,customers!$I$1:$I$1001," ",0)</f>
        <v>Yes</v>
      </c>
    </row>
    <row r="307" spans="1:16" x14ac:dyDescent="0.25">
      <c r="A307" s="2" t="s">
        <v>2209</v>
      </c>
      <c r="B307" s="6">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5">
        <f>INDEX(products!$A$1:$G$49,MATCH($D307,products!$A$1:$A$49,0),MATCH(orders!K$1,products!$A$1:$G$1,0))</f>
        <v>0.2</v>
      </c>
      <c r="L307">
        <f>INDEX(products!$A$1:$G$49,MATCH($D307,products!$A$1:$A$49,0),MATCH(orders!L$1,products!$A$1:$G$1,0))</f>
        <v>4.3650000000000002</v>
      </c>
      <c r="M307" s="3">
        <f t="shared" si="12"/>
        <v>0.87300000000000011</v>
      </c>
      <c r="N307" t="str">
        <f t="shared" si="13"/>
        <v>Liberica</v>
      </c>
      <c r="O307" t="str">
        <f t="shared" si="14"/>
        <v>Medium</v>
      </c>
      <c r="P307" t="str">
        <f>_xlfn.XLOOKUP(Table2[[#This Row],[Customer ID]],customers!$A$1:$A$1001,customers!$I$1:$I$1001," ",0)</f>
        <v>No</v>
      </c>
    </row>
    <row r="308" spans="1:16" x14ac:dyDescent="0.25">
      <c r="A308" s="2" t="s">
        <v>2215</v>
      </c>
      <c r="B308" s="6">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5">
        <f>INDEX(products!$A$1:$G$49,MATCH($D308,products!$A$1:$A$49,0),MATCH(orders!K$1,products!$A$1:$G$1,0))</f>
        <v>0.2</v>
      </c>
      <c r="L308">
        <f>INDEX(products!$A$1:$G$49,MATCH($D308,products!$A$1:$A$49,0),MATCH(orders!L$1,products!$A$1:$G$1,0))</f>
        <v>2.9849999999999999</v>
      </c>
      <c r="M308" s="3">
        <f t="shared" si="12"/>
        <v>0.59699999999999998</v>
      </c>
      <c r="N308" t="str">
        <f t="shared" si="13"/>
        <v>Robusta</v>
      </c>
      <c r="O308" t="str">
        <f t="shared" si="14"/>
        <v>Medium</v>
      </c>
      <c r="P308" t="str">
        <f>_xlfn.XLOOKUP(Table2[[#This Row],[Customer ID]],customers!$A$1:$A$1001,customers!$I$1:$I$1001," ",0)</f>
        <v>No</v>
      </c>
    </row>
    <row r="309" spans="1:16" x14ac:dyDescent="0.25">
      <c r="A309" s="2" t="s">
        <v>2221</v>
      </c>
      <c r="B309" s="6">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5">
        <f>INDEX(products!$A$1:$G$49,MATCH($D309,products!$A$1:$A$49,0),MATCH(orders!K$1,products!$A$1:$G$1,0))</f>
        <v>1</v>
      </c>
      <c r="L309">
        <f>INDEX(products!$A$1:$G$49,MATCH($D309,products!$A$1:$A$49,0),MATCH(orders!L$1,products!$A$1:$G$1,0))</f>
        <v>11.25</v>
      </c>
      <c r="M309" s="3">
        <f t="shared" si="12"/>
        <v>11.25</v>
      </c>
      <c r="N309" t="str">
        <f t="shared" si="13"/>
        <v>Arabica</v>
      </c>
      <c r="O309" t="str">
        <f t="shared" si="14"/>
        <v>Medium</v>
      </c>
      <c r="P309" t="str">
        <f>_xlfn.XLOOKUP(Table2[[#This Row],[Customer ID]],customers!$A$1:$A$1001,customers!$I$1:$I$1001," ",0)</f>
        <v>Yes</v>
      </c>
    </row>
    <row r="310" spans="1:16" x14ac:dyDescent="0.25">
      <c r="A310" s="2" t="s">
        <v>2227</v>
      </c>
      <c r="B310" s="6">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5">
        <f>INDEX(products!$A$1:$G$49,MATCH($D310,products!$A$1:$A$49,0),MATCH(orders!K$1,products!$A$1:$G$1,0))</f>
        <v>1</v>
      </c>
      <c r="L310">
        <f>INDEX(products!$A$1:$G$49,MATCH($D310,products!$A$1:$A$49,0),MATCH(orders!L$1,products!$A$1:$G$1,0))</f>
        <v>11.25</v>
      </c>
      <c r="M310" s="3">
        <f t="shared" si="12"/>
        <v>11.25</v>
      </c>
      <c r="N310" t="str">
        <f t="shared" si="13"/>
        <v>Arabica</v>
      </c>
      <c r="O310" t="str">
        <f t="shared" si="14"/>
        <v>Medium</v>
      </c>
      <c r="P310" t="str">
        <f>_xlfn.XLOOKUP(Table2[[#This Row],[Customer ID]],customers!$A$1:$A$1001,customers!$I$1:$I$1001," ",0)</f>
        <v>No</v>
      </c>
    </row>
    <row r="311" spans="1:16" x14ac:dyDescent="0.25">
      <c r="A311" s="2" t="s">
        <v>2232</v>
      </c>
      <c r="B311" s="6">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5">
        <f>INDEX(products!$A$1:$G$49,MATCH($D311,products!$A$1:$A$49,0),MATCH(orders!K$1,products!$A$1:$G$1,0))</f>
        <v>0.2</v>
      </c>
      <c r="L311">
        <f>INDEX(products!$A$1:$G$49,MATCH($D311,products!$A$1:$A$49,0),MATCH(orders!L$1,products!$A$1:$G$1,0))</f>
        <v>4.3650000000000002</v>
      </c>
      <c r="M311" s="3">
        <f t="shared" si="12"/>
        <v>0.87300000000000011</v>
      </c>
      <c r="N311" t="str">
        <f t="shared" si="13"/>
        <v>Liberica</v>
      </c>
      <c r="O311" t="str">
        <f t="shared" si="14"/>
        <v>Medium</v>
      </c>
      <c r="P311" t="str">
        <f>_xlfn.XLOOKUP(Table2[[#This Row],[Customer ID]],customers!$A$1:$A$1001,customers!$I$1:$I$1001," ",0)</f>
        <v>Yes</v>
      </c>
    </row>
    <row r="312" spans="1:16" x14ac:dyDescent="0.25">
      <c r="A312" s="2" t="s">
        <v>2238</v>
      </c>
      <c r="B312" s="6">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5">
        <f>INDEX(products!$A$1:$G$49,MATCH($D312,products!$A$1:$A$49,0),MATCH(orders!K$1,products!$A$1:$G$1,0))</f>
        <v>1</v>
      </c>
      <c r="L312">
        <f>INDEX(products!$A$1:$G$49,MATCH($D312,products!$A$1:$A$49,0),MATCH(orders!L$1,products!$A$1:$G$1,0))</f>
        <v>14.85</v>
      </c>
      <c r="M312" s="3">
        <f t="shared" si="12"/>
        <v>14.85</v>
      </c>
      <c r="N312" t="str">
        <f t="shared" si="13"/>
        <v>Excelsa</v>
      </c>
      <c r="O312" t="str">
        <f t="shared" si="14"/>
        <v>Light</v>
      </c>
      <c r="P312" t="str">
        <f>_xlfn.XLOOKUP(Table2[[#This Row],[Customer ID]],customers!$A$1:$A$1001,customers!$I$1:$I$1001," ",0)</f>
        <v>No</v>
      </c>
    </row>
    <row r="313" spans="1:16" x14ac:dyDescent="0.25">
      <c r="A313" s="2" t="s">
        <v>2244</v>
      </c>
      <c r="B313" s="6">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5">
        <f>INDEX(products!$A$1:$G$49,MATCH($D313,products!$A$1:$A$49,0),MATCH(orders!K$1,products!$A$1:$G$1,0))</f>
        <v>2.5</v>
      </c>
      <c r="L313">
        <f>INDEX(products!$A$1:$G$49,MATCH($D313,products!$A$1:$A$49,0),MATCH(orders!L$1,products!$A$1:$G$1,0))</f>
        <v>31.624999999999996</v>
      </c>
      <c r="M313" s="3">
        <f t="shared" si="12"/>
        <v>79.062499999999986</v>
      </c>
      <c r="N313" t="str">
        <f t="shared" si="13"/>
        <v>Excelsa</v>
      </c>
      <c r="O313" t="str">
        <f t="shared" si="14"/>
        <v>Medium</v>
      </c>
      <c r="P313" t="str">
        <f>_xlfn.XLOOKUP(Table2[[#This Row],[Customer ID]],customers!$A$1:$A$1001,customers!$I$1:$I$1001," ",0)</f>
        <v>Yes</v>
      </c>
    </row>
    <row r="314" spans="1:16" x14ac:dyDescent="0.25">
      <c r="A314" s="2" t="s">
        <v>2250</v>
      </c>
      <c r="B314" s="6">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5">
        <f>INDEX(products!$A$1:$G$49,MATCH($D314,products!$A$1:$A$49,0),MATCH(orders!K$1,products!$A$1:$G$1,0))</f>
        <v>0.5</v>
      </c>
      <c r="L314">
        <f>INDEX(products!$A$1:$G$49,MATCH($D314,products!$A$1:$A$49,0),MATCH(orders!L$1,products!$A$1:$G$1,0))</f>
        <v>5.97</v>
      </c>
      <c r="M314" s="3">
        <f t="shared" si="12"/>
        <v>2.9849999999999999</v>
      </c>
      <c r="N314" t="str">
        <f t="shared" si="13"/>
        <v>Robusta</v>
      </c>
      <c r="O314" t="str">
        <f t="shared" si="14"/>
        <v>Medium</v>
      </c>
      <c r="P314" t="str">
        <f>_xlfn.XLOOKUP(Table2[[#This Row],[Customer ID]],customers!$A$1:$A$1001,customers!$I$1:$I$1001," ",0)</f>
        <v>Yes</v>
      </c>
    </row>
    <row r="315" spans="1:16" x14ac:dyDescent="0.25">
      <c r="A315" s="2" t="s">
        <v>2256</v>
      </c>
      <c r="B315" s="6">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5">
        <f>INDEX(products!$A$1:$G$49,MATCH($D315,products!$A$1:$A$49,0),MATCH(orders!K$1,products!$A$1:$G$1,0))</f>
        <v>1</v>
      </c>
      <c r="L315">
        <f>INDEX(products!$A$1:$G$49,MATCH($D315,products!$A$1:$A$49,0),MATCH(orders!L$1,products!$A$1:$G$1,0))</f>
        <v>9.9499999999999993</v>
      </c>
      <c r="M315" s="3">
        <f t="shared" si="12"/>
        <v>9.9499999999999993</v>
      </c>
      <c r="N315" t="str">
        <f t="shared" si="13"/>
        <v>Robusta</v>
      </c>
      <c r="O315" t="str">
        <f t="shared" si="14"/>
        <v>Medium</v>
      </c>
      <c r="P315" t="str">
        <f>_xlfn.XLOOKUP(Table2[[#This Row],[Customer ID]],customers!$A$1:$A$1001,customers!$I$1:$I$1001," ",0)</f>
        <v>Yes</v>
      </c>
    </row>
    <row r="316" spans="1:16" x14ac:dyDescent="0.25">
      <c r="A316" s="2" t="s">
        <v>2262</v>
      </c>
      <c r="B316" s="6">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5">
        <f>INDEX(products!$A$1:$G$49,MATCH($D316,products!$A$1:$A$49,0),MATCH(orders!K$1,products!$A$1:$G$1,0))</f>
        <v>1</v>
      </c>
      <c r="L316">
        <f>INDEX(products!$A$1:$G$49,MATCH($D316,products!$A$1:$A$49,0),MATCH(orders!L$1,products!$A$1:$G$1,0))</f>
        <v>8.9499999999999993</v>
      </c>
      <c r="M316" s="3">
        <f t="shared" si="12"/>
        <v>8.9499999999999993</v>
      </c>
      <c r="N316" t="str">
        <f t="shared" si="13"/>
        <v>Robusta</v>
      </c>
      <c r="O316" t="str">
        <f t="shared" si="14"/>
        <v>Dark</v>
      </c>
      <c r="P316" t="str">
        <f>_xlfn.XLOOKUP(Table2[[#This Row],[Customer ID]],customers!$A$1:$A$1001,customers!$I$1:$I$1001," ",0)</f>
        <v>No</v>
      </c>
    </row>
    <row r="317" spans="1:16" x14ac:dyDescent="0.25">
      <c r="A317" s="2" t="s">
        <v>2267</v>
      </c>
      <c r="B317" s="6">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5">
        <f>INDEX(products!$A$1:$G$49,MATCH($D317,products!$A$1:$A$49,0),MATCH(orders!K$1,products!$A$1:$G$1,0))</f>
        <v>2.5</v>
      </c>
      <c r="L317">
        <f>INDEX(products!$A$1:$G$49,MATCH($D317,products!$A$1:$A$49,0),MATCH(orders!L$1,products!$A$1:$G$1,0))</f>
        <v>34.154999999999994</v>
      </c>
      <c r="M317" s="3">
        <f t="shared" si="12"/>
        <v>85.387499999999989</v>
      </c>
      <c r="N317" t="str">
        <f t="shared" si="13"/>
        <v>Excelsa</v>
      </c>
      <c r="O317" t="str">
        <f t="shared" si="14"/>
        <v>Light</v>
      </c>
      <c r="P317" t="str">
        <f>_xlfn.XLOOKUP(Table2[[#This Row],[Customer ID]],customers!$A$1:$A$1001,customers!$I$1:$I$1001," ",0)</f>
        <v>Yes</v>
      </c>
    </row>
    <row r="318" spans="1:16" x14ac:dyDescent="0.25">
      <c r="A318" s="2" t="s">
        <v>2273</v>
      </c>
      <c r="B318" s="6">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5">
        <f>INDEX(products!$A$1:$G$49,MATCH($D318,products!$A$1:$A$49,0),MATCH(orders!K$1,products!$A$1:$G$1,0))</f>
        <v>2.5</v>
      </c>
      <c r="L318">
        <f>INDEX(products!$A$1:$G$49,MATCH($D318,products!$A$1:$A$49,0),MATCH(orders!L$1,products!$A$1:$G$1,0))</f>
        <v>34.154999999999994</v>
      </c>
      <c r="M318" s="3">
        <f t="shared" si="12"/>
        <v>85.387499999999989</v>
      </c>
      <c r="N318" t="str">
        <f t="shared" si="13"/>
        <v>Excelsa</v>
      </c>
      <c r="O318" t="str">
        <f t="shared" si="14"/>
        <v>Light</v>
      </c>
      <c r="P318" t="str">
        <f>_xlfn.XLOOKUP(Table2[[#This Row],[Customer ID]],customers!$A$1:$A$1001,customers!$I$1:$I$1001," ",0)</f>
        <v>No</v>
      </c>
    </row>
    <row r="319" spans="1:16" x14ac:dyDescent="0.25">
      <c r="A319" s="2" t="s">
        <v>2279</v>
      </c>
      <c r="B319" s="6">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5">
        <f>INDEX(products!$A$1:$G$49,MATCH($D319,products!$A$1:$A$49,0),MATCH(orders!K$1,products!$A$1:$G$1,0))</f>
        <v>0.5</v>
      </c>
      <c r="L319">
        <f>INDEX(products!$A$1:$G$49,MATCH($D319,products!$A$1:$A$49,0),MATCH(orders!L$1,products!$A$1:$G$1,0))</f>
        <v>7.29</v>
      </c>
      <c r="M319" s="3">
        <f t="shared" si="12"/>
        <v>3.645</v>
      </c>
      <c r="N319" t="str">
        <f t="shared" si="13"/>
        <v>Excelsa</v>
      </c>
      <c r="O319" t="str">
        <f t="shared" si="14"/>
        <v>Dark</v>
      </c>
      <c r="P319" t="str">
        <f>_xlfn.XLOOKUP(Table2[[#This Row],[Customer ID]],customers!$A$1:$A$1001,customers!$I$1:$I$1001," ",0)</f>
        <v>No</v>
      </c>
    </row>
    <row r="320" spans="1:16" x14ac:dyDescent="0.25">
      <c r="A320" s="2" t="s">
        <v>2285</v>
      </c>
      <c r="B320" s="6">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5">
        <f>INDEX(products!$A$1:$G$49,MATCH($D320,products!$A$1:$A$49,0),MATCH(orders!K$1,products!$A$1:$G$1,0))</f>
        <v>2.5</v>
      </c>
      <c r="L320">
        <f>INDEX(products!$A$1:$G$49,MATCH($D320,products!$A$1:$A$49,0),MATCH(orders!L$1,products!$A$1:$G$1,0))</f>
        <v>25.874999999999996</v>
      </c>
      <c r="M320" s="3">
        <f t="shared" si="12"/>
        <v>64.687499999999986</v>
      </c>
      <c r="N320" t="str">
        <f t="shared" si="13"/>
        <v>Arabica</v>
      </c>
      <c r="O320" t="str">
        <f t="shared" si="14"/>
        <v>Medium</v>
      </c>
      <c r="P320" t="str">
        <f>_xlfn.XLOOKUP(Table2[[#This Row],[Customer ID]],customers!$A$1:$A$1001,customers!$I$1:$I$1001," ",0)</f>
        <v>Yes</v>
      </c>
    </row>
    <row r="321" spans="1:16" x14ac:dyDescent="0.25">
      <c r="A321" s="2" t="s">
        <v>2291</v>
      </c>
      <c r="B321" s="6">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5">
        <f>INDEX(products!$A$1:$G$49,MATCH($D321,products!$A$1:$A$49,0),MATCH(orders!K$1,products!$A$1:$G$1,0))</f>
        <v>0.2</v>
      </c>
      <c r="L321">
        <f>INDEX(products!$A$1:$G$49,MATCH($D321,products!$A$1:$A$49,0),MATCH(orders!L$1,products!$A$1:$G$1,0))</f>
        <v>4.125</v>
      </c>
      <c r="M321" s="3">
        <f t="shared" si="12"/>
        <v>0.82500000000000007</v>
      </c>
      <c r="N321" t="str">
        <f t="shared" si="13"/>
        <v>Excelsa</v>
      </c>
      <c r="O321" t="str">
        <f t="shared" si="14"/>
        <v>Medium</v>
      </c>
      <c r="P321" t="str">
        <f>_xlfn.XLOOKUP(Table2[[#This Row],[Customer ID]],customers!$A$1:$A$1001,customers!$I$1:$I$1001," ",0)</f>
        <v>Yes</v>
      </c>
    </row>
    <row r="322" spans="1:16" x14ac:dyDescent="0.25">
      <c r="A322" s="2" t="s">
        <v>2291</v>
      </c>
      <c r="B322" s="6">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5">
        <f>INDEX(products!$A$1:$G$49,MATCH($D322,products!$A$1:$A$49,0),MATCH(orders!K$1,products!$A$1:$G$1,0))</f>
        <v>0.2</v>
      </c>
      <c r="L322">
        <f>INDEX(products!$A$1:$G$49,MATCH($D322,products!$A$1:$A$49,0),MATCH(orders!L$1,products!$A$1:$G$1,0))</f>
        <v>3.8849999999999998</v>
      </c>
      <c r="M322" s="3">
        <f t="shared" si="12"/>
        <v>0.77700000000000002</v>
      </c>
      <c r="N322" t="str">
        <f t="shared" si="13"/>
        <v>Arabica</v>
      </c>
      <c r="O322" t="str">
        <f t="shared" si="14"/>
        <v>Light</v>
      </c>
      <c r="P322" t="str">
        <f>_xlfn.XLOOKUP(Table2[[#This Row],[Customer ID]],customers!$A$1:$A$1001,customers!$I$1:$I$1001," ",0)</f>
        <v>Yes</v>
      </c>
    </row>
    <row r="323" spans="1:16" x14ac:dyDescent="0.25">
      <c r="A323" s="2" t="s">
        <v>2301</v>
      </c>
      <c r="B323" s="6">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5">
        <f>INDEX(products!$A$1:$G$49,MATCH($D323,products!$A$1:$A$49,0),MATCH(orders!K$1,products!$A$1:$G$1,0))</f>
        <v>0.2</v>
      </c>
      <c r="L323">
        <f>INDEX(products!$A$1:$G$49,MATCH($D323,products!$A$1:$A$49,0),MATCH(orders!L$1,products!$A$1:$G$1,0))</f>
        <v>3.375</v>
      </c>
      <c r="M323" s="3">
        <f t="shared" ref="M323:M386" si="15">L323*K323</f>
        <v>0.67500000000000004</v>
      </c>
      <c r="N323" t="str">
        <f t="shared" ref="N323:N386" si="16">IF(I323="Rob","Robusta",IF(I323="Exc","Excelsa",IF(I323="Ara","Arabica",IF(I323="Lib","Liberica"," "))))</f>
        <v>Arabica</v>
      </c>
      <c r="O323" t="str">
        <f t="shared" ref="O323:O386" si="17">IF(J323="M","Medium",IF(J323="L","Light",IF(J323="D","Dark"," ")))</f>
        <v>Medium</v>
      </c>
      <c r="P323" t="str">
        <f>_xlfn.XLOOKUP(Table2[[#This Row],[Customer ID]],customers!$A$1:$A$1001,customers!$I$1:$I$1001," ",0)</f>
        <v>Yes</v>
      </c>
    </row>
    <row r="324" spans="1:16" x14ac:dyDescent="0.25">
      <c r="A324" s="2" t="s">
        <v>2307</v>
      </c>
      <c r="B324" s="6">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5">
        <f>INDEX(products!$A$1:$G$49,MATCH($D324,products!$A$1:$A$49,0),MATCH(orders!K$1,products!$A$1:$G$1,0))</f>
        <v>0.5</v>
      </c>
      <c r="L324">
        <f>INDEX(products!$A$1:$G$49,MATCH($D324,products!$A$1:$A$49,0),MATCH(orders!L$1,products!$A$1:$G$1,0))</f>
        <v>7.77</v>
      </c>
      <c r="M324" s="3">
        <f t="shared" si="15"/>
        <v>3.8849999999999998</v>
      </c>
      <c r="N324" t="str">
        <f t="shared" si="16"/>
        <v>Liberica</v>
      </c>
      <c r="O324" t="str">
        <f t="shared" si="17"/>
        <v>Dark</v>
      </c>
      <c r="P324" t="str">
        <f>_xlfn.XLOOKUP(Table2[[#This Row],[Customer ID]],customers!$A$1:$A$1001,customers!$I$1:$I$1001," ",0)</f>
        <v>No</v>
      </c>
    </row>
    <row r="325" spans="1:16" x14ac:dyDescent="0.25">
      <c r="A325" s="2" t="s">
        <v>2313</v>
      </c>
      <c r="B325" s="6">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5">
        <f>INDEX(products!$A$1:$G$49,MATCH($D325,products!$A$1:$A$49,0),MATCH(orders!K$1,products!$A$1:$G$1,0))</f>
        <v>0.2</v>
      </c>
      <c r="L325">
        <f>INDEX(products!$A$1:$G$49,MATCH($D325,products!$A$1:$A$49,0),MATCH(orders!L$1,products!$A$1:$G$1,0))</f>
        <v>3.645</v>
      </c>
      <c r="M325" s="3">
        <f t="shared" si="15"/>
        <v>0.72900000000000009</v>
      </c>
      <c r="N325" t="str">
        <f t="shared" si="16"/>
        <v>Excelsa</v>
      </c>
      <c r="O325" t="str">
        <f t="shared" si="17"/>
        <v>Dark</v>
      </c>
      <c r="P325" t="str">
        <f>_xlfn.XLOOKUP(Table2[[#This Row],[Customer ID]],customers!$A$1:$A$1001,customers!$I$1:$I$1001," ",0)</f>
        <v>Yes</v>
      </c>
    </row>
    <row r="326" spans="1:16" x14ac:dyDescent="0.25">
      <c r="A326" s="2" t="s">
        <v>2319</v>
      </c>
      <c r="B326" s="6">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5">
        <f>INDEX(products!$A$1:$G$49,MATCH($D326,products!$A$1:$A$49,0),MATCH(orders!K$1,products!$A$1:$G$1,0))</f>
        <v>1</v>
      </c>
      <c r="L326">
        <f>INDEX(products!$A$1:$G$49,MATCH($D326,products!$A$1:$A$49,0),MATCH(orders!L$1,products!$A$1:$G$1,0))</f>
        <v>13.75</v>
      </c>
      <c r="M326" s="3">
        <f t="shared" si="15"/>
        <v>13.75</v>
      </c>
      <c r="N326" t="str">
        <f t="shared" si="16"/>
        <v>Excelsa</v>
      </c>
      <c r="O326" t="str">
        <f t="shared" si="17"/>
        <v>Medium</v>
      </c>
      <c r="P326" t="str">
        <f>_xlfn.XLOOKUP(Table2[[#This Row],[Customer ID]],customers!$A$1:$A$1001,customers!$I$1:$I$1001," ",0)</f>
        <v>No</v>
      </c>
    </row>
    <row r="327" spans="1:16" x14ac:dyDescent="0.25">
      <c r="A327" s="2" t="s">
        <v>2324</v>
      </c>
      <c r="B327" s="6">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5">
        <f>INDEX(products!$A$1:$G$49,MATCH($D327,products!$A$1:$A$49,0),MATCH(orders!K$1,products!$A$1:$G$1,0))</f>
        <v>2.5</v>
      </c>
      <c r="L327">
        <f>INDEX(products!$A$1:$G$49,MATCH($D327,products!$A$1:$A$49,0),MATCH(orders!L$1,products!$A$1:$G$1,0))</f>
        <v>29.784999999999997</v>
      </c>
      <c r="M327" s="3">
        <f t="shared" si="15"/>
        <v>74.462499999999991</v>
      </c>
      <c r="N327" t="str">
        <f t="shared" si="16"/>
        <v>Arabica</v>
      </c>
      <c r="O327" t="str">
        <f t="shared" si="17"/>
        <v>Light</v>
      </c>
      <c r="P327" t="str">
        <f>_xlfn.XLOOKUP(Table2[[#This Row],[Customer ID]],customers!$A$1:$A$1001,customers!$I$1:$I$1001," ",0)</f>
        <v>Yes</v>
      </c>
    </row>
    <row r="328" spans="1:16" x14ac:dyDescent="0.25">
      <c r="A328" s="2" t="s">
        <v>2330</v>
      </c>
      <c r="B328" s="6">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5">
        <f>INDEX(products!$A$1:$G$49,MATCH($D328,products!$A$1:$A$49,0),MATCH(orders!K$1,products!$A$1:$G$1,0))</f>
        <v>1</v>
      </c>
      <c r="L328">
        <f>INDEX(products!$A$1:$G$49,MATCH($D328,products!$A$1:$A$49,0),MATCH(orders!L$1,products!$A$1:$G$1,0))</f>
        <v>8.9499999999999993</v>
      </c>
      <c r="M328" s="3">
        <f t="shared" si="15"/>
        <v>8.9499999999999993</v>
      </c>
      <c r="N328" t="str">
        <f t="shared" si="16"/>
        <v>Robusta</v>
      </c>
      <c r="O328" t="str">
        <f t="shared" si="17"/>
        <v>Dark</v>
      </c>
      <c r="P328" t="str">
        <f>_xlfn.XLOOKUP(Table2[[#This Row],[Customer ID]],customers!$A$1:$A$1001,customers!$I$1:$I$1001," ",0)</f>
        <v>No</v>
      </c>
    </row>
    <row r="329" spans="1:16" x14ac:dyDescent="0.25">
      <c r="A329" s="2" t="s">
        <v>2335</v>
      </c>
      <c r="B329" s="6">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5">
        <f>INDEX(products!$A$1:$G$49,MATCH($D329,products!$A$1:$A$49,0),MATCH(orders!K$1,products!$A$1:$G$1,0))</f>
        <v>1</v>
      </c>
      <c r="L329">
        <f>INDEX(products!$A$1:$G$49,MATCH($D329,products!$A$1:$A$49,0),MATCH(orders!L$1,products!$A$1:$G$1,0))</f>
        <v>8.9499999999999993</v>
      </c>
      <c r="M329" s="3">
        <f t="shared" si="15"/>
        <v>8.9499999999999993</v>
      </c>
      <c r="N329" t="str">
        <f t="shared" si="16"/>
        <v>Robusta</v>
      </c>
      <c r="O329" t="str">
        <f t="shared" si="17"/>
        <v>Dark</v>
      </c>
      <c r="P329" t="str">
        <f>_xlfn.XLOOKUP(Table2[[#This Row],[Customer ID]],customers!$A$1:$A$1001,customers!$I$1:$I$1001," ",0)</f>
        <v>Yes</v>
      </c>
    </row>
    <row r="330" spans="1:16" x14ac:dyDescent="0.25">
      <c r="A330" s="2" t="s">
        <v>2341</v>
      </c>
      <c r="B330" s="6">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5">
        <f>INDEX(products!$A$1:$G$49,MATCH($D330,products!$A$1:$A$49,0),MATCH(orders!K$1,products!$A$1:$G$1,0))</f>
        <v>0.5</v>
      </c>
      <c r="L330">
        <f>INDEX(products!$A$1:$G$49,MATCH($D330,products!$A$1:$A$49,0),MATCH(orders!L$1,products!$A$1:$G$1,0))</f>
        <v>9.51</v>
      </c>
      <c r="M330" s="3">
        <f t="shared" si="15"/>
        <v>4.7549999999999999</v>
      </c>
      <c r="N330" t="str">
        <f t="shared" si="16"/>
        <v>Liberica</v>
      </c>
      <c r="O330" t="str">
        <f t="shared" si="17"/>
        <v>Light</v>
      </c>
      <c r="P330" t="str">
        <f>_xlfn.XLOOKUP(Table2[[#This Row],[Customer ID]],customers!$A$1:$A$1001,customers!$I$1:$I$1001," ",0)</f>
        <v>Yes</v>
      </c>
    </row>
    <row r="331" spans="1:16" x14ac:dyDescent="0.25">
      <c r="A331" s="2" t="s">
        <v>2346</v>
      </c>
      <c r="B331" s="6">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5">
        <f>INDEX(products!$A$1:$G$49,MATCH($D331,products!$A$1:$A$49,0),MATCH(orders!K$1,products!$A$1:$G$1,0))</f>
        <v>0.5</v>
      </c>
      <c r="L331">
        <f>INDEX(products!$A$1:$G$49,MATCH($D331,products!$A$1:$A$49,0),MATCH(orders!L$1,products!$A$1:$G$1,0))</f>
        <v>5.3699999999999992</v>
      </c>
      <c r="M331" s="3">
        <f t="shared" si="15"/>
        <v>2.6849999999999996</v>
      </c>
      <c r="N331" t="str">
        <f t="shared" si="16"/>
        <v>Robusta</v>
      </c>
      <c r="O331" t="str">
        <f t="shared" si="17"/>
        <v>Dark</v>
      </c>
      <c r="P331" t="str">
        <f>_xlfn.XLOOKUP(Table2[[#This Row],[Customer ID]],customers!$A$1:$A$1001,customers!$I$1:$I$1001," ",0)</f>
        <v>Yes</v>
      </c>
    </row>
    <row r="332" spans="1:16" x14ac:dyDescent="0.25">
      <c r="A332" s="2" t="s">
        <v>2351</v>
      </c>
      <c r="B332" s="6">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5">
        <f>INDEX(products!$A$1:$G$49,MATCH($D332,products!$A$1:$A$49,0),MATCH(orders!K$1,products!$A$1:$G$1,0))</f>
        <v>0.5</v>
      </c>
      <c r="L332">
        <f>INDEX(products!$A$1:$G$49,MATCH($D332,products!$A$1:$A$49,0),MATCH(orders!L$1,products!$A$1:$G$1,0))</f>
        <v>5.3699999999999992</v>
      </c>
      <c r="M332" s="3">
        <f t="shared" si="15"/>
        <v>2.6849999999999996</v>
      </c>
      <c r="N332" t="str">
        <f t="shared" si="16"/>
        <v>Robusta</v>
      </c>
      <c r="O332" t="str">
        <f t="shared" si="17"/>
        <v>Dark</v>
      </c>
      <c r="P332" t="str">
        <f>_xlfn.XLOOKUP(Table2[[#This Row],[Customer ID]],customers!$A$1:$A$1001,customers!$I$1:$I$1001," ",0)</f>
        <v>No</v>
      </c>
    </row>
    <row r="333" spans="1:16" x14ac:dyDescent="0.25">
      <c r="A333" s="2" t="s">
        <v>2357</v>
      </c>
      <c r="B333" s="6">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5">
        <f>INDEX(products!$A$1:$G$49,MATCH($D333,products!$A$1:$A$49,0),MATCH(orders!K$1,products!$A$1:$G$1,0))</f>
        <v>2.5</v>
      </c>
      <c r="L333">
        <f>INDEX(products!$A$1:$G$49,MATCH($D333,products!$A$1:$A$49,0),MATCH(orders!L$1,products!$A$1:$G$1,0))</f>
        <v>22.884999999999998</v>
      </c>
      <c r="M333" s="3">
        <f t="shared" si="15"/>
        <v>57.212499999999991</v>
      </c>
      <c r="N333" t="str">
        <f t="shared" si="16"/>
        <v>Robusta</v>
      </c>
      <c r="O333" t="str">
        <f t="shared" si="17"/>
        <v>Medium</v>
      </c>
      <c r="P333" t="str">
        <f>_xlfn.XLOOKUP(Table2[[#This Row],[Customer ID]],customers!$A$1:$A$1001,customers!$I$1:$I$1001," ",0)</f>
        <v>Yes</v>
      </c>
    </row>
    <row r="334" spans="1:16" x14ac:dyDescent="0.25">
      <c r="A334" s="2" t="s">
        <v>2363</v>
      </c>
      <c r="B334" s="6">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5">
        <f>INDEX(products!$A$1:$G$49,MATCH($D334,products!$A$1:$A$49,0),MATCH(orders!K$1,products!$A$1:$G$1,0))</f>
        <v>0.5</v>
      </c>
      <c r="L334">
        <f>INDEX(products!$A$1:$G$49,MATCH($D334,products!$A$1:$A$49,0),MATCH(orders!L$1,products!$A$1:$G$1,0))</f>
        <v>5.97</v>
      </c>
      <c r="M334" s="3">
        <f t="shared" si="15"/>
        <v>2.9849999999999999</v>
      </c>
      <c r="N334" t="str">
        <f t="shared" si="16"/>
        <v>Arabica</v>
      </c>
      <c r="O334" t="str">
        <f t="shared" si="17"/>
        <v>Dark</v>
      </c>
      <c r="P334" t="str">
        <f>_xlfn.XLOOKUP(Table2[[#This Row],[Customer ID]],customers!$A$1:$A$1001,customers!$I$1:$I$1001," ",0)</f>
        <v>Yes</v>
      </c>
    </row>
    <row r="335" spans="1:16" x14ac:dyDescent="0.25">
      <c r="A335" s="2" t="s">
        <v>2369</v>
      </c>
      <c r="B335" s="6">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5">
        <f>INDEX(products!$A$1:$G$49,MATCH($D335,products!$A$1:$A$49,0),MATCH(orders!K$1,products!$A$1:$G$1,0))</f>
        <v>0.5</v>
      </c>
      <c r="L335">
        <f>INDEX(products!$A$1:$G$49,MATCH($D335,products!$A$1:$A$49,0),MATCH(orders!L$1,products!$A$1:$G$1,0))</f>
        <v>5.97</v>
      </c>
      <c r="M335" s="3">
        <f t="shared" si="15"/>
        <v>2.9849999999999999</v>
      </c>
      <c r="N335" t="str">
        <f t="shared" si="16"/>
        <v>Robusta</v>
      </c>
      <c r="O335" t="str">
        <f t="shared" si="17"/>
        <v>Medium</v>
      </c>
      <c r="P335" t="str">
        <f>_xlfn.XLOOKUP(Table2[[#This Row],[Customer ID]],customers!$A$1:$A$1001,customers!$I$1:$I$1001," ",0)</f>
        <v>Yes</v>
      </c>
    </row>
    <row r="336" spans="1:16" x14ac:dyDescent="0.25">
      <c r="A336" s="2" t="s">
        <v>2375</v>
      </c>
      <c r="B336" s="6">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5">
        <f>INDEX(products!$A$1:$G$49,MATCH($D336,products!$A$1:$A$49,0),MATCH(orders!K$1,products!$A$1:$G$1,0))</f>
        <v>1</v>
      </c>
      <c r="L336">
        <f>INDEX(products!$A$1:$G$49,MATCH($D336,products!$A$1:$A$49,0),MATCH(orders!L$1,products!$A$1:$G$1,0))</f>
        <v>11.95</v>
      </c>
      <c r="M336" s="3">
        <f t="shared" si="15"/>
        <v>11.95</v>
      </c>
      <c r="N336" t="str">
        <f t="shared" si="16"/>
        <v>Robusta</v>
      </c>
      <c r="O336" t="str">
        <f t="shared" si="17"/>
        <v>Light</v>
      </c>
      <c r="P336" t="str">
        <f>_xlfn.XLOOKUP(Table2[[#This Row],[Customer ID]],customers!$A$1:$A$1001,customers!$I$1:$I$1001," ",0)</f>
        <v>No</v>
      </c>
    </row>
    <row r="337" spans="1:16" x14ac:dyDescent="0.25">
      <c r="A337" s="2" t="s">
        <v>2379</v>
      </c>
      <c r="B337" s="6">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5">
        <f>INDEX(products!$A$1:$G$49,MATCH($D337,products!$A$1:$A$49,0),MATCH(orders!K$1,products!$A$1:$G$1,0))</f>
        <v>0.2</v>
      </c>
      <c r="L337">
        <f>INDEX(products!$A$1:$G$49,MATCH($D337,products!$A$1:$A$49,0),MATCH(orders!L$1,products!$A$1:$G$1,0))</f>
        <v>4.7549999999999999</v>
      </c>
      <c r="M337" s="3">
        <f t="shared" si="15"/>
        <v>0.95100000000000007</v>
      </c>
      <c r="N337" t="str">
        <f t="shared" si="16"/>
        <v>Liberica</v>
      </c>
      <c r="O337" t="str">
        <f t="shared" si="17"/>
        <v>Light</v>
      </c>
      <c r="P337" t="str">
        <f>_xlfn.XLOOKUP(Table2[[#This Row],[Customer ID]],customers!$A$1:$A$1001,customers!$I$1:$I$1001," ",0)</f>
        <v>Yes</v>
      </c>
    </row>
    <row r="338" spans="1:16" x14ac:dyDescent="0.25">
      <c r="A338" s="2" t="s">
        <v>2385</v>
      </c>
      <c r="B338" s="6">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5">
        <f>INDEX(products!$A$1:$G$49,MATCH($D338,products!$A$1:$A$49,0),MATCH(orders!K$1,products!$A$1:$G$1,0))</f>
        <v>1</v>
      </c>
      <c r="L338">
        <f>INDEX(products!$A$1:$G$49,MATCH($D338,products!$A$1:$A$49,0),MATCH(orders!L$1,products!$A$1:$G$1,0))</f>
        <v>11.25</v>
      </c>
      <c r="M338" s="3">
        <f t="shared" si="15"/>
        <v>11.25</v>
      </c>
      <c r="N338" t="str">
        <f t="shared" si="16"/>
        <v>Arabica</v>
      </c>
      <c r="O338" t="str">
        <f t="shared" si="17"/>
        <v>Medium</v>
      </c>
      <c r="P338" t="str">
        <f>_xlfn.XLOOKUP(Table2[[#This Row],[Customer ID]],customers!$A$1:$A$1001,customers!$I$1:$I$1001," ",0)</f>
        <v>No</v>
      </c>
    </row>
    <row r="339" spans="1:16" x14ac:dyDescent="0.25">
      <c r="A339" s="2" t="s">
        <v>2391</v>
      </c>
      <c r="B339" s="6">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5">
        <f>INDEX(products!$A$1:$G$49,MATCH($D339,products!$A$1:$A$49,0),MATCH(orders!K$1,products!$A$1:$G$1,0))</f>
        <v>2.5</v>
      </c>
      <c r="L339">
        <f>INDEX(products!$A$1:$G$49,MATCH($D339,products!$A$1:$A$49,0),MATCH(orders!L$1,products!$A$1:$G$1,0))</f>
        <v>27.945</v>
      </c>
      <c r="M339" s="3">
        <f t="shared" si="15"/>
        <v>69.862499999999997</v>
      </c>
      <c r="N339" t="str">
        <f t="shared" si="16"/>
        <v>Excelsa</v>
      </c>
      <c r="O339" t="str">
        <f t="shared" si="17"/>
        <v>Dark</v>
      </c>
      <c r="P339" t="str">
        <f>_xlfn.XLOOKUP(Table2[[#This Row],[Customer ID]],customers!$A$1:$A$1001,customers!$I$1:$I$1001," ",0)</f>
        <v>No</v>
      </c>
    </row>
    <row r="340" spans="1:16" x14ac:dyDescent="0.25">
      <c r="A340" s="2" t="s">
        <v>2396</v>
      </c>
      <c r="B340" s="6">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5">
        <f>INDEX(products!$A$1:$G$49,MATCH($D340,products!$A$1:$A$49,0),MATCH(orders!K$1,products!$A$1:$G$1,0))</f>
        <v>1</v>
      </c>
      <c r="L340">
        <f>INDEX(products!$A$1:$G$49,MATCH($D340,products!$A$1:$A$49,0),MATCH(orders!L$1,products!$A$1:$G$1,0))</f>
        <v>14.85</v>
      </c>
      <c r="M340" s="3">
        <f t="shared" si="15"/>
        <v>14.85</v>
      </c>
      <c r="N340" t="str">
        <f t="shared" si="16"/>
        <v>Excelsa</v>
      </c>
      <c r="O340" t="str">
        <f t="shared" si="17"/>
        <v>Light</v>
      </c>
      <c r="P340" t="str">
        <f>_xlfn.XLOOKUP(Table2[[#This Row],[Customer ID]],customers!$A$1:$A$1001,customers!$I$1:$I$1001," ",0)</f>
        <v>No</v>
      </c>
    </row>
    <row r="341" spans="1:16" x14ac:dyDescent="0.25">
      <c r="A341" s="2" t="s">
        <v>2402</v>
      </c>
      <c r="B341" s="6">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5">
        <f>INDEX(products!$A$1:$G$49,MATCH($D341,products!$A$1:$A$49,0),MATCH(orders!K$1,products!$A$1:$G$1,0))</f>
        <v>0.2</v>
      </c>
      <c r="L341">
        <f>INDEX(products!$A$1:$G$49,MATCH($D341,products!$A$1:$A$49,0),MATCH(orders!L$1,products!$A$1:$G$1,0))</f>
        <v>3.645</v>
      </c>
      <c r="M341" s="3">
        <f t="shared" si="15"/>
        <v>0.72900000000000009</v>
      </c>
      <c r="N341" t="str">
        <f t="shared" si="16"/>
        <v>Excelsa</v>
      </c>
      <c r="O341" t="str">
        <f t="shared" si="17"/>
        <v>Dark</v>
      </c>
      <c r="P341" t="str">
        <f>_xlfn.XLOOKUP(Table2[[#This Row],[Customer ID]],customers!$A$1:$A$1001,customers!$I$1:$I$1001," ",0)</f>
        <v>Yes</v>
      </c>
    </row>
    <row r="342" spans="1:16" x14ac:dyDescent="0.25">
      <c r="A342" s="2" t="s">
        <v>2408</v>
      </c>
      <c r="B342" s="6">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5">
        <f>INDEX(products!$A$1:$G$49,MATCH($D342,products!$A$1:$A$49,0),MATCH(orders!K$1,products!$A$1:$G$1,0))</f>
        <v>0.5</v>
      </c>
      <c r="L342">
        <f>INDEX(products!$A$1:$G$49,MATCH($D342,products!$A$1:$A$49,0),MATCH(orders!L$1,products!$A$1:$G$1,0))</f>
        <v>7.29</v>
      </c>
      <c r="M342" s="3">
        <f t="shared" si="15"/>
        <v>3.645</v>
      </c>
      <c r="N342" t="str">
        <f t="shared" si="16"/>
        <v>Excelsa</v>
      </c>
      <c r="O342" t="str">
        <f t="shared" si="17"/>
        <v>Dark</v>
      </c>
      <c r="P342" t="str">
        <f>_xlfn.XLOOKUP(Table2[[#This Row],[Customer ID]],customers!$A$1:$A$1001,customers!$I$1:$I$1001," ",0)</f>
        <v>Yes</v>
      </c>
    </row>
    <row r="343" spans="1:16" x14ac:dyDescent="0.25">
      <c r="A343" s="2" t="s">
        <v>2414</v>
      </c>
      <c r="B343" s="6">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5">
        <f>INDEX(products!$A$1:$G$49,MATCH($D343,products!$A$1:$A$49,0),MATCH(orders!K$1,products!$A$1:$G$1,0))</f>
        <v>0.5</v>
      </c>
      <c r="L343">
        <f>INDEX(products!$A$1:$G$49,MATCH($D343,products!$A$1:$A$49,0),MATCH(orders!L$1,products!$A$1:$G$1,0))</f>
        <v>8.91</v>
      </c>
      <c r="M343" s="3">
        <f t="shared" si="15"/>
        <v>4.4550000000000001</v>
      </c>
      <c r="N343" t="str">
        <f t="shared" si="16"/>
        <v>Excelsa</v>
      </c>
      <c r="O343" t="str">
        <f t="shared" si="17"/>
        <v>Light</v>
      </c>
      <c r="P343" t="str">
        <f>_xlfn.XLOOKUP(Table2[[#This Row],[Customer ID]],customers!$A$1:$A$1001,customers!$I$1:$I$1001," ",0)</f>
        <v>No</v>
      </c>
    </row>
    <row r="344" spans="1:16" x14ac:dyDescent="0.25">
      <c r="A344" s="2" t="s">
        <v>2414</v>
      </c>
      <c r="B344" s="6">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5">
        <f>INDEX(products!$A$1:$G$49,MATCH($D344,products!$A$1:$A$49,0),MATCH(orders!K$1,products!$A$1:$G$1,0))</f>
        <v>0.5</v>
      </c>
      <c r="L344">
        <f>INDEX(products!$A$1:$G$49,MATCH($D344,products!$A$1:$A$49,0),MATCH(orders!L$1,products!$A$1:$G$1,0))</f>
        <v>7.77</v>
      </c>
      <c r="M344" s="3">
        <f t="shared" si="15"/>
        <v>3.8849999999999998</v>
      </c>
      <c r="N344" t="str">
        <f t="shared" si="16"/>
        <v>Liberica</v>
      </c>
      <c r="O344" t="str">
        <f t="shared" si="17"/>
        <v>Dark</v>
      </c>
      <c r="P344" t="str">
        <f>_xlfn.XLOOKUP(Table2[[#This Row],[Customer ID]],customers!$A$1:$A$1001,customers!$I$1:$I$1001," ",0)</f>
        <v>No</v>
      </c>
    </row>
    <row r="345" spans="1:16" x14ac:dyDescent="0.25">
      <c r="A345" s="2" t="s">
        <v>2424</v>
      </c>
      <c r="B345" s="6">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5">
        <f>INDEX(products!$A$1:$G$49,MATCH($D345,products!$A$1:$A$49,0),MATCH(orders!K$1,products!$A$1:$G$1,0))</f>
        <v>0.5</v>
      </c>
      <c r="L345">
        <f>INDEX(products!$A$1:$G$49,MATCH($D345,products!$A$1:$A$49,0),MATCH(orders!L$1,products!$A$1:$G$1,0))</f>
        <v>5.3699999999999992</v>
      </c>
      <c r="M345" s="3">
        <f t="shared" si="15"/>
        <v>2.6849999999999996</v>
      </c>
      <c r="N345" t="str">
        <f t="shared" si="16"/>
        <v>Robusta</v>
      </c>
      <c r="O345" t="str">
        <f t="shared" si="17"/>
        <v>Dark</v>
      </c>
      <c r="P345" t="str">
        <f>_xlfn.XLOOKUP(Table2[[#This Row],[Customer ID]],customers!$A$1:$A$1001,customers!$I$1:$I$1001," ",0)</f>
        <v>No</v>
      </c>
    </row>
    <row r="346" spans="1:16" x14ac:dyDescent="0.25">
      <c r="A346" s="2" t="s">
        <v>2429</v>
      </c>
      <c r="B346" s="6">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INDEX(products!$A$1:$G$49,MATCH($D346,products!$A$1:$A$49,0),MATCH(orders!I$1,products!$A$1:$G$1,0))</f>
        <v>Rob</v>
      </c>
      <c r="J346" t="str">
        <f>INDEX(products!$A$1:$G$49,MATCH($D346,products!$A$1:$A$49,0),MATCH(orders!J$1,products!$A$1:$G$1,0))</f>
        <v>M</v>
      </c>
      <c r="K346" s="5">
        <f>INDEX(products!$A$1:$G$49,MATCH($D346,products!$A$1:$A$49,0),MATCH(orders!K$1,products!$A$1:$G$1,0))</f>
        <v>1</v>
      </c>
      <c r="L346">
        <f>INDEX(products!$A$1:$G$49,MATCH($D346,products!$A$1:$A$49,0),MATCH(orders!L$1,products!$A$1:$G$1,0))</f>
        <v>9.9499999999999993</v>
      </c>
      <c r="M346" s="3">
        <f t="shared" si="15"/>
        <v>9.9499999999999993</v>
      </c>
      <c r="N346" t="str">
        <f t="shared" si="16"/>
        <v>Robusta</v>
      </c>
      <c r="O346" t="str">
        <f t="shared" si="17"/>
        <v>Medium</v>
      </c>
      <c r="P346" t="str">
        <f>_xlfn.XLOOKUP(Table2[[#This Row],[Customer ID]],customers!$A$1:$A$1001,customers!$I$1:$I$1001," ",0)</f>
        <v>Yes</v>
      </c>
    </row>
    <row r="347" spans="1:16" x14ac:dyDescent="0.25">
      <c r="A347" s="2" t="s">
        <v>2434</v>
      </c>
      <c r="B347" s="6">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5">
        <f>INDEX(products!$A$1:$G$49,MATCH($D347,products!$A$1:$A$49,0),MATCH(orders!K$1,products!$A$1:$G$1,0))</f>
        <v>1</v>
      </c>
      <c r="L347">
        <f>INDEX(products!$A$1:$G$49,MATCH($D347,products!$A$1:$A$49,0),MATCH(orders!L$1,products!$A$1:$G$1,0))</f>
        <v>11.95</v>
      </c>
      <c r="M347" s="3">
        <f t="shared" si="15"/>
        <v>11.95</v>
      </c>
      <c r="N347" t="str">
        <f t="shared" si="16"/>
        <v>Robusta</v>
      </c>
      <c r="O347" t="str">
        <f t="shared" si="17"/>
        <v>Light</v>
      </c>
      <c r="P347" t="str">
        <f>_xlfn.XLOOKUP(Table2[[#This Row],[Customer ID]],customers!$A$1:$A$1001,customers!$I$1:$I$1001," ",0)</f>
        <v>No</v>
      </c>
    </row>
    <row r="348" spans="1:16" x14ac:dyDescent="0.25">
      <c r="A348" s="2" t="s">
        <v>2440</v>
      </c>
      <c r="B348" s="6">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5">
        <f>INDEX(products!$A$1:$G$49,MATCH($D348,products!$A$1:$A$49,0),MATCH(orders!K$1,products!$A$1:$G$1,0))</f>
        <v>0.5</v>
      </c>
      <c r="L348">
        <f>INDEX(products!$A$1:$G$49,MATCH($D348,products!$A$1:$A$49,0),MATCH(orders!L$1,products!$A$1:$G$1,0))</f>
        <v>7.77</v>
      </c>
      <c r="M348" s="3">
        <f t="shared" si="15"/>
        <v>3.8849999999999998</v>
      </c>
      <c r="N348" t="str">
        <f t="shared" si="16"/>
        <v>Arabica</v>
      </c>
      <c r="O348" t="str">
        <f t="shared" si="17"/>
        <v>Light</v>
      </c>
      <c r="P348" t="str">
        <f>_xlfn.XLOOKUP(Table2[[#This Row],[Customer ID]],customers!$A$1:$A$1001,customers!$I$1:$I$1001," ",0)</f>
        <v>Yes</v>
      </c>
    </row>
    <row r="349" spans="1:16" x14ac:dyDescent="0.25">
      <c r="A349" s="2" t="s">
        <v>2446</v>
      </c>
      <c r="B349" s="6">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5">
        <f>INDEX(products!$A$1:$G$49,MATCH($D349,products!$A$1:$A$49,0),MATCH(orders!K$1,products!$A$1:$G$1,0))</f>
        <v>1</v>
      </c>
      <c r="L349">
        <f>INDEX(products!$A$1:$G$49,MATCH($D349,products!$A$1:$A$49,0),MATCH(orders!L$1,products!$A$1:$G$1,0))</f>
        <v>14.55</v>
      </c>
      <c r="M349" s="3">
        <f t="shared" si="15"/>
        <v>14.55</v>
      </c>
      <c r="N349" t="str">
        <f t="shared" si="16"/>
        <v>Liberica</v>
      </c>
      <c r="O349" t="str">
        <f t="shared" si="17"/>
        <v>Medium</v>
      </c>
      <c r="P349" t="str">
        <f>_xlfn.XLOOKUP(Table2[[#This Row],[Customer ID]],customers!$A$1:$A$1001,customers!$I$1:$I$1001," ",0)</f>
        <v>No</v>
      </c>
    </row>
    <row r="350" spans="1:16" x14ac:dyDescent="0.25">
      <c r="A350" s="2" t="s">
        <v>2452</v>
      </c>
      <c r="B350" s="6">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5">
        <f>INDEX(products!$A$1:$G$49,MATCH($D350,products!$A$1:$A$49,0),MATCH(orders!K$1,products!$A$1:$G$1,0))</f>
        <v>2.5</v>
      </c>
      <c r="L350">
        <f>INDEX(products!$A$1:$G$49,MATCH($D350,products!$A$1:$A$49,0),MATCH(orders!L$1,products!$A$1:$G$1,0))</f>
        <v>34.154999999999994</v>
      </c>
      <c r="M350" s="3">
        <f t="shared" si="15"/>
        <v>85.387499999999989</v>
      </c>
      <c r="N350" t="str">
        <f t="shared" si="16"/>
        <v>Excelsa</v>
      </c>
      <c r="O350" t="str">
        <f t="shared" si="17"/>
        <v>Light</v>
      </c>
      <c r="P350" t="str">
        <f>_xlfn.XLOOKUP(Table2[[#This Row],[Customer ID]],customers!$A$1:$A$1001,customers!$I$1:$I$1001," ",0)</f>
        <v>No</v>
      </c>
    </row>
    <row r="351" spans="1:16" x14ac:dyDescent="0.25">
      <c r="A351" s="2" t="s">
        <v>2458</v>
      </c>
      <c r="B351" s="6">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5">
        <f>INDEX(products!$A$1:$G$49,MATCH($D351,products!$A$1:$A$49,0),MATCH(orders!K$1,products!$A$1:$G$1,0))</f>
        <v>0.2</v>
      </c>
      <c r="L351">
        <f>INDEX(products!$A$1:$G$49,MATCH($D351,products!$A$1:$A$49,0),MATCH(orders!L$1,products!$A$1:$G$1,0))</f>
        <v>3.5849999999999995</v>
      </c>
      <c r="M351" s="3">
        <f t="shared" si="15"/>
        <v>0.71699999999999997</v>
      </c>
      <c r="N351" t="str">
        <f t="shared" si="16"/>
        <v>Robusta</v>
      </c>
      <c r="O351" t="str">
        <f t="shared" si="17"/>
        <v>Light</v>
      </c>
      <c r="P351" t="str">
        <f>_xlfn.XLOOKUP(Table2[[#This Row],[Customer ID]],customers!$A$1:$A$1001,customers!$I$1:$I$1001," ",0)</f>
        <v>No</v>
      </c>
    </row>
    <row r="352" spans="1:16" x14ac:dyDescent="0.25">
      <c r="A352" s="2" t="s">
        <v>2464</v>
      </c>
      <c r="B352" s="6">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5">
        <f>INDEX(products!$A$1:$G$49,MATCH($D352,products!$A$1:$A$49,0),MATCH(orders!K$1,products!$A$1:$G$1,0))</f>
        <v>0.5</v>
      </c>
      <c r="L352">
        <f>INDEX(products!$A$1:$G$49,MATCH($D352,products!$A$1:$A$49,0),MATCH(orders!L$1,products!$A$1:$G$1,0))</f>
        <v>5.97</v>
      </c>
      <c r="M352" s="3">
        <f t="shared" si="15"/>
        <v>2.9849999999999999</v>
      </c>
      <c r="N352" t="str">
        <f t="shared" si="16"/>
        <v>Arabica</v>
      </c>
      <c r="O352" t="str">
        <f t="shared" si="17"/>
        <v>Dark</v>
      </c>
      <c r="P352" t="str">
        <f>_xlfn.XLOOKUP(Table2[[#This Row],[Customer ID]],customers!$A$1:$A$1001,customers!$I$1:$I$1001," ",0)</f>
        <v>No</v>
      </c>
    </row>
    <row r="353" spans="1:16" x14ac:dyDescent="0.25">
      <c r="A353" s="2" t="s">
        <v>2470</v>
      </c>
      <c r="B353" s="6">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5">
        <f>INDEX(products!$A$1:$G$49,MATCH($D353,products!$A$1:$A$49,0),MATCH(orders!K$1,products!$A$1:$G$1,0))</f>
        <v>1</v>
      </c>
      <c r="L353">
        <f>INDEX(products!$A$1:$G$49,MATCH($D353,products!$A$1:$A$49,0),MATCH(orders!L$1,products!$A$1:$G$1,0))</f>
        <v>11.25</v>
      </c>
      <c r="M353" s="3">
        <f t="shared" si="15"/>
        <v>11.25</v>
      </c>
      <c r="N353" t="str">
        <f t="shared" si="16"/>
        <v>Arabica</v>
      </c>
      <c r="O353" t="str">
        <f t="shared" si="17"/>
        <v>Medium</v>
      </c>
      <c r="P353" t="str">
        <f>_xlfn.XLOOKUP(Table2[[#This Row],[Customer ID]],customers!$A$1:$A$1001,customers!$I$1:$I$1001," ",0)</f>
        <v>No</v>
      </c>
    </row>
    <row r="354" spans="1:16" x14ac:dyDescent="0.25">
      <c r="A354" s="2" t="s">
        <v>2476</v>
      </c>
      <c r="B354" s="6">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5">
        <f>INDEX(products!$A$1:$G$49,MATCH($D354,products!$A$1:$A$49,0),MATCH(orders!K$1,products!$A$1:$G$1,0))</f>
        <v>0.5</v>
      </c>
      <c r="L354">
        <f>INDEX(products!$A$1:$G$49,MATCH($D354,products!$A$1:$A$49,0),MATCH(orders!L$1,products!$A$1:$G$1,0))</f>
        <v>7.29</v>
      </c>
      <c r="M354" s="3">
        <f t="shared" si="15"/>
        <v>3.645</v>
      </c>
      <c r="N354" t="str">
        <f t="shared" si="16"/>
        <v>Excelsa</v>
      </c>
      <c r="O354" t="str">
        <f t="shared" si="17"/>
        <v>Dark</v>
      </c>
      <c r="P354" t="str">
        <f>_xlfn.XLOOKUP(Table2[[#This Row],[Customer ID]],customers!$A$1:$A$1001,customers!$I$1:$I$1001," ",0)</f>
        <v>No</v>
      </c>
    </row>
    <row r="355" spans="1:16" x14ac:dyDescent="0.25">
      <c r="A355" s="2" t="s">
        <v>2482</v>
      </c>
      <c r="B355" s="6">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5">
        <f>INDEX(products!$A$1:$G$49,MATCH($D355,products!$A$1:$A$49,0),MATCH(orders!K$1,products!$A$1:$G$1,0))</f>
        <v>0.5</v>
      </c>
      <c r="L355">
        <f>INDEX(products!$A$1:$G$49,MATCH($D355,products!$A$1:$A$49,0),MATCH(orders!L$1,products!$A$1:$G$1,0))</f>
        <v>6.75</v>
      </c>
      <c r="M355" s="3">
        <f t="shared" si="15"/>
        <v>3.375</v>
      </c>
      <c r="N355" t="str">
        <f t="shared" si="16"/>
        <v>Arabica</v>
      </c>
      <c r="O355" t="str">
        <f t="shared" si="17"/>
        <v>Medium</v>
      </c>
      <c r="P355" t="str">
        <f>_xlfn.XLOOKUP(Table2[[#This Row],[Customer ID]],customers!$A$1:$A$1001,customers!$I$1:$I$1001," ",0)</f>
        <v>Yes</v>
      </c>
    </row>
    <row r="356" spans="1:16" x14ac:dyDescent="0.25">
      <c r="A356" s="2" t="s">
        <v>2487</v>
      </c>
      <c r="B356" s="6">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5">
        <f>INDEX(products!$A$1:$G$49,MATCH($D356,products!$A$1:$A$49,0),MATCH(orders!K$1,products!$A$1:$G$1,0))</f>
        <v>2.5</v>
      </c>
      <c r="L356">
        <f>INDEX(products!$A$1:$G$49,MATCH($D356,products!$A$1:$A$49,0),MATCH(orders!L$1,products!$A$1:$G$1,0))</f>
        <v>25.874999999999996</v>
      </c>
      <c r="M356" s="3">
        <f t="shared" si="15"/>
        <v>64.687499999999986</v>
      </c>
      <c r="N356" t="str">
        <f t="shared" si="16"/>
        <v>Arabica</v>
      </c>
      <c r="O356" t="str">
        <f t="shared" si="17"/>
        <v>Medium</v>
      </c>
      <c r="P356" t="str">
        <f>_xlfn.XLOOKUP(Table2[[#This Row],[Customer ID]],customers!$A$1:$A$1001,customers!$I$1:$I$1001," ",0)</f>
        <v>No</v>
      </c>
    </row>
    <row r="357" spans="1:16" x14ac:dyDescent="0.25">
      <c r="A357" s="2" t="s">
        <v>2492</v>
      </c>
      <c r="B357" s="6">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5">
        <f>INDEX(products!$A$1:$G$49,MATCH($D357,products!$A$1:$A$49,0),MATCH(orders!K$1,products!$A$1:$G$1,0))</f>
        <v>2.5</v>
      </c>
      <c r="L357">
        <f>INDEX(products!$A$1:$G$49,MATCH($D357,products!$A$1:$A$49,0),MATCH(orders!L$1,products!$A$1:$G$1,0))</f>
        <v>22.884999999999998</v>
      </c>
      <c r="M357" s="3">
        <f t="shared" si="15"/>
        <v>57.212499999999991</v>
      </c>
      <c r="N357" t="str">
        <f t="shared" si="16"/>
        <v>Arabica</v>
      </c>
      <c r="O357" t="str">
        <f t="shared" si="17"/>
        <v>Dark</v>
      </c>
      <c r="P357" t="str">
        <f>_xlfn.XLOOKUP(Table2[[#This Row],[Customer ID]],customers!$A$1:$A$1001,customers!$I$1:$I$1001," ",0)</f>
        <v>Yes</v>
      </c>
    </row>
    <row r="358" spans="1:16" x14ac:dyDescent="0.25">
      <c r="A358" s="2" t="s">
        <v>2498</v>
      </c>
      <c r="B358" s="6">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5">
        <f>INDEX(products!$A$1:$G$49,MATCH($D358,products!$A$1:$A$49,0),MATCH(orders!K$1,products!$A$1:$G$1,0))</f>
        <v>1</v>
      </c>
      <c r="L358">
        <f>INDEX(products!$A$1:$G$49,MATCH($D358,products!$A$1:$A$49,0),MATCH(orders!L$1,products!$A$1:$G$1,0))</f>
        <v>12.95</v>
      </c>
      <c r="M358" s="3">
        <f t="shared" si="15"/>
        <v>12.95</v>
      </c>
      <c r="N358" t="str">
        <f t="shared" si="16"/>
        <v>Liberica</v>
      </c>
      <c r="O358" t="str">
        <f t="shared" si="17"/>
        <v>Dark</v>
      </c>
      <c r="P358" t="str">
        <f>_xlfn.XLOOKUP(Table2[[#This Row],[Customer ID]],customers!$A$1:$A$1001,customers!$I$1:$I$1001," ",0)</f>
        <v>Yes</v>
      </c>
    </row>
    <row r="359" spans="1:16" x14ac:dyDescent="0.25">
      <c r="A359" s="2" t="s">
        <v>2504</v>
      </c>
      <c r="B359" s="6">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5">
        <f>INDEX(products!$A$1:$G$49,MATCH($D359,products!$A$1:$A$49,0),MATCH(orders!K$1,products!$A$1:$G$1,0))</f>
        <v>2.5</v>
      </c>
      <c r="L359">
        <f>INDEX(products!$A$1:$G$49,MATCH($D359,products!$A$1:$A$49,0),MATCH(orders!L$1,products!$A$1:$G$1,0))</f>
        <v>25.874999999999996</v>
      </c>
      <c r="M359" s="3">
        <f t="shared" si="15"/>
        <v>64.687499999999986</v>
      </c>
      <c r="N359" t="str">
        <f t="shared" si="16"/>
        <v>Arabica</v>
      </c>
      <c r="O359" t="str">
        <f t="shared" si="17"/>
        <v>Medium</v>
      </c>
      <c r="P359" t="str">
        <f>_xlfn.XLOOKUP(Table2[[#This Row],[Customer ID]],customers!$A$1:$A$1001,customers!$I$1:$I$1001," ",0)</f>
        <v>No</v>
      </c>
    </row>
    <row r="360" spans="1:16" x14ac:dyDescent="0.25">
      <c r="A360" s="2" t="s">
        <v>2509</v>
      </c>
      <c r="B360" s="6">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5">
        <f>INDEX(products!$A$1:$G$49,MATCH($D360,products!$A$1:$A$49,0),MATCH(orders!K$1,products!$A$1:$G$1,0))</f>
        <v>2.5</v>
      </c>
      <c r="L360">
        <f>INDEX(products!$A$1:$G$49,MATCH($D360,products!$A$1:$A$49,0),MATCH(orders!L$1,products!$A$1:$G$1,0))</f>
        <v>29.784999999999997</v>
      </c>
      <c r="M360" s="3">
        <f t="shared" si="15"/>
        <v>74.462499999999991</v>
      </c>
      <c r="N360" t="str">
        <f t="shared" si="16"/>
        <v>Arabica</v>
      </c>
      <c r="O360" t="str">
        <f t="shared" si="17"/>
        <v>Light</v>
      </c>
      <c r="P360" t="str">
        <f>_xlfn.XLOOKUP(Table2[[#This Row],[Customer ID]],customers!$A$1:$A$1001,customers!$I$1:$I$1001," ",0)</f>
        <v>No</v>
      </c>
    </row>
    <row r="361" spans="1:16" x14ac:dyDescent="0.25">
      <c r="A361" s="2" t="s">
        <v>2515</v>
      </c>
      <c r="B361" s="6">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5">
        <f>INDEX(products!$A$1:$G$49,MATCH($D361,products!$A$1:$A$49,0),MATCH(orders!K$1,products!$A$1:$G$1,0))</f>
        <v>0.2</v>
      </c>
      <c r="L361">
        <f>INDEX(products!$A$1:$G$49,MATCH($D361,products!$A$1:$A$49,0),MATCH(orders!L$1,products!$A$1:$G$1,0))</f>
        <v>3.5849999999999995</v>
      </c>
      <c r="M361" s="3">
        <f t="shared" si="15"/>
        <v>0.71699999999999997</v>
      </c>
      <c r="N361" t="str">
        <f t="shared" si="16"/>
        <v>Robusta</v>
      </c>
      <c r="O361" t="str">
        <f t="shared" si="17"/>
        <v>Light</v>
      </c>
      <c r="P361" t="str">
        <f>_xlfn.XLOOKUP(Table2[[#This Row],[Customer ID]],customers!$A$1:$A$1001,customers!$I$1:$I$1001," ",0)</f>
        <v>No</v>
      </c>
    </row>
    <row r="362" spans="1:16" x14ac:dyDescent="0.25">
      <c r="A362" s="2" t="s">
        <v>2521</v>
      </c>
      <c r="B362" s="6">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5">
        <f>INDEX(products!$A$1:$G$49,MATCH($D362,products!$A$1:$A$49,0),MATCH(orders!K$1,products!$A$1:$G$1,0))</f>
        <v>2.5</v>
      </c>
      <c r="L362">
        <f>INDEX(products!$A$1:$G$49,MATCH($D362,products!$A$1:$A$49,0),MATCH(orders!L$1,products!$A$1:$G$1,0))</f>
        <v>20.584999999999997</v>
      </c>
      <c r="M362" s="3">
        <f t="shared" si="15"/>
        <v>51.462499999999991</v>
      </c>
      <c r="N362" t="str">
        <f t="shared" si="16"/>
        <v>Robusta</v>
      </c>
      <c r="O362" t="str">
        <f t="shared" si="17"/>
        <v>Dark</v>
      </c>
      <c r="P362" t="str">
        <f>_xlfn.XLOOKUP(Table2[[#This Row],[Customer ID]],customers!$A$1:$A$1001,customers!$I$1:$I$1001," ",0)</f>
        <v>No</v>
      </c>
    </row>
    <row r="363" spans="1:16" x14ac:dyDescent="0.25">
      <c r="A363" s="2" t="s">
        <v>2521</v>
      </c>
      <c r="B363" s="6">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5">
        <f>INDEX(products!$A$1:$G$49,MATCH($D363,products!$A$1:$A$49,0),MATCH(orders!K$1,products!$A$1:$G$1,0))</f>
        <v>0.5</v>
      </c>
      <c r="L363">
        <f>INDEX(products!$A$1:$G$49,MATCH($D363,products!$A$1:$A$49,0),MATCH(orders!L$1,products!$A$1:$G$1,0))</f>
        <v>5.97</v>
      </c>
      <c r="M363" s="3">
        <f t="shared" si="15"/>
        <v>2.9849999999999999</v>
      </c>
      <c r="N363" t="str">
        <f t="shared" si="16"/>
        <v>Robusta</v>
      </c>
      <c r="O363" t="str">
        <f t="shared" si="17"/>
        <v>Medium</v>
      </c>
      <c r="P363" t="str">
        <f>_xlfn.XLOOKUP(Table2[[#This Row],[Customer ID]],customers!$A$1:$A$1001,customers!$I$1:$I$1001," ",0)</f>
        <v>No</v>
      </c>
    </row>
    <row r="364" spans="1:16" x14ac:dyDescent="0.25">
      <c r="A364" s="2" t="s">
        <v>2532</v>
      </c>
      <c r="B364" s="6">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5">
        <f>INDEX(products!$A$1:$G$49,MATCH($D364,products!$A$1:$A$49,0),MATCH(orders!K$1,products!$A$1:$G$1,0))</f>
        <v>1</v>
      </c>
      <c r="L364">
        <f>INDEX(products!$A$1:$G$49,MATCH($D364,products!$A$1:$A$49,0),MATCH(orders!L$1,products!$A$1:$G$1,0))</f>
        <v>14.85</v>
      </c>
      <c r="M364" s="3">
        <f t="shared" si="15"/>
        <v>14.85</v>
      </c>
      <c r="N364" t="str">
        <f t="shared" si="16"/>
        <v>Excelsa</v>
      </c>
      <c r="O364" t="str">
        <f t="shared" si="17"/>
        <v>Light</v>
      </c>
      <c r="P364" t="str">
        <f>_xlfn.XLOOKUP(Table2[[#This Row],[Customer ID]],customers!$A$1:$A$1001,customers!$I$1:$I$1001," ",0)</f>
        <v>Yes</v>
      </c>
    </row>
    <row r="365" spans="1:16" x14ac:dyDescent="0.25">
      <c r="A365" s="2" t="s">
        <v>2538</v>
      </c>
      <c r="B365" s="6">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5">
        <f>INDEX(products!$A$1:$G$49,MATCH($D365,products!$A$1:$A$49,0),MATCH(orders!K$1,products!$A$1:$G$1,0))</f>
        <v>1</v>
      </c>
      <c r="L365">
        <f>INDEX(products!$A$1:$G$49,MATCH($D365,products!$A$1:$A$49,0),MATCH(orders!L$1,products!$A$1:$G$1,0))</f>
        <v>14.55</v>
      </c>
      <c r="M365" s="3">
        <f t="shared" si="15"/>
        <v>14.55</v>
      </c>
      <c r="N365" t="str">
        <f t="shared" si="16"/>
        <v>Liberica</v>
      </c>
      <c r="O365" t="str">
        <f t="shared" si="17"/>
        <v>Medium</v>
      </c>
      <c r="P365" t="str">
        <f>_xlfn.XLOOKUP(Table2[[#This Row],[Customer ID]],customers!$A$1:$A$1001,customers!$I$1:$I$1001," ",0)</f>
        <v>No</v>
      </c>
    </row>
    <row r="366" spans="1:16" x14ac:dyDescent="0.25">
      <c r="A366" s="2" t="s">
        <v>2543</v>
      </c>
      <c r="B366" s="6">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5">
        <f>INDEX(products!$A$1:$G$49,MATCH($D366,products!$A$1:$A$49,0),MATCH(orders!K$1,products!$A$1:$G$1,0))</f>
        <v>1</v>
      </c>
      <c r="L366">
        <f>INDEX(products!$A$1:$G$49,MATCH($D366,products!$A$1:$A$49,0),MATCH(orders!L$1,products!$A$1:$G$1,0))</f>
        <v>12.15</v>
      </c>
      <c r="M366" s="3">
        <f t="shared" si="15"/>
        <v>12.15</v>
      </c>
      <c r="N366" t="str">
        <f t="shared" si="16"/>
        <v>Excelsa</v>
      </c>
      <c r="O366" t="str">
        <f t="shared" si="17"/>
        <v>Dark</v>
      </c>
      <c r="P366" t="str">
        <f>_xlfn.XLOOKUP(Table2[[#This Row],[Customer ID]],customers!$A$1:$A$1001,customers!$I$1:$I$1001," ",0)</f>
        <v>Yes</v>
      </c>
    </row>
    <row r="367" spans="1:16" x14ac:dyDescent="0.25">
      <c r="A367" s="2" t="s">
        <v>2549</v>
      </c>
      <c r="B367" s="6">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5">
        <f>INDEX(products!$A$1:$G$49,MATCH($D367,products!$A$1:$A$49,0),MATCH(orders!K$1,products!$A$1:$G$1,0))</f>
        <v>0.5</v>
      </c>
      <c r="L367">
        <f>INDEX(products!$A$1:$G$49,MATCH($D367,products!$A$1:$A$49,0),MATCH(orders!L$1,products!$A$1:$G$1,0))</f>
        <v>7.77</v>
      </c>
      <c r="M367" s="3">
        <f t="shared" si="15"/>
        <v>3.8849999999999998</v>
      </c>
      <c r="N367" t="str">
        <f t="shared" si="16"/>
        <v>Liberica</v>
      </c>
      <c r="O367" t="str">
        <f t="shared" si="17"/>
        <v>Dark</v>
      </c>
      <c r="P367" t="str">
        <f>_xlfn.XLOOKUP(Table2[[#This Row],[Customer ID]],customers!$A$1:$A$1001,customers!$I$1:$I$1001," ",0)</f>
        <v>No</v>
      </c>
    </row>
    <row r="368" spans="1:16" x14ac:dyDescent="0.25">
      <c r="A368" s="2" t="s">
        <v>2554</v>
      </c>
      <c r="B368" s="6">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5">
        <f>INDEX(products!$A$1:$G$49,MATCH($D368,products!$A$1:$A$49,0),MATCH(orders!K$1,products!$A$1:$G$1,0))</f>
        <v>0.5</v>
      </c>
      <c r="L368">
        <f>INDEX(products!$A$1:$G$49,MATCH($D368,products!$A$1:$A$49,0),MATCH(orders!L$1,products!$A$1:$G$1,0))</f>
        <v>7.29</v>
      </c>
      <c r="M368" s="3">
        <f t="shared" si="15"/>
        <v>3.645</v>
      </c>
      <c r="N368" t="str">
        <f t="shared" si="16"/>
        <v>Excelsa</v>
      </c>
      <c r="O368" t="str">
        <f t="shared" si="17"/>
        <v>Dark</v>
      </c>
      <c r="P368" t="str">
        <f>_xlfn.XLOOKUP(Table2[[#This Row],[Customer ID]],customers!$A$1:$A$1001,customers!$I$1:$I$1001," ",0)</f>
        <v>No</v>
      </c>
    </row>
    <row r="369" spans="1:16" x14ac:dyDescent="0.25">
      <c r="A369" s="2" t="s">
        <v>2559</v>
      </c>
      <c r="B369" s="6">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5">
        <f>INDEX(products!$A$1:$G$49,MATCH($D369,products!$A$1:$A$49,0),MATCH(orders!K$1,products!$A$1:$G$1,0))</f>
        <v>0.2</v>
      </c>
      <c r="L369">
        <f>INDEX(products!$A$1:$G$49,MATCH($D369,products!$A$1:$A$49,0),MATCH(orders!L$1,products!$A$1:$G$1,0))</f>
        <v>4.3650000000000002</v>
      </c>
      <c r="M369" s="3">
        <f t="shared" si="15"/>
        <v>0.87300000000000011</v>
      </c>
      <c r="N369" t="str">
        <f t="shared" si="16"/>
        <v>Liberica</v>
      </c>
      <c r="O369" t="str">
        <f t="shared" si="17"/>
        <v>Medium</v>
      </c>
      <c r="P369" t="str">
        <f>_xlfn.XLOOKUP(Table2[[#This Row],[Customer ID]],customers!$A$1:$A$1001,customers!$I$1:$I$1001," ",0)</f>
        <v>Yes</v>
      </c>
    </row>
    <row r="370" spans="1:16" x14ac:dyDescent="0.25">
      <c r="A370" s="2" t="s">
        <v>2563</v>
      </c>
      <c r="B370" s="6">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5">
        <f>INDEX(products!$A$1:$G$49,MATCH($D370,products!$A$1:$A$49,0),MATCH(orders!K$1,products!$A$1:$G$1,0))</f>
        <v>2.5</v>
      </c>
      <c r="L370">
        <f>INDEX(products!$A$1:$G$49,MATCH($D370,products!$A$1:$A$49,0),MATCH(orders!L$1,products!$A$1:$G$1,0))</f>
        <v>31.624999999999996</v>
      </c>
      <c r="M370" s="3">
        <f t="shared" si="15"/>
        <v>79.062499999999986</v>
      </c>
      <c r="N370" t="str">
        <f t="shared" si="16"/>
        <v>Excelsa</v>
      </c>
      <c r="O370" t="str">
        <f t="shared" si="17"/>
        <v>Medium</v>
      </c>
      <c r="P370" t="str">
        <f>_xlfn.XLOOKUP(Table2[[#This Row],[Customer ID]],customers!$A$1:$A$1001,customers!$I$1:$I$1001," ",0)</f>
        <v>No</v>
      </c>
    </row>
    <row r="371" spans="1:16" x14ac:dyDescent="0.25">
      <c r="A371" s="2" t="s">
        <v>2569</v>
      </c>
      <c r="B371" s="6">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5">
        <f>INDEX(products!$A$1:$G$49,MATCH($D371,products!$A$1:$A$49,0),MATCH(orders!K$1,products!$A$1:$G$1,0))</f>
        <v>0.5</v>
      </c>
      <c r="L371">
        <f>INDEX(products!$A$1:$G$49,MATCH($D371,products!$A$1:$A$49,0),MATCH(orders!L$1,products!$A$1:$G$1,0))</f>
        <v>8.91</v>
      </c>
      <c r="M371" s="3">
        <f t="shared" si="15"/>
        <v>4.4550000000000001</v>
      </c>
      <c r="N371" t="str">
        <f t="shared" si="16"/>
        <v>Excelsa</v>
      </c>
      <c r="O371" t="str">
        <f t="shared" si="17"/>
        <v>Light</v>
      </c>
      <c r="P371" t="str">
        <f>_xlfn.XLOOKUP(Table2[[#This Row],[Customer ID]],customers!$A$1:$A$1001,customers!$I$1:$I$1001," ",0)</f>
        <v>Yes</v>
      </c>
    </row>
    <row r="372" spans="1:16" x14ac:dyDescent="0.25">
      <c r="A372" s="2" t="s">
        <v>2573</v>
      </c>
      <c r="B372" s="6">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5">
        <f>INDEX(products!$A$1:$G$49,MATCH($D372,products!$A$1:$A$49,0),MATCH(orders!K$1,products!$A$1:$G$1,0))</f>
        <v>1</v>
      </c>
      <c r="L372">
        <f>INDEX(products!$A$1:$G$49,MATCH($D372,products!$A$1:$A$49,0),MATCH(orders!L$1,products!$A$1:$G$1,0))</f>
        <v>12.15</v>
      </c>
      <c r="M372" s="3">
        <f t="shared" si="15"/>
        <v>12.15</v>
      </c>
      <c r="N372" t="str">
        <f t="shared" si="16"/>
        <v>Excelsa</v>
      </c>
      <c r="O372" t="str">
        <f t="shared" si="17"/>
        <v>Dark</v>
      </c>
      <c r="P372" t="str">
        <f>_xlfn.XLOOKUP(Table2[[#This Row],[Customer ID]],customers!$A$1:$A$1001,customers!$I$1:$I$1001," ",0)</f>
        <v>Yes</v>
      </c>
    </row>
    <row r="373" spans="1:16" x14ac:dyDescent="0.25">
      <c r="A373" s="2" t="s">
        <v>2579</v>
      </c>
      <c r="B373" s="6">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5">
        <f>INDEX(products!$A$1:$G$49,MATCH($D373,products!$A$1:$A$49,0),MATCH(orders!K$1,products!$A$1:$G$1,0))</f>
        <v>0.5</v>
      </c>
      <c r="L373">
        <f>INDEX(products!$A$1:$G$49,MATCH($D373,products!$A$1:$A$49,0),MATCH(orders!L$1,products!$A$1:$G$1,0))</f>
        <v>7.77</v>
      </c>
      <c r="M373" s="3">
        <f t="shared" si="15"/>
        <v>3.8849999999999998</v>
      </c>
      <c r="N373" t="str">
        <f t="shared" si="16"/>
        <v>Arabica</v>
      </c>
      <c r="O373" t="str">
        <f t="shared" si="17"/>
        <v>Light</v>
      </c>
      <c r="P373" t="str">
        <f>_xlfn.XLOOKUP(Table2[[#This Row],[Customer ID]],customers!$A$1:$A$1001,customers!$I$1:$I$1001," ",0)</f>
        <v>Yes</v>
      </c>
    </row>
    <row r="374" spans="1:16" x14ac:dyDescent="0.25">
      <c r="A374" s="2" t="s">
        <v>2585</v>
      </c>
      <c r="B374" s="6">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5">
        <f>INDEX(products!$A$1:$G$49,MATCH($D374,products!$A$1:$A$49,0),MATCH(orders!K$1,products!$A$1:$G$1,0))</f>
        <v>0.5</v>
      </c>
      <c r="L374">
        <f>INDEX(products!$A$1:$G$49,MATCH($D374,products!$A$1:$A$49,0),MATCH(orders!L$1,products!$A$1:$G$1,0))</f>
        <v>7.169999999999999</v>
      </c>
      <c r="M374" s="3">
        <f t="shared" si="15"/>
        <v>3.5849999999999995</v>
      </c>
      <c r="N374" t="str">
        <f t="shared" si="16"/>
        <v>Robusta</v>
      </c>
      <c r="O374" t="str">
        <f t="shared" si="17"/>
        <v>Light</v>
      </c>
      <c r="P374" t="str">
        <f>_xlfn.XLOOKUP(Table2[[#This Row],[Customer ID]],customers!$A$1:$A$1001,customers!$I$1:$I$1001," ",0)</f>
        <v>No</v>
      </c>
    </row>
    <row r="375" spans="1:16" x14ac:dyDescent="0.25">
      <c r="A375" s="2" t="s">
        <v>2591</v>
      </c>
      <c r="B375" s="6">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INDEX(products!$A$1:$G$49,MATCH($D375,products!$A$1:$A$49,0),MATCH(orders!I$1,products!$A$1:$G$1,0))</f>
        <v>Ara</v>
      </c>
      <c r="J375" t="str">
        <f>INDEX(products!$A$1:$G$49,MATCH($D375,products!$A$1:$A$49,0),MATCH(orders!J$1,products!$A$1:$G$1,0))</f>
        <v>D</v>
      </c>
      <c r="K375" s="5">
        <f>INDEX(products!$A$1:$G$49,MATCH($D375,products!$A$1:$A$49,0),MATCH(orders!K$1,products!$A$1:$G$1,0))</f>
        <v>0.5</v>
      </c>
      <c r="L375">
        <f>INDEX(products!$A$1:$G$49,MATCH($D375,products!$A$1:$A$49,0),MATCH(orders!L$1,products!$A$1:$G$1,0))</f>
        <v>5.97</v>
      </c>
      <c r="M375" s="3">
        <f t="shared" si="15"/>
        <v>2.9849999999999999</v>
      </c>
      <c r="N375" t="str">
        <f t="shared" si="16"/>
        <v>Arabica</v>
      </c>
      <c r="O375" t="str">
        <f t="shared" si="17"/>
        <v>Dark</v>
      </c>
      <c r="P375" t="str">
        <f>_xlfn.XLOOKUP(Table2[[#This Row],[Customer ID]],customers!$A$1:$A$1001,customers!$I$1:$I$1001," ",0)</f>
        <v>Yes</v>
      </c>
    </row>
    <row r="376" spans="1:16" x14ac:dyDescent="0.25">
      <c r="A376" s="2" t="s">
        <v>2597</v>
      </c>
      <c r="B376" s="6">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5">
        <f>INDEX(products!$A$1:$G$49,MATCH($D376,products!$A$1:$A$49,0),MATCH(orders!K$1,products!$A$1:$G$1,0))</f>
        <v>0.5</v>
      </c>
      <c r="L376">
        <f>INDEX(products!$A$1:$G$49,MATCH($D376,products!$A$1:$A$49,0),MATCH(orders!L$1,products!$A$1:$G$1,0))</f>
        <v>9.51</v>
      </c>
      <c r="M376" s="3">
        <f t="shared" si="15"/>
        <v>4.7549999999999999</v>
      </c>
      <c r="N376" t="str">
        <f t="shared" si="16"/>
        <v>Liberica</v>
      </c>
      <c r="O376" t="str">
        <f t="shared" si="17"/>
        <v>Light</v>
      </c>
      <c r="P376" t="str">
        <f>_xlfn.XLOOKUP(Table2[[#This Row],[Customer ID]],customers!$A$1:$A$1001,customers!$I$1:$I$1001," ",0)</f>
        <v>Yes</v>
      </c>
    </row>
    <row r="377" spans="1:16" x14ac:dyDescent="0.25">
      <c r="A377" s="2" t="s">
        <v>2603</v>
      </c>
      <c r="B377" s="6">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5">
        <f>INDEX(products!$A$1:$G$49,MATCH($D377,products!$A$1:$A$49,0),MATCH(orders!K$1,products!$A$1:$G$1,0))</f>
        <v>0.2</v>
      </c>
      <c r="L377">
        <f>INDEX(products!$A$1:$G$49,MATCH($D377,products!$A$1:$A$49,0),MATCH(orders!L$1,products!$A$1:$G$1,0))</f>
        <v>3.375</v>
      </c>
      <c r="M377" s="3">
        <f t="shared" si="15"/>
        <v>0.67500000000000004</v>
      </c>
      <c r="N377" t="str">
        <f t="shared" si="16"/>
        <v>Arabica</v>
      </c>
      <c r="O377" t="str">
        <f t="shared" si="17"/>
        <v>Medium</v>
      </c>
      <c r="P377" t="str">
        <f>_xlfn.XLOOKUP(Table2[[#This Row],[Customer ID]],customers!$A$1:$A$1001,customers!$I$1:$I$1001," ",0)</f>
        <v>Yes</v>
      </c>
    </row>
    <row r="378" spans="1:16" x14ac:dyDescent="0.25">
      <c r="A378" s="2" t="s">
        <v>2609</v>
      </c>
      <c r="B378" s="6">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5">
        <f>INDEX(products!$A$1:$G$49,MATCH($D378,products!$A$1:$A$49,0),MATCH(orders!K$1,products!$A$1:$G$1,0))</f>
        <v>0.5</v>
      </c>
      <c r="L378">
        <f>INDEX(products!$A$1:$G$49,MATCH($D378,products!$A$1:$A$49,0),MATCH(orders!L$1,products!$A$1:$G$1,0))</f>
        <v>5.97</v>
      </c>
      <c r="M378" s="3">
        <f t="shared" si="15"/>
        <v>2.9849999999999999</v>
      </c>
      <c r="N378" t="str">
        <f t="shared" si="16"/>
        <v>Robusta</v>
      </c>
      <c r="O378" t="str">
        <f t="shared" si="17"/>
        <v>Medium</v>
      </c>
      <c r="P378" t="str">
        <f>_xlfn.XLOOKUP(Table2[[#This Row],[Customer ID]],customers!$A$1:$A$1001,customers!$I$1:$I$1001," ",0)</f>
        <v>Yes</v>
      </c>
    </row>
    <row r="379" spans="1:16" x14ac:dyDescent="0.25">
      <c r="A379" s="2" t="s">
        <v>2615</v>
      </c>
      <c r="B379" s="6">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5">
        <f>INDEX(products!$A$1:$G$49,MATCH($D379,products!$A$1:$A$49,0),MATCH(orders!K$1,products!$A$1:$G$1,0))</f>
        <v>0.2</v>
      </c>
      <c r="L379">
        <f>INDEX(products!$A$1:$G$49,MATCH($D379,products!$A$1:$A$49,0),MATCH(orders!L$1,products!$A$1:$G$1,0))</f>
        <v>2.6849999999999996</v>
      </c>
      <c r="M379" s="3">
        <f t="shared" si="15"/>
        <v>0.53699999999999992</v>
      </c>
      <c r="N379" t="str">
        <f t="shared" si="16"/>
        <v>Robusta</v>
      </c>
      <c r="O379" t="str">
        <f t="shared" si="17"/>
        <v>Dark</v>
      </c>
      <c r="P379" t="str">
        <f>_xlfn.XLOOKUP(Table2[[#This Row],[Customer ID]],customers!$A$1:$A$1001,customers!$I$1:$I$1001," ",0)</f>
        <v>No</v>
      </c>
    </row>
    <row r="380" spans="1:16" x14ac:dyDescent="0.25">
      <c r="A380" s="2" t="s">
        <v>2621</v>
      </c>
      <c r="B380" s="6">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5">
        <f>INDEX(products!$A$1:$G$49,MATCH($D380,products!$A$1:$A$49,0),MATCH(orders!K$1,products!$A$1:$G$1,0))</f>
        <v>0.5</v>
      </c>
      <c r="L380">
        <f>INDEX(products!$A$1:$G$49,MATCH($D380,products!$A$1:$A$49,0),MATCH(orders!L$1,products!$A$1:$G$1,0))</f>
        <v>7.77</v>
      </c>
      <c r="M380" s="3">
        <f t="shared" si="15"/>
        <v>3.8849999999999998</v>
      </c>
      <c r="N380" t="str">
        <f t="shared" si="16"/>
        <v>Arabica</v>
      </c>
      <c r="O380" t="str">
        <f t="shared" si="17"/>
        <v>Light</v>
      </c>
      <c r="P380" t="str">
        <f>_xlfn.XLOOKUP(Table2[[#This Row],[Customer ID]],customers!$A$1:$A$1001,customers!$I$1:$I$1001," ",0)</f>
        <v>Yes</v>
      </c>
    </row>
    <row r="381" spans="1:16" x14ac:dyDescent="0.25">
      <c r="A381" s="2" t="s">
        <v>2627</v>
      </c>
      <c r="B381" s="6">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5">
        <f>INDEX(products!$A$1:$G$49,MATCH($D381,products!$A$1:$A$49,0),MATCH(orders!K$1,products!$A$1:$G$1,0))</f>
        <v>0.5</v>
      </c>
      <c r="L381">
        <f>INDEX(products!$A$1:$G$49,MATCH($D381,products!$A$1:$A$49,0),MATCH(orders!L$1,products!$A$1:$G$1,0))</f>
        <v>7.169999999999999</v>
      </c>
      <c r="M381" s="3">
        <f t="shared" si="15"/>
        <v>3.5849999999999995</v>
      </c>
      <c r="N381" t="str">
        <f t="shared" si="16"/>
        <v>Robusta</v>
      </c>
      <c r="O381" t="str">
        <f t="shared" si="17"/>
        <v>Light</v>
      </c>
      <c r="P381" t="str">
        <f>_xlfn.XLOOKUP(Table2[[#This Row],[Customer ID]],customers!$A$1:$A$1001,customers!$I$1:$I$1001," ",0)</f>
        <v>Yes</v>
      </c>
    </row>
    <row r="382" spans="1:16" x14ac:dyDescent="0.25">
      <c r="A382" s="2" t="s">
        <v>2632</v>
      </c>
      <c r="B382" s="6">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5">
        <f>INDEX(products!$A$1:$G$49,MATCH($D382,products!$A$1:$A$49,0),MATCH(orders!K$1,products!$A$1:$G$1,0))</f>
        <v>0.5</v>
      </c>
      <c r="L382">
        <f>INDEX(products!$A$1:$G$49,MATCH($D382,products!$A$1:$A$49,0),MATCH(orders!L$1,products!$A$1:$G$1,0))</f>
        <v>7.77</v>
      </c>
      <c r="M382" s="3">
        <f t="shared" si="15"/>
        <v>3.8849999999999998</v>
      </c>
      <c r="N382" t="str">
        <f t="shared" si="16"/>
        <v>Liberica</v>
      </c>
      <c r="O382" t="str">
        <f t="shared" si="17"/>
        <v>Dark</v>
      </c>
      <c r="P382" t="str">
        <f>_xlfn.XLOOKUP(Table2[[#This Row],[Customer ID]],customers!$A$1:$A$1001,customers!$I$1:$I$1001," ",0)</f>
        <v>No</v>
      </c>
    </row>
    <row r="383" spans="1:16" x14ac:dyDescent="0.25">
      <c r="A383" s="2" t="s">
        <v>2638</v>
      </c>
      <c r="B383" s="6">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5">
        <f>INDEX(products!$A$1:$G$49,MATCH($D383,products!$A$1:$A$49,0),MATCH(orders!K$1,products!$A$1:$G$1,0))</f>
        <v>0.2</v>
      </c>
      <c r="L383">
        <f>INDEX(products!$A$1:$G$49,MATCH($D383,products!$A$1:$A$49,0),MATCH(orders!L$1,products!$A$1:$G$1,0))</f>
        <v>2.9849999999999999</v>
      </c>
      <c r="M383" s="3">
        <f t="shared" si="15"/>
        <v>0.59699999999999998</v>
      </c>
      <c r="N383" t="str">
        <f t="shared" si="16"/>
        <v>Arabica</v>
      </c>
      <c r="O383" t="str">
        <f t="shared" si="17"/>
        <v>Dark</v>
      </c>
      <c r="P383" t="str">
        <f>_xlfn.XLOOKUP(Table2[[#This Row],[Customer ID]],customers!$A$1:$A$1001,customers!$I$1:$I$1001," ",0)</f>
        <v>Yes</v>
      </c>
    </row>
    <row r="384" spans="1:16" x14ac:dyDescent="0.25">
      <c r="A384" s="2" t="s">
        <v>2644</v>
      </c>
      <c r="B384" s="6">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5">
        <f>INDEX(products!$A$1:$G$49,MATCH($D384,products!$A$1:$A$49,0),MATCH(orders!K$1,products!$A$1:$G$1,0))</f>
        <v>0.5</v>
      </c>
      <c r="L384">
        <f>INDEX(products!$A$1:$G$49,MATCH($D384,products!$A$1:$A$49,0),MATCH(orders!L$1,products!$A$1:$G$1,0))</f>
        <v>7.29</v>
      </c>
      <c r="M384" s="3">
        <f t="shared" si="15"/>
        <v>3.645</v>
      </c>
      <c r="N384" t="str">
        <f t="shared" si="16"/>
        <v>Excelsa</v>
      </c>
      <c r="O384" t="str">
        <f t="shared" si="17"/>
        <v>Dark</v>
      </c>
      <c r="P384" t="str">
        <f>_xlfn.XLOOKUP(Table2[[#This Row],[Customer ID]],customers!$A$1:$A$1001,customers!$I$1:$I$1001," ",0)</f>
        <v>No</v>
      </c>
    </row>
    <row r="385" spans="1:16" x14ac:dyDescent="0.25">
      <c r="A385" s="2" t="s">
        <v>2650</v>
      </c>
      <c r="B385" s="6">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5">
        <f>INDEX(products!$A$1:$G$49,MATCH($D385,products!$A$1:$A$49,0),MATCH(orders!K$1,products!$A$1:$G$1,0))</f>
        <v>0.5</v>
      </c>
      <c r="L385">
        <f>INDEX(products!$A$1:$G$49,MATCH($D385,products!$A$1:$A$49,0),MATCH(orders!L$1,products!$A$1:$G$1,0))</f>
        <v>8.91</v>
      </c>
      <c r="M385" s="3">
        <f t="shared" si="15"/>
        <v>4.4550000000000001</v>
      </c>
      <c r="N385" t="str">
        <f t="shared" si="16"/>
        <v>Excelsa</v>
      </c>
      <c r="O385" t="str">
        <f t="shared" si="17"/>
        <v>Light</v>
      </c>
      <c r="P385" t="str">
        <f>_xlfn.XLOOKUP(Table2[[#This Row],[Customer ID]],customers!$A$1:$A$1001,customers!$I$1:$I$1001," ",0)</f>
        <v>Yes</v>
      </c>
    </row>
    <row r="386" spans="1:16" x14ac:dyDescent="0.25">
      <c r="A386" s="2" t="s">
        <v>2655</v>
      </c>
      <c r="B386" s="6">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5">
        <f>INDEX(products!$A$1:$G$49,MATCH($D386,products!$A$1:$A$49,0),MATCH(orders!K$1,products!$A$1:$G$1,0))</f>
        <v>2.5</v>
      </c>
      <c r="L386">
        <f>INDEX(products!$A$1:$G$49,MATCH($D386,products!$A$1:$A$49,0),MATCH(orders!L$1,products!$A$1:$G$1,0))</f>
        <v>29.784999999999997</v>
      </c>
      <c r="M386" s="3">
        <f t="shared" si="15"/>
        <v>74.462499999999991</v>
      </c>
      <c r="N386" t="str">
        <f t="shared" si="16"/>
        <v>Arabica</v>
      </c>
      <c r="O386" t="str">
        <f t="shared" si="17"/>
        <v>Light</v>
      </c>
      <c r="P386" t="str">
        <f>_xlfn.XLOOKUP(Table2[[#This Row],[Customer ID]],customers!$A$1:$A$1001,customers!$I$1:$I$1001," ",0)</f>
        <v>No</v>
      </c>
    </row>
    <row r="387" spans="1:16" x14ac:dyDescent="0.25">
      <c r="A387" s="2" t="s">
        <v>2660</v>
      </c>
      <c r="B387" s="6">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5">
        <f>INDEX(products!$A$1:$G$49,MATCH($D387,products!$A$1:$A$49,0),MATCH(orders!K$1,products!$A$1:$G$1,0))</f>
        <v>0.5</v>
      </c>
      <c r="L387">
        <f>INDEX(products!$A$1:$G$49,MATCH($D387,products!$A$1:$A$49,0),MATCH(orders!L$1,products!$A$1:$G$1,0))</f>
        <v>8.73</v>
      </c>
      <c r="M387" s="3">
        <f t="shared" ref="M387:M450" si="18">L387*K387</f>
        <v>4.3650000000000002</v>
      </c>
      <c r="N387" t="str">
        <f t="shared" ref="N387:N450" si="19">IF(I387="Rob","Robusta",IF(I387="Exc","Excelsa",IF(I387="Ara","Arabica",IF(I387="Lib","Liberica"," "))))</f>
        <v>Liberica</v>
      </c>
      <c r="O387" t="str">
        <f t="shared" ref="O387:O450" si="20">IF(J387="M","Medium",IF(J387="L","Light",IF(J387="D","Dark"," ")))</f>
        <v>Medium</v>
      </c>
      <c r="P387" t="str">
        <f>_xlfn.XLOOKUP(Table2[[#This Row],[Customer ID]],customers!$A$1:$A$1001,customers!$I$1:$I$1001," ",0)</f>
        <v>Yes</v>
      </c>
    </row>
    <row r="388" spans="1:16" x14ac:dyDescent="0.25">
      <c r="A388" s="2" t="s">
        <v>2666</v>
      </c>
      <c r="B388" s="6">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5">
        <f>INDEX(products!$A$1:$G$49,MATCH($D388,products!$A$1:$A$49,0),MATCH(orders!K$1,products!$A$1:$G$1,0))</f>
        <v>0.2</v>
      </c>
      <c r="L388">
        <f>INDEX(products!$A$1:$G$49,MATCH($D388,products!$A$1:$A$49,0),MATCH(orders!L$1,products!$A$1:$G$1,0))</f>
        <v>2.9849999999999999</v>
      </c>
      <c r="M388" s="3">
        <f t="shared" si="18"/>
        <v>0.59699999999999998</v>
      </c>
      <c r="N388" t="str">
        <f t="shared" si="19"/>
        <v>Arabica</v>
      </c>
      <c r="O388" t="str">
        <f t="shared" si="20"/>
        <v>Dark</v>
      </c>
      <c r="P388" t="str">
        <f>_xlfn.XLOOKUP(Table2[[#This Row],[Customer ID]],customers!$A$1:$A$1001,customers!$I$1:$I$1001," ",0)</f>
        <v>Yes</v>
      </c>
    </row>
    <row r="389" spans="1:16" x14ac:dyDescent="0.25">
      <c r="A389" s="2" t="s">
        <v>2671</v>
      </c>
      <c r="B389" s="6">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5">
        <f>INDEX(products!$A$1:$G$49,MATCH($D389,products!$A$1:$A$49,0),MATCH(orders!K$1,products!$A$1:$G$1,0))</f>
        <v>1</v>
      </c>
      <c r="L389">
        <f>INDEX(products!$A$1:$G$49,MATCH($D389,products!$A$1:$A$49,0),MATCH(orders!L$1,products!$A$1:$G$1,0))</f>
        <v>14.85</v>
      </c>
      <c r="M389" s="3">
        <f t="shared" si="18"/>
        <v>14.85</v>
      </c>
      <c r="N389" t="str">
        <f t="shared" si="19"/>
        <v>Excelsa</v>
      </c>
      <c r="O389" t="str">
        <f t="shared" si="20"/>
        <v>Light</v>
      </c>
      <c r="P389" t="str">
        <f>_xlfn.XLOOKUP(Table2[[#This Row],[Customer ID]],customers!$A$1:$A$1001,customers!$I$1:$I$1001," ",0)</f>
        <v>Yes</v>
      </c>
    </row>
    <row r="390" spans="1:16" x14ac:dyDescent="0.25">
      <c r="A390" s="2" t="s">
        <v>2677</v>
      </c>
      <c r="B390" s="6">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5">
        <f>INDEX(products!$A$1:$G$49,MATCH($D390,products!$A$1:$A$49,0),MATCH(orders!K$1,products!$A$1:$G$1,0))</f>
        <v>0.2</v>
      </c>
      <c r="L390">
        <f>INDEX(products!$A$1:$G$49,MATCH($D390,products!$A$1:$A$49,0),MATCH(orders!L$1,products!$A$1:$G$1,0))</f>
        <v>3.8849999999999998</v>
      </c>
      <c r="M390" s="3">
        <f t="shared" si="18"/>
        <v>0.77700000000000002</v>
      </c>
      <c r="N390" t="str">
        <f t="shared" si="19"/>
        <v>Liberica</v>
      </c>
      <c r="O390" t="str">
        <f t="shared" si="20"/>
        <v>Dark</v>
      </c>
      <c r="P390" t="str">
        <f>_xlfn.XLOOKUP(Table2[[#This Row],[Customer ID]],customers!$A$1:$A$1001,customers!$I$1:$I$1001," ",0)</f>
        <v>Yes</v>
      </c>
    </row>
    <row r="391" spans="1:16" x14ac:dyDescent="0.25">
      <c r="A391" s="2" t="s">
        <v>2683</v>
      </c>
      <c r="B391" s="6">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5">
        <f>INDEX(products!$A$1:$G$49,MATCH($D391,products!$A$1:$A$49,0),MATCH(orders!K$1,products!$A$1:$G$1,0))</f>
        <v>0.5</v>
      </c>
      <c r="L391">
        <f>INDEX(products!$A$1:$G$49,MATCH($D391,products!$A$1:$A$49,0),MATCH(orders!L$1,products!$A$1:$G$1,0))</f>
        <v>7.77</v>
      </c>
      <c r="M391" s="3">
        <f t="shared" si="18"/>
        <v>3.8849999999999998</v>
      </c>
      <c r="N391" t="str">
        <f t="shared" si="19"/>
        <v>Liberica</v>
      </c>
      <c r="O391" t="str">
        <f t="shared" si="20"/>
        <v>Dark</v>
      </c>
      <c r="P391" t="str">
        <f>_xlfn.XLOOKUP(Table2[[#This Row],[Customer ID]],customers!$A$1:$A$1001,customers!$I$1:$I$1001," ",0)</f>
        <v>Yes</v>
      </c>
    </row>
    <row r="392" spans="1:16" x14ac:dyDescent="0.25">
      <c r="A392" s="2" t="s">
        <v>2689</v>
      </c>
      <c r="B392" s="6">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5">
        <f>INDEX(products!$A$1:$G$49,MATCH($D392,products!$A$1:$A$49,0),MATCH(orders!K$1,products!$A$1:$G$1,0))</f>
        <v>0.5</v>
      </c>
      <c r="L392">
        <f>INDEX(products!$A$1:$G$49,MATCH($D392,products!$A$1:$A$49,0),MATCH(orders!L$1,products!$A$1:$G$1,0))</f>
        <v>7.29</v>
      </c>
      <c r="M392" s="3">
        <f t="shared" si="18"/>
        <v>3.645</v>
      </c>
      <c r="N392" t="str">
        <f t="shared" si="19"/>
        <v>Excelsa</v>
      </c>
      <c r="O392" t="str">
        <f t="shared" si="20"/>
        <v>Dark</v>
      </c>
      <c r="P392" t="str">
        <f>_xlfn.XLOOKUP(Table2[[#This Row],[Customer ID]],customers!$A$1:$A$1001,customers!$I$1:$I$1001," ",0)</f>
        <v>Yes</v>
      </c>
    </row>
    <row r="393" spans="1:16" x14ac:dyDescent="0.25">
      <c r="A393" s="2" t="s">
        <v>2694</v>
      </c>
      <c r="B393" s="6">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5">
        <f>INDEX(products!$A$1:$G$49,MATCH($D393,products!$A$1:$A$49,0),MATCH(orders!K$1,products!$A$1:$G$1,0))</f>
        <v>0.5</v>
      </c>
      <c r="L393">
        <f>INDEX(products!$A$1:$G$49,MATCH($D393,products!$A$1:$A$49,0),MATCH(orders!L$1,products!$A$1:$G$1,0))</f>
        <v>6.75</v>
      </c>
      <c r="M393" s="3">
        <f t="shared" si="18"/>
        <v>3.375</v>
      </c>
      <c r="N393" t="str">
        <f t="shared" si="19"/>
        <v>Arabica</v>
      </c>
      <c r="O393" t="str">
        <f t="shared" si="20"/>
        <v>Medium</v>
      </c>
      <c r="P393" t="str">
        <f>_xlfn.XLOOKUP(Table2[[#This Row],[Customer ID]],customers!$A$1:$A$1001,customers!$I$1:$I$1001," ",0)</f>
        <v>No</v>
      </c>
    </row>
    <row r="394" spans="1:16" x14ac:dyDescent="0.25">
      <c r="A394" s="2" t="s">
        <v>2699</v>
      </c>
      <c r="B394" s="6">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5">
        <f>INDEX(products!$A$1:$G$49,MATCH($D394,products!$A$1:$A$49,0),MATCH(orders!K$1,products!$A$1:$G$1,0))</f>
        <v>1</v>
      </c>
      <c r="L394">
        <f>INDEX(products!$A$1:$G$49,MATCH($D394,products!$A$1:$A$49,0),MATCH(orders!L$1,products!$A$1:$G$1,0))</f>
        <v>14.85</v>
      </c>
      <c r="M394" s="3">
        <f t="shared" si="18"/>
        <v>14.85</v>
      </c>
      <c r="N394" t="str">
        <f t="shared" si="19"/>
        <v>Excelsa</v>
      </c>
      <c r="O394" t="str">
        <f t="shared" si="20"/>
        <v>Light</v>
      </c>
      <c r="P394" t="str">
        <f>_xlfn.XLOOKUP(Table2[[#This Row],[Customer ID]],customers!$A$1:$A$1001,customers!$I$1:$I$1001," ",0)</f>
        <v>No</v>
      </c>
    </row>
    <row r="395" spans="1:16" x14ac:dyDescent="0.25">
      <c r="A395" s="2" t="s">
        <v>2699</v>
      </c>
      <c r="B395" s="6">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5">
        <f>INDEX(products!$A$1:$G$49,MATCH($D395,products!$A$1:$A$49,0),MATCH(orders!K$1,products!$A$1:$G$1,0))</f>
        <v>0.2</v>
      </c>
      <c r="L395">
        <f>INDEX(products!$A$1:$G$49,MATCH($D395,products!$A$1:$A$49,0),MATCH(orders!L$1,products!$A$1:$G$1,0))</f>
        <v>3.8849999999999998</v>
      </c>
      <c r="M395" s="3">
        <f t="shared" si="18"/>
        <v>0.77700000000000002</v>
      </c>
      <c r="N395" t="str">
        <f t="shared" si="19"/>
        <v>Arabica</v>
      </c>
      <c r="O395" t="str">
        <f t="shared" si="20"/>
        <v>Light</v>
      </c>
      <c r="P395" t="str">
        <f>_xlfn.XLOOKUP(Table2[[#This Row],[Customer ID]],customers!$A$1:$A$1001,customers!$I$1:$I$1001," ",0)</f>
        <v>No</v>
      </c>
    </row>
    <row r="396" spans="1:16" x14ac:dyDescent="0.25">
      <c r="A396" s="2" t="s">
        <v>2710</v>
      </c>
      <c r="B396" s="6">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5">
        <f>INDEX(products!$A$1:$G$49,MATCH($D396,products!$A$1:$A$49,0),MATCH(orders!K$1,products!$A$1:$G$1,0))</f>
        <v>2.5</v>
      </c>
      <c r="L396">
        <f>INDEX(products!$A$1:$G$49,MATCH($D396,products!$A$1:$A$49,0),MATCH(orders!L$1,products!$A$1:$G$1,0))</f>
        <v>27.484999999999996</v>
      </c>
      <c r="M396" s="3">
        <f t="shared" si="18"/>
        <v>68.712499999999991</v>
      </c>
      <c r="N396" t="str">
        <f t="shared" si="19"/>
        <v>Robusta</v>
      </c>
      <c r="O396" t="str">
        <f t="shared" si="20"/>
        <v>Light</v>
      </c>
      <c r="P396" t="str">
        <f>_xlfn.XLOOKUP(Table2[[#This Row],[Customer ID]],customers!$A$1:$A$1001,customers!$I$1:$I$1001," ",0)</f>
        <v>No</v>
      </c>
    </row>
    <row r="397" spans="1:16" x14ac:dyDescent="0.25">
      <c r="A397" s="2" t="s">
        <v>2716</v>
      </c>
      <c r="B397" s="6">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5">
        <f>INDEX(products!$A$1:$G$49,MATCH($D397,products!$A$1:$A$49,0),MATCH(orders!K$1,products!$A$1:$G$1,0))</f>
        <v>0.5</v>
      </c>
      <c r="L397">
        <f>INDEX(products!$A$1:$G$49,MATCH($D397,products!$A$1:$A$49,0),MATCH(orders!L$1,products!$A$1:$G$1,0))</f>
        <v>7.77</v>
      </c>
      <c r="M397" s="3">
        <f t="shared" si="18"/>
        <v>3.8849999999999998</v>
      </c>
      <c r="N397" t="str">
        <f t="shared" si="19"/>
        <v>Liberica</v>
      </c>
      <c r="O397" t="str">
        <f t="shared" si="20"/>
        <v>Dark</v>
      </c>
      <c r="P397" t="str">
        <f>_xlfn.XLOOKUP(Table2[[#This Row],[Customer ID]],customers!$A$1:$A$1001,customers!$I$1:$I$1001," ",0)</f>
        <v>Yes</v>
      </c>
    </row>
    <row r="398" spans="1:16" x14ac:dyDescent="0.25">
      <c r="A398" s="2" t="s">
        <v>2721</v>
      </c>
      <c r="B398" s="6">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5">
        <f>INDEX(products!$A$1:$G$49,MATCH($D398,products!$A$1:$A$49,0),MATCH(orders!K$1,products!$A$1:$G$1,0))</f>
        <v>0.5</v>
      </c>
      <c r="L398">
        <f>INDEX(products!$A$1:$G$49,MATCH($D398,products!$A$1:$A$49,0),MATCH(orders!L$1,products!$A$1:$G$1,0))</f>
        <v>7.77</v>
      </c>
      <c r="M398" s="3">
        <f t="shared" si="18"/>
        <v>3.8849999999999998</v>
      </c>
      <c r="N398" t="str">
        <f t="shared" si="19"/>
        <v>Arabica</v>
      </c>
      <c r="O398" t="str">
        <f t="shared" si="20"/>
        <v>Light</v>
      </c>
      <c r="P398" t="str">
        <f>_xlfn.XLOOKUP(Table2[[#This Row],[Customer ID]],customers!$A$1:$A$1001,customers!$I$1:$I$1001," ",0)</f>
        <v>No</v>
      </c>
    </row>
    <row r="399" spans="1:16" x14ac:dyDescent="0.25">
      <c r="A399" s="2" t="s">
        <v>2727</v>
      </c>
      <c r="B399" s="6">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5">
        <f>INDEX(products!$A$1:$G$49,MATCH($D399,products!$A$1:$A$49,0),MATCH(orders!K$1,products!$A$1:$G$1,0))</f>
        <v>0.5</v>
      </c>
      <c r="L399">
        <f>INDEX(products!$A$1:$G$49,MATCH($D399,products!$A$1:$A$49,0),MATCH(orders!L$1,products!$A$1:$G$1,0))</f>
        <v>7.77</v>
      </c>
      <c r="M399" s="3">
        <f t="shared" si="18"/>
        <v>3.8849999999999998</v>
      </c>
      <c r="N399" t="str">
        <f t="shared" si="19"/>
        <v>Liberica</v>
      </c>
      <c r="O399" t="str">
        <f t="shared" si="20"/>
        <v>Dark</v>
      </c>
      <c r="P399" t="str">
        <f>_xlfn.XLOOKUP(Table2[[#This Row],[Customer ID]],customers!$A$1:$A$1001,customers!$I$1:$I$1001," ",0)</f>
        <v>Yes</v>
      </c>
    </row>
    <row r="400" spans="1:16" x14ac:dyDescent="0.25">
      <c r="A400" s="2" t="s">
        <v>2733</v>
      </c>
      <c r="B400" s="6">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5">
        <f>INDEX(products!$A$1:$G$49,MATCH($D400,products!$A$1:$A$49,0),MATCH(orders!K$1,products!$A$1:$G$1,0))</f>
        <v>0.2</v>
      </c>
      <c r="L400">
        <f>INDEX(products!$A$1:$G$49,MATCH($D400,products!$A$1:$A$49,0),MATCH(orders!L$1,products!$A$1:$G$1,0))</f>
        <v>2.9849999999999999</v>
      </c>
      <c r="M400" s="3">
        <f t="shared" si="18"/>
        <v>0.59699999999999998</v>
      </c>
      <c r="N400" t="str">
        <f t="shared" si="19"/>
        <v>Arabica</v>
      </c>
      <c r="O400" t="str">
        <f t="shared" si="20"/>
        <v>Dark</v>
      </c>
      <c r="P400" t="str">
        <f>_xlfn.XLOOKUP(Table2[[#This Row],[Customer ID]],customers!$A$1:$A$1001,customers!$I$1:$I$1001," ",0)</f>
        <v>Yes</v>
      </c>
    </row>
    <row r="401" spans="1:16" x14ac:dyDescent="0.25">
      <c r="A401" s="2" t="s">
        <v>2739</v>
      </c>
      <c r="B401" s="6">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5">
        <f>INDEX(products!$A$1:$G$49,MATCH($D401,products!$A$1:$A$49,0),MATCH(orders!K$1,products!$A$1:$G$1,0))</f>
        <v>2.5</v>
      </c>
      <c r="L401">
        <f>INDEX(products!$A$1:$G$49,MATCH($D401,products!$A$1:$A$49,0),MATCH(orders!L$1,products!$A$1:$G$1,0))</f>
        <v>27.945</v>
      </c>
      <c r="M401" s="3">
        <f t="shared" si="18"/>
        <v>69.862499999999997</v>
      </c>
      <c r="N401" t="str">
        <f t="shared" si="19"/>
        <v>Excelsa</v>
      </c>
      <c r="O401" t="str">
        <f t="shared" si="20"/>
        <v>Dark</v>
      </c>
      <c r="P401" t="str">
        <f>_xlfn.XLOOKUP(Table2[[#This Row],[Customer ID]],customers!$A$1:$A$1001,customers!$I$1:$I$1001," ",0)</f>
        <v>No</v>
      </c>
    </row>
    <row r="402" spans="1:16" x14ac:dyDescent="0.25">
      <c r="A402" s="2" t="s">
        <v>2745</v>
      </c>
      <c r="B402" s="6">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5">
        <f>INDEX(products!$A$1:$G$49,MATCH($D402,products!$A$1:$A$49,0),MATCH(orders!K$1,products!$A$1:$G$1,0))</f>
        <v>1</v>
      </c>
      <c r="L402">
        <f>INDEX(products!$A$1:$G$49,MATCH($D402,products!$A$1:$A$49,0),MATCH(orders!L$1,products!$A$1:$G$1,0))</f>
        <v>15.85</v>
      </c>
      <c r="M402" s="3">
        <f t="shared" si="18"/>
        <v>15.85</v>
      </c>
      <c r="N402" t="str">
        <f t="shared" si="19"/>
        <v>Liberica</v>
      </c>
      <c r="O402" t="str">
        <f t="shared" si="20"/>
        <v>Light</v>
      </c>
      <c r="P402" t="str">
        <f>_xlfn.XLOOKUP(Table2[[#This Row],[Customer ID]],customers!$A$1:$A$1001,customers!$I$1:$I$1001," ",0)</f>
        <v>No</v>
      </c>
    </row>
    <row r="403" spans="1:16" x14ac:dyDescent="0.25">
      <c r="A403" s="2" t="s">
        <v>2751</v>
      </c>
      <c r="B403" s="6">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5">
        <f>INDEX(products!$A$1:$G$49,MATCH($D403,products!$A$1:$A$49,0),MATCH(orders!K$1,products!$A$1:$G$1,0))</f>
        <v>0.2</v>
      </c>
      <c r="L403">
        <f>INDEX(products!$A$1:$G$49,MATCH($D403,products!$A$1:$A$49,0),MATCH(orders!L$1,products!$A$1:$G$1,0))</f>
        <v>4.3650000000000002</v>
      </c>
      <c r="M403" s="3">
        <f t="shared" si="18"/>
        <v>0.87300000000000011</v>
      </c>
      <c r="N403" t="str">
        <f t="shared" si="19"/>
        <v>Liberica</v>
      </c>
      <c r="O403" t="str">
        <f t="shared" si="20"/>
        <v>Medium</v>
      </c>
      <c r="P403" t="str">
        <f>_xlfn.XLOOKUP(Table2[[#This Row],[Customer ID]],customers!$A$1:$A$1001,customers!$I$1:$I$1001," ",0)</f>
        <v>Yes</v>
      </c>
    </row>
    <row r="404" spans="1:16" x14ac:dyDescent="0.25">
      <c r="A404" s="2" t="s">
        <v>2757</v>
      </c>
      <c r="B404" s="6">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5">
        <f>INDEX(products!$A$1:$G$49,MATCH($D404,products!$A$1:$A$49,0),MATCH(orders!K$1,products!$A$1:$G$1,0))</f>
        <v>1</v>
      </c>
      <c r="L404">
        <f>INDEX(products!$A$1:$G$49,MATCH($D404,products!$A$1:$A$49,0),MATCH(orders!L$1,products!$A$1:$G$1,0))</f>
        <v>8.9499999999999993</v>
      </c>
      <c r="M404" s="3">
        <f t="shared" si="18"/>
        <v>8.9499999999999993</v>
      </c>
      <c r="N404" t="str">
        <f t="shared" si="19"/>
        <v>Robusta</v>
      </c>
      <c r="O404" t="str">
        <f t="shared" si="20"/>
        <v>Dark</v>
      </c>
      <c r="P404" t="str">
        <f>_xlfn.XLOOKUP(Table2[[#This Row],[Customer ID]],customers!$A$1:$A$1001,customers!$I$1:$I$1001," ",0)</f>
        <v>Yes</v>
      </c>
    </row>
    <row r="405" spans="1:16" x14ac:dyDescent="0.25">
      <c r="A405" s="2" t="s">
        <v>2763</v>
      </c>
      <c r="B405" s="6">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5">
        <f>INDEX(products!$A$1:$G$49,MATCH($D405,products!$A$1:$A$49,0),MATCH(orders!K$1,products!$A$1:$G$1,0))</f>
        <v>0.2</v>
      </c>
      <c r="L405">
        <f>INDEX(products!$A$1:$G$49,MATCH($D405,products!$A$1:$A$49,0),MATCH(orders!L$1,products!$A$1:$G$1,0))</f>
        <v>4.7549999999999999</v>
      </c>
      <c r="M405" s="3">
        <f t="shared" si="18"/>
        <v>0.95100000000000007</v>
      </c>
      <c r="N405" t="str">
        <f t="shared" si="19"/>
        <v>Liberica</v>
      </c>
      <c r="O405" t="str">
        <f t="shared" si="20"/>
        <v>Light</v>
      </c>
      <c r="P405" t="str">
        <f>_xlfn.XLOOKUP(Table2[[#This Row],[Customer ID]],customers!$A$1:$A$1001,customers!$I$1:$I$1001," ",0)</f>
        <v>No</v>
      </c>
    </row>
    <row r="406" spans="1:16" x14ac:dyDescent="0.25">
      <c r="A406" s="2" t="s">
        <v>2769</v>
      </c>
      <c r="B406" s="6">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5">
        <f>INDEX(products!$A$1:$G$49,MATCH($D406,products!$A$1:$A$49,0),MATCH(orders!K$1,products!$A$1:$G$1,0))</f>
        <v>1</v>
      </c>
      <c r="L406">
        <f>INDEX(products!$A$1:$G$49,MATCH($D406,products!$A$1:$A$49,0),MATCH(orders!L$1,products!$A$1:$G$1,0))</f>
        <v>9.9499999999999993</v>
      </c>
      <c r="M406" s="3">
        <f t="shared" si="18"/>
        <v>9.9499999999999993</v>
      </c>
      <c r="N406" t="str">
        <f t="shared" si="19"/>
        <v>Arabica</v>
      </c>
      <c r="O406" t="str">
        <f t="shared" si="20"/>
        <v>Dark</v>
      </c>
      <c r="P406" t="str">
        <f>_xlfn.XLOOKUP(Table2[[#This Row],[Customer ID]],customers!$A$1:$A$1001,customers!$I$1:$I$1001," ",0)</f>
        <v>No</v>
      </c>
    </row>
    <row r="407" spans="1:16" x14ac:dyDescent="0.25">
      <c r="A407" s="2" t="s">
        <v>2775</v>
      </c>
      <c r="B407" s="6">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5">
        <f>INDEX(products!$A$1:$G$49,MATCH($D407,products!$A$1:$A$49,0),MATCH(orders!K$1,products!$A$1:$G$1,0))</f>
        <v>0.5</v>
      </c>
      <c r="L407">
        <f>INDEX(products!$A$1:$G$49,MATCH($D407,products!$A$1:$A$49,0),MATCH(orders!L$1,products!$A$1:$G$1,0))</f>
        <v>8.25</v>
      </c>
      <c r="M407" s="3">
        <f t="shared" si="18"/>
        <v>4.125</v>
      </c>
      <c r="N407" t="str">
        <f t="shared" si="19"/>
        <v>Excelsa</v>
      </c>
      <c r="O407" t="str">
        <f t="shared" si="20"/>
        <v>Medium</v>
      </c>
      <c r="P407" t="str">
        <f>_xlfn.XLOOKUP(Table2[[#This Row],[Customer ID]],customers!$A$1:$A$1001,customers!$I$1:$I$1001," ",0)</f>
        <v>Yes</v>
      </c>
    </row>
    <row r="408" spans="1:16" x14ac:dyDescent="0.25">
      <c r="A408" s="2" t="s">
        <v>2781</v>
      </c>
      <c r="B408" s="6">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5">
        <f>INDEX(products!$A$1:$G$49,MATCH($D408,products!$A$1:$A$49,0),MATCH(orders!K$1,products!$A$1:$G$1,0))</f>
        <v>1</v>
      </c>
      <c r="L408">
        <f>INDEX(products!$A$1:$G$49,MATCH($D408,products!$A$1:$A$49,0),MATCH(orders!L$1,products!$A$1:$G$1,0))</f>
        <v>13.75</v>
      </c>
      <c r="M408" s="3">
        <f t="shared" si="18"/>
        <v>13.75</v>
      </c>
      <c r="N408" t="str">
        <f t="shared" si="19"/>
        <v>Excelsa</v>
      </c>
      <c r="O408" t="str">
        <f t="shared" si="20"/>
        <v>Medium</v>
      </c>
      <c r="P408" t="str">
        <f>_xlfn.XLOOKUP(Table2[[#This Row],[Customer ID]],customers!$A$1:$A$1001,customers!$I$1:$I$1001," ",0)</f>
        <v>Yes</v>
      </c>
    </row>
    <row r="409" spans="1:16" x14ac:dyDescent="0.25">
      <c r="A409" s="2" t="s">
        <v>2787</v>
      </c>
      <c r="B409" s="6">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INDEX(products!$A$1:$G$49,MATCH($D409,products!$A$1:$A$49,0),MATCH(orders!I$1,products!$A$1:$G$1,0))</f>
        <v>Exc</v>
      </c>
      <c r="J409" t="str">
        <f>INDEX(products!$A$1:$G$49,MATCH($D409,products!$A$1:$A$49,0),MATCH(orders!J$1,products!$A$1:$G$1,0))</f>
        <v>M</v>
      </c>
      <c r="K409" s="5">
        <f>INDEX(products!$A$1:$G$49,MATCH($D409,products!$A$1:$A$49,0),MATCH(orders!K$1,products!$A$1:$G$1,0))</f>
        <v>0.5</v>
      </c>
      <c r="L409">
        <f>INDEX(products!$A$1:$G$49,MATCH($D409,products!$A$1:$A$49,0),MATCH(orders!L$1,products!$A$1:$G$1,0))</f>
        <v>8.25</v>
      </c>
      <c r="M409" s="3">
        <f t="shared" si="18"/>
        <v>4.125</v>
      </c>
      <c r="N409" t="str">
        <f t="shared" si="19"/>
        <v>Excelsa</v>
      </c>
      <c r="O409" t="str">
        <f t="shared" si="20"/>
        <v>Medium</v>
      </c>
      <c r="P409" t="str">
        <f>_xlfn.XLOOKUP(Table2[[#This Row],[Customer ID]],customers!$A$1:$A$1001,customers!$I$1:$I$1001," ",0)</f>
        <v>No</v>
      </c>
    </row>
    <row r="410" spans="1:16" x14ac:dyDescent="0.25">
      <c r="A410" s="2" t="s">
        <v>2792</v>
      </c>
      <c r="B410" s="6">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5">
        <f>INDEX(products!$A$1:$G$49,MATCH($D410,products!$A$1:$A$49,0),MATCH(orders!K$1,products!$A$1:$G$1,0))</f>
        <v>2.5</v>
      </c>
      <c r="L410">
        <f>INDEX(products!$A$1:$G$49,MATCH($D410,products!$A$1:$A$49,0),MATCH(orders!L$1,products!$A$1:$G$1,0))</f>
        <v>25.874999999999996</v>
      </c>
      <c r="M410" s="3">
        <f t="shared" si="18"/>
        <v>64.687499999999986</v>
      </c>
      <c r="N410" t="str">
        <f t="shared" si="19"/>
        <v>Arabica</v>
      </c>
      <c r="O410" t="str">
        <f t="shared" si="20"/>
        <v>Medium</v>
      </c>
      <c r="P410" t="str">
        <f>_xlfn.XLOOKUP(Table2[[#This Row],[Customer ID]],customers!$A$1:$A$1001,customers!$I$1:$I$1001," ",0)</f>
        <v>Yes</v>
      </c>
    </row>
    <row r="411" spans="1:16" x14ac:dyDescent="0.25">
      <c r="A411" s="2" t="s">
        <v>2798</v>
      </c>
      <c r="B411" s="6">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INDEX(products!$A$1:$G$49,MATCH($D411,products!$A$1:$A$49,0),MATCH(orders!I$1,products!$A$1:$G$1,0))</f>
        <v>Lib</v>
      </c>
      <c r="J411" t="str">
        <f>INDEX(products!$A$1:$G$49,MATCH($D411,products!$A$1:$A$49,0),MATCH(orders!J$1,products!$A$1:$G$1,0))</f>
        <v>L</v>
      </c>
      <c r="K411" s="5">
        <f>INDEX(products!$A$1:$G$49,MATCH($D411,products!$A$1:$A$49,0),MATCH(orders!K$1,products!$A$1:$G$1,0))</f>
        <v>1</v>
      </c>
      <c r="L411">
        <f>INDEX(products!$A$1:$G$49,MATCH($D411,products!$A$1:$A$49,0),MATCH(orders!L$1,products!$A$1:$G$1,0))</f>
        <v>15.85</v>
      </c>
      <c r="M411" s="3">
        <f t="shared" si="18"/>
        <v>15.85</v>
      </c>
      <c r="N411" t="str">
        <f t="shared" si="19"/>
        <v>Liberica</v>
      </c>
      <c r="O411" t="str">
        <f t="shared" si="20"/>
        <v>Light</v>
      </c>
      <c r="P411" t="str">
        <f>_xlfn.XLOOKUP(Table2[[#This Row],[Customer ID]],customers!$A$1:$A$1001,customers!$I$1:$I$1001," ",0)</f>
        <v>Yes</v>
      </c>
    </row>
    <row r="412" spans="1:16" x14ac:dyDescent="0.25">
      <c r="A412" s="2" t="s">
        <v>2803</v>
      </c>
      <c r="B412" s="6">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5">
        <f>INDEX(products!$A$1:$G$49,MATCH($D412,products!$A$1:$A$49,0),MATCH(orders!K$1,products!$A$1:$G$1,0))</f>
        <v>0.2</v>
      </c>
      <c r="L412">
        <f>INDEX(products!$A$1:$G$49,MATCH($D412,products!$A$1:$A$49,0),MATCH(orders!L$1,products!$A$1:$G$1,0))</f>
        <v>3.8849999999999998</v>
      </c>
      <c r="M412" s="3">
        <f t="shared" si="18"/>
        <v>0.77700000000000002</v>
      </c>
      <c r="N412" t="str">
        <f t="shared" si="19"/>
        <v>Arabica</v>
      </c>
      <c r="O412" t="str">
        <f t="shared" si="20"/>
        <v>Light</v>
      </c>
      <c r="P412" t="str">
        <f>_xlfn.XLOOKUP(Table2[[#This Row],[Customer ID]],customers!$A$1:$A$1001,customers!$I$1:$I$1001," ",0)</f>
        <v>No</v>
      </c>
    </row>
    <row r="413" spans="1:16" x14ac:dyDescent="0.25">
      <c r="A413" s="2" t="s">
        <v>2808</v>
      </c>
      <c r="B413" s="6">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5">
        <f>INDEX(products!$A$1:$G$49,MATCH($D413,products!$A$1:$A$49,0),MATCH(orders!K$1,products!$A$1:$G$1,0))</f>
        <v>1</v>
      </c>
      <c r="L413">
        <f>INDEX(products!$A$1:$G$49,MATCH($D413,products!$A$1:$A$49,0),MATCH(orders!L$1,products!$A$1:$G$1,0))</f>
        <v>14.55</v>
      </c>
      <c r="M413" s="3">
        <f t="shared" si="18"/>
        <v>14.55</v>
      </c>
      <c r="N413" t="str">
        <f t="shared" si="19"/>
        <v>Liberica</v>
      </c>
      <c r="O413" t="str">
        <f t="shared" si="20"/>
        <v>Medium</v>
      </c>
      <c r="P413" t="str">
        <f>_xlfn.XLOOKUP(Table2[[#This Row],[Customer ID]],customers!$A$1:$A$1001,customers!$I$1:$I$1001," ",0)</f>
        <v>Yes</v>
      </c>
    </row>
    <row r="414" spans="1:16" x14ac:dyDescent="0.25">
      <c r="A414" s="2" t="s">
        <v>2813</v>
      </c>
      <c r="B414" s="6">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5">
        <f>INDEX(products!$A$1:$G$49,MATCH($D414,products!$A$1:$A$49,0),MATCH(orders!K$1,products!$A$1:$G$1,0))</f>
        <v>1</v>
      </c>
      <c r="L414">
        <f>INDEX(products!$A$1:$G$49,MATCH($D414,products!$A$1:$A$49,0),MATCH(orders!L$1,products!$A$1:$G$1,0))</f>
        <v>11.25</v>
      </c>
      <c r="M414" s="3">
        <f t="shared" si="18"/>
        <v>11.25</v>
      </c>
      <c r="N414" t="str">
        <f t="shared" si="19"/>
        <v>Arabica</v>
      </c>
      <c r="O414" t="str">
        <f t="shared" si="20"/>
        <v>Medium</v>
      </c>
      <c r="P414" t="str">
        <f>_xlfn.XLOOKUP(Table2[[#This Row],[Customer ID]],customers!$A$1:$A$1001,customers!$I$1:$I$1001," ",0)</f>
        <v>Yes</v>
      </c>
    </row>
    <row r="415" spans="1:16" x14ac:dyDescent="0.25">
      <c r="A415" s="2" t="s">
        <v>2818</v>
      </c>
      <c r="B415" s="6">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5">
        <f>INDEX(products!$A$1:$G$49,MATCH($D415,products!$A$1:$A$49,0),MATCH(orders!K$1,products!$A$1:$G$1,0))</f>
        <v>2.5</v>
      </c>
      <c r="L415">
        <f>INDEX(products!$A$1:$G$49,MATCH($D415,products!$A$1:$A$49,0),MATCH(orders!L$1,products!$A$1:$G$1,0))</f>
        <v>36.454999999999998</v>
      </c>
      <c r="M415" s="3">
        <f t="shared" si="18"/>
        <v>91.137499999999989</v>
      </c>
      <c r="N415" t="str">
        <f t="shared" si="19"/>
        <v>Liberica</v>
      </c>
      <c r="O415" t="str">
        <f t="shared" si="20"/>
        <v>Light</v>
      </c>
      <c r="P415" t="str">
        <f>_xlfn.XLOOKUP(Table2[[#This Row],[Customer ID]],customers!$A$1:$A$1001,customers!$I$1:$I$1001," ",0)</f>
        <v>Yes</v>
      </c>
    </row>
    <row r="416" spans="1:16" x14ac:dyDescent="0.25">
      <c r="A416" s="2" t="s">
        <v>2824</v>
      </c>
      <c r="B416" s="6">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5">
        <f>INDEX(products!$A$1:$G$49,MATCH($D416,products!$A$1:$A$49,0),MATCH(orders!K$1,products!$A$1:$G$1,0))</f>
        <v>0.2</v>
      </c>
      <c r="L416">
        <f>INDEX(products!$A$1:$G$49,MATCH($D416,products!$A$1:$A$49,0),MATCH(orders!L$1,products!$A$1:$G$1,0))</f>
        <v>3.5849999999999995</v>
      </c>
      <c r="M416" s="3">
        <f t="shared" si="18"/>
        <v>0.71699999999999997</v>
      </c>
      <c r="N416" t="str">
        <f t="shared" si="19"/>
        <v>Robusta</v>
      </c>
      <c r="O416" t="str">
        <f t="shared" si="20"/>
        <v>Light</v>
      </c>
      <c r="P416" t="str">
        <f>_xlfn.XLOOKUP(Table2[[#This Row],[Customer ID]],customers!$A$1:$A$1001,customers!$I$1:$I$1001," ",0)</f>
        <v>Yes</v>
      </c>
    </row>
    <row r="417" spans="1:16" x14ac:dyDescent="0.25">
      <c r="A417" s="2" t="s">
        <v>2829</v>
      </c>
      <c r="B417" s="6">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5">
        <f>INDEX(products!$A$1:$G$49,MATCH($D417,products!$A$1:$A$49,0),MATCH(orders!K$1,products!$A$1:$G$1,0))</f>
        <v>0.2</v>
      </c>
      <c r="L417">
        <f>INDEX(products!$A$1:$G$49,MATCH($D417,products!$A$1:$A$49,0),MATCH(orders!L$1,products!$A$1:$G$1,0))</f>
        <v>2.9849999999999999</v>
      </c>
      <c r="M417" s="3">
        <f t="shared" si="18"/>
        <v>0.59699999999999998</v>
      </c>
      <c r="N417" t="str">
        <f t="shared" si="19"/>
        <v>Robusta</v>
      </c>
      <c r="O417" t="str">
        <f t="shared" si="20"/>
        <v>Medium</v>
      </c>
      <c r="P417" t="str">
        <f>_xlfn.XLOOKUP(Table2[[#This Row],[Customer ID]],customers!$A$1:$A$1001,customers!$I$1:$I$1001," ",0)</f>
        <v>No</v>
      </c>
    </row>
    <row r="418" spans="1:16" x14ac:dyDescent="0.25">
      <c r="A418" s="2" t="s">
        <v>2834</v>
      </c>
      <c r="B418" s="6">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5">
        <f>INDEX(products!$A$1:$G$49,MATCH($D418,products!$A$1:$A$49,0),MATCH(orders!K$1,products!$A$1:$G$1,0))</f>
        <v>0.5</v>
      </c>
      <c r="L418">
        <f>INDEX(products!$A$1:$G$49,MATCH($D418,products!$A$1:$A$49,0),MATCH(orders!L$1,products!$A$1:$G$1,0))</f>
        <v>7.77</v>
      </c>
      <c r="M418" s="3">
        <f t="shared" si="18"/>
        <v>3.8849999999999998</v>
      </c>
      <c r="N418" t="str">
        <f t="shared" si="19"/>
        <v>Arabica</v>
      </c>
      <c r="O418" t="str">
        <f t="shared" si="20"/>
        <v>Light</v>
      </c>
      <c r="P418" t="str">
        <f>_xlfn.XLOOKUP(Table2[[#This Row],[Customer ID]],customers!$A$1:$A$1001,customers!$I$1:$I$1001," ",0)</f>
        <v>Yes</v>
      </c>
    </row>
    <row r="419" spans="1:16" x14ac:dyDescent="0.25">
      <c r="A419" s="2" t="s">
        <v>2839</v>
      </c>
      <c r="B419" s="6">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5">
        <f>INDEX(products!$A$1:$G$49,MATCH($D419,products!$A$1:$A$49,0),MATCH(orders!K$1,products!$A$1:$G$1,0))</f>
        <v>2.5</v>
      </c>
      <c r="L419">
        <f>INDEX(products!$A$1:$G$49,MATCH($D419,products!$A$1:$A$49,0),MATCH(orders!L$1,products!$A$1:$G$1,0))</f>
        <v>29.784999999999997</v>
      </c>
      <c r="M419" s="3">
        <f t="shared" si="18"/>
        <v>74.462499999999991</v>
      </c>
      <c r="N419" t="str">
        <f t="shared" si="19"/>
        <v>Arabica</v>
      </c>
      <c r="O419" t="str">
        <f t="shared" si="20"/>
        <v>Light</v>
      </c>
      <c r="P419" t="str">
        <f>_xlfn.XLOOKUP(Table2[[#This Row],[Customer ID]],customers!$A$1:$A$1001,customers!$I$1:$I$1001," ",0)</f>
        <v>Yes</v>
      </c>
    </row>
    <row r="420" spans="1:16" x14ac:dyDescent="0.25">
      <c r="A420" s="2" t="s">
        <v>2844</v>
      </c>
      <c r="B420" s="6">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5">
        <f>INDEX(products!$A$1:$G$49,MATCH($D420,products!$A$1:$A$49,0),MATCH(orders!K$1,products!$A$1:$G$1,0))</f>
        <v>2.5</v>
      </c>
      <c r="L420">
        <f>INDEX(products!$A$1:$G$49,MATCH($D420,products!$A$1:$A$49,0),MATCH(orders!L$1,products!$A$1:$G$1,0))</f>
        <v>29.784999999999997</v>
      </c>
      <c r="M420" s="3">
        <f t="shared" si="18"/>
        <v>74.462499999999991</v>
      </c>
      <c r="N420" t="str">
        <f t="shared" si="19"/>
        <v>Arabica</v>
      </c>
      <c r="O420" t="str">
        <f t="shared" si="20"/>
        <v>Light</v>
      </c>
      <c r="P420" t="str">
        <f>_xlfn.XLOOKUP(Table2[[#This Row],[Customer ID]],customers!$A$1:$A$1001,customers!$I$1:$I$1001," ",0)</f>
        <v>Yes</v>
      </c>
    </row>
    <row r="421" spans="1:16" x14ac:dyDescent="0.25">
      <c r="A421" s="2" t="s">
        <v>2849</v>
      </c>
      <c r="B421" s="6">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5">
        <f>INDEX(products!$A$1:$G$49,MATCH($D421,products!$A$1:$A$49,0),MATCH(orders!K$1,products!$A$1:$G$1,0))</f>
        <v>0.5</v>
      </c>
      <c r="L421">
        <f>INDEX(products!$A$1:$G$49,MATCH($D421,products!$A$1:$A$49,0),MATCH(orders!L$1,products!$A$1:$G$1,0))</f>
        <v>8.73</v>
      </c>
      <c r="M421" s="3">
        <f t="shared" si="18"/>
        <v>4.3650000000000002</v>
      </c>
      <c r="N421" t="str">
        <f t="shared" si="19"/>
        <v>Liberica</v>
      </c>
      <c r="O421" t="str">
        <f t="shared" si="20"/>
        <v>Medium</v>
      </c>
      <c r="P421" t="str">
        <f>_xlfn.XLOOKUP(Table2[[#This Row],[Customer ID]],customers!$A$1:$A$1001,customers!$I$1:$I$1001," ",0)</f>
        <v>Yes</v>
      </c>
    </row>
    <row r="422" spans="1:16" x14ac:dyDescent="0.25">
      <c r="A422" s="2" t="s">
        <v>2855</v>
      </c>
      <c r="B422" s="6">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5">
        <f>INDEX(products!$A$1:$G$49,MATCH($D422,products!$A$1:$A$49,0),MATCH(orders!K$1,products!$A$1:$G$1,0))</f>
        <v>0.5</v>
      </c>
      <c r="L422">
        <f>INDEX(products!$A$1:$G$49,MATCH($D422,products!$A$1:$A$49,0),MATCH(orders!L$1,products!$A$1:$G$1,0))</f>
        <v>7.77</v>
      </c>
      <c r="M422" s="3">
        <f t="shared" si="18"/>
        <v>3.8849999999999998</v>
      </c>
      <c r="N422" t="str">
        <f t="shared" si="19"/>
        <v>Liberica</v>
      </c>
      <c r="O422" t="str">
        <f t="shared" si="20"/>
        <v>Dark</v>
      </c>
      <c r="P422" t="str">
        <f>_xlfn.XLOOKUP(Table2[[#This Row],[Customer ID]],customers!$A$1:$A$1001,customers!$I$1:$I$1001," ",0)</f>
        <v>No</v>
      </c>
    </row>
    <row r="423" spans="1:16" x14ac:dyDescent="0.25">
      <c r="A423" s="2" t="s">
        <v>2855</v>
      </c>
      <c r="B423" s="6">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5">
        <f>INDEX(products!$A$1:$G$49,MATCH($D423,products!$A$1:$A$49,0),MATCH(orders!K$1,products!$A$1:$G$1,0))</f>
        <v>2.5</v>
      </c>
      <c r="L423">
        <f>INDEX(products!$A$1:$G$49,MATCH($D423,products!$A$1:$A$49,0),MATCH(orders!L$1,products!$A$1:$G$1,0))</f>
        <v>22.884999999999998</v>
      </c>
      <c r="M423" s="3">
        <f t="shared" si="18"/>
        <v>57.212499999999991</v>
      </c>
      <c r="N423" t="str">
        <f t="shared" si="19"/>
        <v>Arabica</v>
      </c>
      <c r="O423" t="str">
        <f t="shared" si="20"/>
        <v>Dark</v>
      </c>
      <c r="P423" t="str">
        <f>_xlfn.XLOOKUP(Table2[[#This Row],[Customer ID]],customers!$A$1:$A$1001,customers!$I$1:$I$1001," ",0)</f>
        <v>No</v>
      </c>
    </row>
    <row r="424" spans="1:16" x14ac:dyDescent="0.25">
      <c r="A424" s="2" t="s">
        <v>2866</v>
      </c>
      <c r="B424" s="6">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5">
        <f>INDEX(products!$A$1:$G$49,MATCH($D424,products!$A$1:$A$49,0),MATCH(orders!K$1,products!$A$1:$G$1,0))</f>
        <v>0.5</v>
      </c>
      <c r="L424">
        <f>INDEX(products!$A$1:$G$49,MATCH($D424,products!$A$1:$A$49,0),MATCH(orders!L$1,products!$A$1:$G$1,0))</f>
        <v>5.97</v>
      </c>
      <c r="M424" s="3">
        <f t="shared" si="18"/>
        <v>2.9849999999999999</v>
      </c>
      <c r="N424" t="str">
        <f t="shared" si="19"/>
        <v>Arabica</v>
      </c>
      <c r="O424" t="str">
        <f t="shared" si="20"/>
        <v>Dark</v>
      </c>
      <c r="P424" t="str">
        <f>_xlfn.XLOOKUP(Table2[[#This Row],[Customer ID]],customers!$A$1:$A$1001,customers!$I$1:$I$1001," ",0)</f>
        <v>No</v>
      </c>
    </row>
    <row r="425" spans="1:16" x14ac:dyDescent="0.25">
      <c r="A425" s="2" t="s">
        <v>2871</v>
      </c>
      <c r="B425" s="6">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5">
        <f>INDEX(products!$A$1:$G$49,MATCH($D425,products!$A$1:$A$49,0),MATCH(orders!K$1,products!$A$1:$G$1,0))</f>
        <v>0.5</v>
      </c>
      <c r="L425">
        <f>INDEX(products!$A$1:$G$49,MATCH($D425,products!$A$1:$A$49,0),MATCH(orders!L$1,products!$A$1:$G$1,0))</f>
        <v>5.97</v>
      </c>
      <c r="M425" s="3">
        <f t="shared" si="18"/>
        <v>2.9849999999999999</v>
      </c>
      <c r="N425" t="str">
        <f t="shared" si="19"/>
        <v>Robusta</v>
      </c>
      <c r="O425" t="str">
        <f t="shared" si="20"/>
        <v>Medium</v>
      </c>
      <c r="P425" t="str">
        <f>_xlfn.XLOOKUP(Table2[[#This Row],[Customer ID]],customers!$A$1:$A$1001,customers!$I$1:$I$1001," ",0)</f>
        <v>No</v>
      </c>
    </row>
    <row r="426" spans="1:16" x14ac:dyDescent="0.25">
      <c r="A426" s="2" t="s">
        <v>2876</v>
      </c>
      <c r="B426" s="6">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5">
        <f>INDEX(products!$A$1:$G$49,MATCH($D426,products!$A$1:$A$49,0),MATCH(orders!K$1,products!$A$1:$G$1,0))</f>
        <v>0.5</v>
      </c>
      <c r="L426">
        <f>INDEX(products!$A$1:$G$49,MATCH($D426,products!$A$1:$A$49,0),MATCH(orders!L$1,products!$A$1:$G$1,0))</f>
        <v>8.91</v>
      </c>
      <c r="M426" s="3">
        <f t="shared" si="18"/>
        <v>4.4550000000000001</v>
      </c>
      <c r="N426" t="str">
        <f t="shared" si="19"/>
        <v>Excelsa</v>
      </c>
      <c r="O426" t="str">
        <f t="shared" si="20"/>
        <v>Light</v>
      </c>
      <c r="P426" t="str">
        <f>_xlfn.XLOOKUP(Table2[[#This Row],[Customer ID]],customers!$A$1:$A$1001,customers!$I$1:$I$1001," ",0)</f>
        <v>Yes</v>
      </c>
    </row>
    <row r="427" spans="1:16" x14ac:dyDescent="0.25">
      <c r="A427" s="2" t="s">
        <v>2882</v>
      </c>
      <c r="B427" s="6">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5">
        <f>INDEX(products!$A$1:$G$49,MATCH($D427,products!$A$1:$A$49,0),MATCH(orders!K$1,products!$A$1:$G$1,0))</f>
        <v>1</v>
      </c>
      <c r="L427">
        <f>INDEX(products!$A$1:$G$49,MATCH($D427,products!$A$1:$A$49,0),MATCH(orders!L$1,products!$A$1:$G$1,0))</f>
        <v>8.9499999999999993</v>
      </c>
      <c r="M427" s="3">
        <f t="shared" si="18"/>
        <v>8.9499999999999993</v>
      </c>
      <c r="N427" t="str">
        <f t="shared" si="19"/>
        <v>Robusta</v>
      </c>
      <c r="O427" t="str">
        <f t="shared" si="20"/>
        <v>Dark</v>
      </c>
      <c r="P427" t="str">
        <f>_xlfn.XLOOKUP(Table2[[#This Row],[Customer ID]],customers!$A$1:$A$1001,customers!$I$1:$I$1001," ",0)</f>
        <v>No</v>
      </c>
    </row>
    <row r="428" spans="1:16" x14ac:dyDescent="0.25">
      <c r="A428" s="2" t="s">
        <v>2888</v>
      </c>
      <c r="B428" s="6">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5">
        <f>INDEX(products!$A$1:$G$49,MATCH($D428,products!$A$1:$A$49,0),MATCH(orders!K$1,products!$A$1:$G$1,0))</f>
        <v>0.2</v>
      </c>
      <c r="L428">
        <f>INDEX(products!$A$1:$G$49,MATCH($D428,products!$A$1:$A$49,0),MATCH(orders!L$1,products!$A$1:$G$1,0))</f>
        <v>3.5849999999999995</v>
      </c>
      <c r="M428" s="3">
        <f t="shared" si="18"/>
        <v>0.71699999999999997</v>
      </c>
      <c r="N428" t="str">
        <f t="shared" si="19"/>
        <v>Robusta</v>
      </c>
      <c r="O428" t="str">
        <f t="shared" si="20"/>
        <v>Light</v>
      </c>
      <c r="P428" t="str">
        <f>_xlfn.XLOOKUP(Table2[[#This Row],[Customer ID]],customers!$A$1:$A$1001,customers!$I$1:$I$1001," ",0)</f>
        <v>Yes</v>
      </c>
    </row>
    <row r="429" spans="1:16" x14ac:dyDescent="0.25">
      <c r="A429" s="2" t="s">
        <v>2894</v>
      </c>
      <c r="B429" s="6">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5">
        <f>INDEX(products!$A$1:$G$49,MATCH($D429,products!$A$1:$A$49,0),MATCH(orders!K$1,products!$A$1:$G$1,0))</f>
        <v>2.5</v>
      </c>
      <c r="L429">
        <f>INDEX(products!$A$1:$G$49,MATCH($D429,products!$A$1:$A$49,0),MATCH(orders!L$1,products!$A$1:$G$1,0))</f>
        <v>25.874999999999996</v>
      </c>
      <c r="M429" s="3">
        <f t="shared" si="18"/>
        <v>64.687499999999986</v>
      </c>
      <c r="N429" t="str">
        <f t="shared" si="19"/>
        <v>Arabica</v>
      </c>
      <c r="O429" t="str">
        <f t="shared" si="20"/>
        <v>Medium</v>
      </c>
      <c r="P429" t="str">
        <f>_xlfn.XLOOKUP(Table2[[#This Row],[Customer ID]],customers!$A$1:$A$1001,customers!$I$1:$I$1001," ",0)</f>
        <v>Yes</v>
      </c>
    </row>
    <row r="430" spans="1:16" x14ac:dyDescent="0.25">
      <c r="A430" s="2" t="s">
        <v>2899</v>
      </c>
      <c r="B430" s="6">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5">
        <f>INDEX(products!$A$1:$G$49,MATCH($D430,products!$A$1:$A$49,0),MATCH(orders!K$1,products!$A$1:$G$1,0))</f>
        <v>1</v>
      </c>
      <c r="L430">
        <f>INDEX(products!$A$1:$G$49,MATCH($D430,products!$A$1:$A$49,0),MATCH(orders!L$1,products!$A$1:$G$1,0))</f>
        <v>11.95</v>
      </c>
      <c r="M430" s="3">
        <f t="shared" si="18"/>
        <v>11.95</v>
      </c>
      <c r="N430" t="str">
        <f t="shared" si="19"/>
        <v>Robusta</v>
      </c>
      <c r="O430" t="str">
        <f t="shared" si="20"/>
        <v>Light</v>
      </c>
      <c r="P430" t="str">
        <f>_xlfn.XLOOKUP(Table2[[#This Row],[Customer ID]],customers!$A$1:$A$1001,customers!$I$1:$I$1001," ",0)</f>
        <v>No</v>
      </c>
    </row>
    <row r="431" spans="1:16" x14ac:dyDescent="0.25">
      <c r="A431" s="2" t="s">
        <v>2905</v>
      </c>
      <c r="B431" s="6">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5">
        <f>INDEX(products!$A$1:$G$49,MATCH($D431,products!$A$1:$A$49,0),MATCH(orders!K$1,products!$A$1:$G$1,0))</f>
        <v>1</v>
      </c>
      <c r="L431">
        <f>INDEX(products!$A$1:$G$49,MATCH($D431,products!$A$1:$A$49,0),MATCH(orders!L$1,products!$A$1:$G$1,0))</f>
        <v>12.95</v>
      </c>
      <c r="M431" s="3">
        <f t="shared" si="18"/>
        <v>12.95</v>
      </c>
      <c r="N431" t="str">
        <f t="shared" si="19"/>
        <v>Arabica</v>
      </c>
      <c r="O431" t="str">
        <f t="shared" si="20"/>
        <v>Light</v>
      </c>
      <c r="P431" t="str">
        <f>_xlfn.XLOOKUP(Table2[[#This Row],[Customer ID]],customers!$A$1:$A$1001,customers!$I$1:$I$1001," ",0)</f>
        <v>No</v>
      </c>
    </row>
    <row r="432" spans="1:16" x14ac:dyDescent="0.25">
      <c r="A432" s="2" t="s">
        <v>2911</v>
      </c>
      <c r="B432" s="6">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5">
        <f>INDEX(products!$A$1:$G$49,MATCH($D432,products!$A$1:$A$49,0),MATCH(orders!K$1,products!$A$1:$G$1,0))</f>
        <v>0.2</v>
      </c>
      <c r="L432">
        <f>INDEX(products!$A$1:$G$49,MATCH($D432,products!$A$1:$A$49,0),MATCH(orders!L$1,products!$A$1:$G$1,0))</f>
        <v>2.6849999999999996</v>
      </c>
      <c r="M432" s="3">
        <f t="shared" si="18"/>
        <v>0.53699999999999992</v>
      </c>
      <c r="N432" t="str">
        <f t="shared" si="19"/>
        <v>Robusta</v>
      </c>
      <c r="O432" t="str">
        <f t="shared" si="20"/>
        <v>Dark</v>
      </c>
      <c r="P432" t="str">
        <f>_xlfn.XLOOKUP(Table2[[#This Row],[Customer ID]],customers!$A$1:$A$1001,customers!$I$1:$I$1001," ",0)</f>
        <v>Yes</v>
      </c>
    </row>
    <row r="433" spans="1:16" x14ac:dyDescent="0.25">
      <c r="A433" s="2" t="s">
        <v>2917</v>
      </c>
      <c r="B433" s="6">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5">
        <f>INDEX(products!$A$1:$G$49,MATCH($D433,products!$A$1:$A$49,0),MATCH(orders!K$1,products!$A$1:$G$1,0))</f>
        <v>2.5</v>
      </c>
      <c r="L433">
        <f>INDEX(products!$A$1:$G$49,MATCH($D433,products!$A$1:$A$49,0),MATCH(orders!L$1,products!$A$1:$G$1,0))</f>
        <v>27.945</v>
      </c>
      <c r="M433" s="3">
        <f t="shared" si="18"/>
        <v>69.862499999999997</v>
      </c>
      <c r="N433" t="str">
        <f t="shared" si="19"/>
        <v>Excelsa</v>
      </c>
      <c r="O433" t="str">
        <f t="shared" si="20"/>
        <v>Dark</v>
      </c>
      <c r="P433" t="str">
        <f>_xlfn.XLOOKUP(Table2[[#This Row],[Customer ID]],customers!$A$1:$A$1001,customers!$I$1:$I$1001," ",0)</f>
        <v>Yes</v>
      </c>
    </row>
    <row r="434" spans="1:16" x14ac:dyDescent="0.25">
      <c r="A434" s="2" t="s">
        <v>2923</v>
      </c>
      <c r="B434" s="6">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5">
        <f>INDEX(products!$A$1:$G$49,MATCH($D434,products!$A$1:$A$49,0),MATCH(orders!K$1,products!$A$1:$G$1,0))</f>
        <v>1</v>
      </c>
      <c r="L434">
        <f>INDEX(products!$A$1:$G$49,MATCH($D434,products!$A$1:$A$49,0),MATCH(orders!L$1,products!$A$1:$G$1,0))</f>
        <v>11.25</v>
      </c>
      <c r="M434" s="3">
        <f t="shared" si="18"/>
        <v>11.25</v>
      </c>
      <c r="N434" t="str">
        <f t="shared" si="19"/>
        <v>Arabica</v>
      </c>
      <c r="O434" t="str">
        <f t="shared" si="20"/>
        <v>Medium</v>
      </c>
      <c r="P434" t="str">
        <f>_xlfn.XLOOKUP(Table2[[#This Row],[Customer ID]],customers!$A$1:$A$1001,customers!$I$1:$I$1001," ",0)</f>
        <v>No</v>
      </c>
    </row>
    <row r="435" spans="1:16" x14ac:dyDescent="0.25">
      <c r="A435" s="2" t="s">
        <v>2928</v>
      </c>
      <c r="B435" s="6">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5">
        <f>INDEX(products!$A$1:$G$49,MATCH($D435,products!$A$1:$A$49,0),MATCH(orders!K$1,products!$A$1:$G$1,0))</f>
        <v>2.5</v>
      </c>
      <c r="L435">
        <f>INDEX(products!$A$1:$G$49,MATCH($D435,products!$A$1:$A$49,0),MATCH(orders!L$1,products!$A$1:$G$1,0))</f>
        <v>33.464999999999996</v>
      </c>
      <c r="M435" s="3">
        <f t="shared" si="18"/>
        <v>83.662499999999994</v>
      </c>
      <c r="N435" t="str">
        <f t="shared" si="19"/>
        <v>Liberica</v>
      </c>
      <c r="O435" t="str">
        <f t="shared" si="20"/>
        <v>Medium</v>
      </c>
      <c r="P435" t="str">
        <f>_xlfn.XLOOKUP(Table2[[#This Row],[Customer ID]],customers!$A$1:$A$1001,customers!$I$1:$I$1001," ",0)</f>
        <v>Yes</v>
      </c>
    </row>
    <row r="436" spans="1:16" x14ac:dyDescent="0.25">
      <c r="A436" s="2" t="s">
        <v>2934</v>
      </c>
      <c r="B436" s="6">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5">
        <f>INDEX(products!$A$1:$G$49,MATCH($D436,products!$A$1:$A$49,0),MATCH(orders!K$1,products!$A$1:$G$1,0))</f>
        <v>1</v>
      </c>
      <c r="L436">
        <f>INDEX(products!$A$1:$G$49,MATCH($D436,products!$A$1:$A$49,0),MATCH(orders!L$1,products!$A$1:$G$1,0))</f>
        <v>11.25</v>
      </c>
      <c r="M436" s="3">
        <f t="shared" si="18"/>
        <v>11.25</v>
      </c>
      <c r="N436" t="str">
        <f t="shared" si="19"/>
        <v>Arabica</v>
      </c>
      <c r="O436" t="str">
        <f t="shared" si="20"/>
        <v>Medium</v>
      </c>
      <c r="P436" t="str">
        <f>_xlfn.XLOOKUP(Table2[[#This Row],[Customer ID]],customers!$A$1:$A$1001,customers!$I$1:$I$1001," ",0)</f>
        <v>No</v>
      </c>
    </row>
    <row r="437" spans="1:16" x14ac:dyDescent="0.25">
      <c r="A437" s="2" t="s">
        <v>2939</v>
      </c>
      <c r="B437" s="6">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5">
        <f>INDEX(products!$A$1:$G$49,MATCH($D437,products!$A$1:$A$49,0),MATCH(orders!K$1,products!$A$1:$G$1,0))</f>
        <v>0.5</v>
      </c>
      <c r="L437">
        <f>INDEX(products!$A$1:$G$49,MATCH($D437,products!$A$1:$A$49,0),MATCH(orders!L$1,products!$A$1:$G$1,0))</f>
        <v>8.25</v>
      </c>
      <c r="M437" s="3">
        <f t="shared" si="18"/>
        <v>4.125</v>
      </c>
      <c r="N437" t="str">
        <f t="shared" si="19"/>
        <v>Excelsa</v>
      </c>
      <c r="O437" t="str">
        <f t="shared" si="20"/>
        <v>Medium</v>
      </c>
      <c r="P437" t="str">
        <f>_xlfn.XLOOKUP(Table2[[#This Row],[Customer ID]],customers!$A$1:$A$1001,customers!$I$1:$I$1001," ",0)</f>
        <v>No</v>
      </c>
    </row>
    <row r="438" spans="1:16" x14ac:dyDescent="0.25">
      <c r="A438" s="2" t="s">
        <v>2945</v>
      </c>
      <c r="B438" s="6">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5">
        <f>INDEX(products!$A$1:$G$49,MATCH($D438,products!$A$1:$A$49,0),MATCH(orders!K$1,products!$A$1:$G$1,0))</f>
        <v>0.2</v>
      </c>
      <c r="L438">
        <f>INDEX(products!$A$1:$G$49,MATCH($D438,products!$A$1:$A$49,0),MATCH(orders!L$1,products!$A$1:$G$1,0))</f>
        <v>4.7549999999999999</v>
      </c>
      <c r="M438" s="3">
        <f t="shared" si="18"/>
        <v>0.95100000000000007</v>
      </c>
      <c r="N438" t="str">
        <f t="shared" si="19"/>
        <v>Liberica</v>
      </c>
      <c r="O438" t="str">
        <f t="shared" si="20"/>
        <v>Light</v>
      </c>
      <c r="P438" t="str">
        <f>_xlfn.XLOOKUP(Table2[[#This Row],[Customer ID]],customers!$A$1:$A$1001,customers!$I$1:$I$1001," ",0)</f>
        <v>Yes</v>
      </c>
    </row>
    <row r="439" spans="1:16" x14ac:dyDescent="0.25">
      <c r="A439" s="2" t="s">
        <v>2951</v>
      </c>
      <c r="B439" s="6">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5">
        <f>INDEX(products!$A$1:$G$49,MATCH($D439,products!$A$1:$A$49,0),MATCH(orders!K$1,products!$A$1:$G$1,0))</f>
        <v>2.5</v>
      </c>
      <c r="L439">
        <f>INDEX(products!$A$1:$G$49,MATCH($D439,products!$A$1:$A$49,0),MATCH(orders!L$1,products!$A$1:$G$1,0))</f>
        <v>29.784999999999997</v>
      </c>
      <c r="M439" s="3">
        <f t="shared" si="18"/>
        <v>74.462499999999991</v>
      </c>
      <c r="N439" t="str">
        <f t="shared" si="19"/>
        <v>Liberica</v>
      </c>
      <c r="O439" t="str">
        <f t="shared" si="20"/>
        <v>Dark</v>
      </c>
      <c r="P439" t="str">
        <f>_xlfn.XLOOKUP(Table2[[#This Row],[Customer ID]],customers!$A$1:$A$1001,customers!$I$1:$I$1001," ",0)</f>
        <v>No</v>
      </c>
    </row>
    <row r="440" spans="1:16" x14ac:dyDescent="0.25">
      <c r="A440" s="2" t="s">
        <v>2956</v>
      </c>
      <c r="B440" s="6">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5">
        <f>INDEX(products!$A$1:$G$49,MATCH($D440,products!$A$1:$A$49,0),MATCH(orders!K$1,products!$A$1:$G$1,0))</f>
        <v>0.5</v>
      </c>
      <c r="L440">
        <f>INDEX(products!$A$1:$G$49,MATCH($D440,products!$A$1:$A$49,0),MATCH(orders!L$1,products!$A$1:$G$1,0))</f>
        <v>7.77</v>
      </c>
      <c r="M440" s="3">
        <f t="shared" si="18"/>
        <v>3.8849999999999998</v>
      </c>
      <c r="N440" t="str">
        <f t="shared" si="19"/>
        <v>Liberica</v>
      </c>
      <c r="O440" t="str">
        <f t="shared" si="20"/>
        <v>Dark</v>
      </c>
      <c r="P440" t="str">
        <f>_xlfn.XLOOKUP(Table2[[#This Row],[Customer ID]],customers!$A$1:$A$1001,customers!$I$1:$I$1001," ",0)</f>
        <v>No</v>
      </c>
    </row>
    <row r="441" spans="1:16" x14ac:dyDescent="0.25">
      <c r="A441" s="2" t="s">
        <v>2962</v>
      </c>
      <c r="B441" s="6">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5">
        <f>INDEX(products!$A$1:$G$49,MATCH($D441,products!$A$1:$A$49,0),MATCH(orders!K$1,products!$A$1:$G$1,0))</f>
        <v>0.5</v>
      </c>
      <c r="L441">
        <f>INDEX(products!$A$1:$G$49,MATCH($D441,products!$A$1:$A$49,0),MATCH(orders!L$1,products!$A$1:$G$1,0))</f>
        <v>8.91</v>
      </c>
      <c r="M441" s="3">
        <f t="shared" si="18"/>
        <v>4.4550000000000001</v>
      </c>
      <c r="N441" t="str">
        <f t="shared" si="19"/>
        <v>Excelsa</v>
      </c>
      <c r="O441" t="str">
        <f t="shared" si="20"/>
        <v>Light</v>
      </c>
      <c r="P441" t="str">
        <f>_xlfn.XLOOKUP(Table2[[#This Row],[Customer ID]],customers!$A$1:$A$1001,customers!$I$1:$I$1001," ",0)</f>
        <v>No</v>
      </c>
    </row>
    <row r="442" spans="1:16" x14ac:dyDescent="0.25">
      <c r="A442" s="2" t="s">
        <v>2968</v>
      </c>
      <c r="B442" s="6">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5">
        <f>INDEX(products!$A$1:$G$49,MATCH($D442,products!$A$1:$A$49,0),MATCH(orders!K$1,products!$A$1:$G$1,0))</f>
        <v>2.5</v>
      </c>
      <c r="L442">
        <f>INDEX(products!$A$1:$G$49,MATCH($D442,products!$A$1:$A$49,0),MATCH(orders!L$1,products!$A$1:$G$1,0))</f>
        <v>25.874999999999996</v>
      </c>
      <c r="M442" s="3">
        <f t="shared" si="18"/>
        <v>64.687499999999986</v>
      </c>
      <c r="N442" t="str">
        <f t="shared" si="19"/>
        <v>Arabica</v>
      </c>
      <c r="O442" t="str">
        <f t="shared" si="20"/>
        <v>Medium</v>
      </c>
      <c r="P442" t="str">
        <f>_xlfn.XLOOKUP(Table2[[#This Row],[Customer ID]],customers!$A$1:$A$1001,customers!$I$1:$I$1001," ",0)</f>
        <v>Yes</v>
      </c>
    </row>
    <row r="443" spans="1:16" x14ac:dyDescent="0.25">
      <c r="A443" s="2" t="s">
        <v>2974</v>
      </c>
      <c r="B443" s="6">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5">
        <f>INDEX(products!$A$1:$G$49,MATCH($D443,products!$A$1:$A$49,0),MATCH(orders!K$1,products!$A$1:$G$1,0))</f>
        <v>1</v>
      </c>
      <c r="L443">
        <f>INDEX(products!$A$1:$G$49,MATCH($D443,products!$A$1:$A$49,0),MATCH(orders!L$1,products!$A$1:$G$1,0))</f>
        <v>12.15</v>
      </c>
      <c r="M443" s="3">
        <f t="shared" si="18"/>
        <v>12.15</v>
      </c>
      <c r="N443" t="str">
        <f t="shared" si="19"/>
        <v>Excelsa</v>
      </c>
      <c r="O443" t="str">
        <f t="shared" si="20"/>
        <v>Dark</v>
      </c>
      <c r="P443" t="str">
        <f>_xlfn.XLOOKUP(Table2[[#This Row],[Customer ID]],customers!$A$1:$A$1001,customers!$I$1:$I$1001," ",0)</f>
        <v>Yes</v>
      </c>
    </row>
    <row r="444" spans="1:16" x14ac:dyDescent="0.25">
      <c r="A444" s="2" t="s">
        <v>2980</v>
      </c>
      <c r="B444" s="6">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5">
        <f>INDEX(products!$A$1:$G$49,MATCH($D444,products!$A$1:$A$49,0),MATCH(orders!K$1,products!$A$1:$G$1,0))</f>
        <v>0.5</v>
      </c>
      <c r="L444">
        <f>INDEX(products!$A$1:$G$49,MATCH($D444,products!$A$1:$A$49,0),MATCH(orders!L$1,products!$A$1:$G$1,0))</f>
        <v>7.169999999999999</v>
      </c>
      <c r="M444" s="3">
        <f t="shared" si="18"/>
        <v>3.5849999999999995</v>
      </c>
      <c r="N444" t="str">
        <f t="shared" si="19"/>
        <v>Robusta</v>
      </c>
      <c r="O444" t="str">
        <f t="shared" si="20"/>
        <v>Light</v>
      </c>
      <c r="P444" t="str">
        <f>_xlfn.XLOOKUP(Table2[[#This Row],[Customer ID]],customers!$A$1:$A$1001,customers!$I$1:$I$1001," ",0)</f>
        <v>No</v>
      </c>
    </row>
    <row r="445" spans="1:16" x14ac:dyDescent="0.25">
      <c r="A445" s="2" t="s">
        <v>2986</v>
      </c>
      <c r="B445" s="6">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5">
        <f>INDEX(products!$A$1:$G$49,MATCH($D445,products!$A$1:$A$49,0),MATCH(orders!K$1,products!$A$1:$G$1,0))</f>
        <v>0.2</v>
      </c>
      <c r="L445">
        <f>INDEX(products!$A$1:$G$49,MATCH($D445,products!$A$1:$A$49,0),MATCH(orders!L$1,products!$A$1:$G$1,0))</f>
        <v>4.4550000000000001</v>
      </c>
      <c r="M445" s="3">
        <f t="shared" si="18"/>
        <v>0.89100000000000001</v>
      </c>
      <c r="N445" t="str">
        <f t="shared" si="19"/>
        <v>Excelsa</v>
      </c>
      <c r="O445" t="str">
        <f t="shared" si="20"/>
        <v>Light</v>
      </c>
      <c r="P445" t="str">
        <f>_xlfn.XLOOKUP(Table2[[#This Row],[Customer ID]],customers!$A$1:$A$1001,customers!$I$1:$I$1001," ",0)</f>
        <v>Yes</v>
      </c>
    </row>
    <row r="446" spans="1:16" x14ac:dyDescent="0.25">
      <c r="A446" s="2" t="s">
        <v>2992</v>
      </c>
      <c r="B446" s="6">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5">
        <f>INDEX(products!$A$1:$G$49,MATCH($D446,products!$A$1:$A$49,0),MATCH(orders!K$1,products!$A$1:$G$1,0))</f>
        <v>0.2</v>
      </c>
      <c r="L446">
        <f>INDEX(products!$A$1:$G$49,MATCH($D446,products!$A$1:$A$49,0),MATCH(orders!L$1,products!$A$1:$G$1,0))</f>
        <v>4.125</v>
      </c>
      <c r="M446" s="3">
        <f t="shared" si="18"/>
        <v>0.82500000000000007</v>
      </c>
      <c r="N446" t="str">
        <f t="shared" si="19"/>
        <v>Excelsa</v>
      </c>
      <c r="O446" t="str">
        <f t="shared" si="20"/>
        <v>Medium</v>
      </c>
      <c r="P446" t="str">
        <f>_xlfn.XLOOKUP(Table2[[#This Row],[Customer ID]],customers!$A$1:$A$1001,customers!$I$1:$I$1001," ",0)</f>
        <v>No</v>
      </c>
    </row>
    <row r="447" spans="1:16" x14ac:dyDescent="0.25">
      <c r="A447" s="2" t="s">
        <v>2999</v>
      </c>
      <c r="B447" s="6">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5">
        <f>INDEX(products!$A$1:$G$49,MATCH($D447,products!$A$1:$A$49,0),MATCH(orders!K$1,products!$A$1:$G$1,0))</f>
        <v>2.5</v>
      </c>
      <c r="L447">
        <f>INDEX(products!$A$1:$G$49,MATCH($D447,products!$A$1:$A$49,0),MATCH(orders!L$1,products!$A$1:$G$1,0))</f>
        <v>33.464999999999996</v>
      </c>
      <c r="M447" s="3">
        <f t="shared" si="18"/>
        <v>83.662499999999994</v>
      </c>
      <c r="N447" t="str">
        <f t="shared" si="19"/>
        <v>Liberica</v>
      </c>
      <c r="O447" t="str">
        <f t="shared" si="20"/>
        <v>Medium</v>
      </c>
      <c r="P447" t="str">
        <f>_xlfn.XLOOKUP(Table2[[#This Row],[Customer ID]],customers!$A$1:$A$1001,customers!$I$1:$I$1001," ",0)</f>
        <v>Yes</v>
      </c>
    </row>
    <row r="448" spans="1:16" x14ac:dyDescent="0.25">
      <c r="A448" s="2" t="s">
        <v>3004</v>
      </c>
      <c r="B448" s="6">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5">
        <f>INDEX(products!$A$1:$G$49,MATCH($D448,products!$A$1:$A$49,0),MATCH(orders!K$1,products!$A$1:$G$1,0))</f>
        <v>0.5</v>
      </c>
      <c r="L448">
        <f>INDEX(products!$A$1:$G$49,MATCH($D448,products!$A$1:$A$49,0),MATCH(orders!L$1,products!$A$1:$G$1,0))</f>
        <v>8.73</v>
      </c>
      <c r="M448" s="3">
        <f t="shared" si="18"/>
        <v>4.3650000000000002</v>
      </c>
      <c r="N448" t="str">
        <f t="shared" si="19"/>
        <v>Liberica</v>
      </c>
      <c r="O448" t="str">
        <f t="shared" si="20"/>
        <v>Medium</v>
      </c>
      <c r="P448" t="str">
        <f>_xlfn.XLOOKUP(Table2[[#This Row],[Customer ID]],customers!$A$1:$A$1001,customers!$I$1:$I$1001," ",0)</f>
        <v>Yes</v>
      </c>
    </row>
    <row r="449" spans="1:16" x14ac:dyDescent="0.25">
      <c r="A449" s="2" t="s">
        <v>3010</v>
      </c>
      <c r="B449" s="6">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5">
        <f>INDEX(products!$A$1:$G$49,MATCH($D449,products!$A$1:$A$49,0),MATCH(orders!K$1,products!$A$1:$G$1,0))</f>
        <v>0.5</v>
      </c>
      <c r="L449">
        <f>INDEX(products!$A$1:$G$49,MATCH($D449,products!$A$1:$A$49,0),MATCH(orders!L$1,products!$A$1:$G$1,0))</f>
        <v>5.97</v>
      </c>
      <c r="M449" s="3">
        <f t="shared" si="18"/>
        <v>2.9849999999999999</v>
      </c>
      <c r="N449" t="str">
        <f t="shared" si="19"/>
        <v>Robusta</v>
      </c>
      <c r="O449" t="str">
        <f t="shared" si="20"/>
        <v>Medium</v>
      </c>
      <c r="P449" t="str">
        <f>_xlfn.XLOOKUP(Table2[[#This Row],[Customer ID]],customers!$A$1:$A$1001,customers!$I$1:$I$1001," ",0)</f>
        <v>No</v>
      </c>
    </row>
    <row r="450" spans="1:16" x14ac:dyDescent="0.25">
      <c r="A450" s="2" t="s">
        <v>3015</v>
      </c>
      <c r="B450" s="6">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5">
        <f>INDEX(products!$A$1:$G$49,MATCH($D450,products!$A$1:$A$49,0),MATCH(orders!K$1,products!$A$1:$G$1,0))</f>
        <v>0.5</v>
      </c>
      <c r="L450">
        <f>INDEX(products!$A$1:$G$49,MATCH($D450,products!$A$1:$A$49,0),MATCH(orders!L$1,products!$A$1:$G$1,0))</f>
        <v>7.169999999999999</v>
      </c>
      <c r="M450" s="3">
        <f t="shared" si="18"/>
        <v>3.5849999999999995</v>
      </c>
      <c r="N450" t="str">
        <f t="shared" si="19"/>
        <v>Robusta</v>
      </c>
      <c r="O450" t="str">
        <f t="shared" si="20"/>
        <v>Light</v>
      </c>
      <c r="P450" t="str">
        <f>_xlfn.XLOOKUP(Table2[[#This Row],[Customer ID]],customers!$A$1:$A$1001,customers!$I$1:$I$1001," ",0)</f>
        <v>No</v>
      </c>
    </row>
    <row r="451" spans="1:16" x14ac:dyDescent="0.25">
      <c r="A451" s="2" t="s">
        <v>3021</v>
      </c>
      <c r="B451" s="6">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5">
        <f>INDEX(products!$A$1:$G$49,MATCH($D451,products!$A$1:$A$49,0),MATCH(orders!K$1,products!$A$1:$G$1,0))</f>
        <v>0.2</v>
      </c>
      <c r="L451">
        <f>INDEX(products!$A$1:$G$49,MATCH($D451,products!$A$1:$A$49,0),MATCH(orders!L$1,products!$A$1:$G$1,0))</f>
        <v>2.6849999999999996</v>
      </c>
      <c r="M451" s="3">
        <f t="shared" ref="M451:M514" si="21">L451*K451</f>
        <v>0.53699999999999992</v>
      </c>
      <c r="N451" t="str">
        <f t="shared" ref="N451:N514" si="22">IF(I451="Rob","Robusta",IF(I451="Exc","Excelsa",IF(I451="Ara","Arabica",IF(I451="Lib","Liberica"," "))))</f>
        <v>Robusta</v>
      </c>
      <c r="O451" t="str">
        <f t="shared" ref="O451:O514" si="23">IF(J451="M","Medium",IF(J451="L","Light",IF(J451="D","Dark"," ")))</f>
        <v>Dark</v>
      </c>
      <c r="P451" t="str">
        <f>_xlfn.XLOOKUP(Table2[[#This Row],[Customer ID]],customers!$A$1:$A$1001,customers!$I$1:$I$1001," ",0)</f>
        <v>No</v>
      </c>
    </row>
    <row r="452" spans="1:16" x14ac:dyDescent="0.25">
      <c r="A452" s="2" t="s">
        <v>3027</v>
      </c>
      <c r="B452" s="6">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5">
        <f>INDEX(products!$A$1:$G$49,MATCH($D452,products!$A$1:$A$49,0),MATCH(orders!K$1,products!$A$1:$G$1,0))</f>
        <v>0.2</v>
      </c>
      <c r="L452">
        <f>INDEX(products!$A$1:$G$49,MATCH($D452,products!$A$1:$A$49,0),MATCH(orders!L$1,products!$A$1:$G$1,0))</f>
        <v>4.7549999999999999</v>
      </c>
      <c r="M452" s="3">
        <f t="shared" si="21"/>
        <v>0.95100000000000007</v>
      </c>
      <c r="N452" t="str">
        <f t="shared" si="22"/>
        <v>Liberica</v>
      </c>
      <c r="O452" t="str">
        <f t="shared" si="23"/>
        <v>Light</v>
      </c>
      <c r="P452" t="str">
        <f>_xlfn.XLOOKUP(Table2[[#This Row],[Customer ID]],customers!$A$1:$A$1001,customers!$I$1:$I$1001," ",0)</f>
        <v>No</v>
      </c>
    </row>
    <row r="453" spans="1:16" x14ac:dyDescent="0.25">
      <c r="A453" s="2" t="s">
        <v>3035</v>
      </c>
      <c r="B453" s="6">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5">
        <f>INDEX(products!$A$1:$G$49,MATCH($D453,products!$A$1:$A$49,0),MATCH(orders!K$1,products!$A$1:$G$1,0))</f>
        <v>2.5</v>
      </c>
      <c r="L453">
        <f>INDEX(products!$A$1:$G$49,MATCH($D453,products!$A$1:$A$49,0),MATCH(orders!L$1,products!$A$1:$G$1,0))</f>
        <v>20.584999999999997</v>
      </c>
      <c r="M453" s="3">
        <f t="shared" si="21"/>
        <v>51.462499999999991</v>
      </c>
      <c r="N453" t="str">
        <f t="shared" si="22"/>
        <v>Robusta</v>
      </c>
      <c r="O453" t="str">
        <f t="shared" si="23"/>
        <v>Dark</v>
      </c>
      <c r="P453" t="str">
        <f>_xlfn.XLOOKUP(Table2[[#This Row],[Customer ID]],customers!$A$1:$A$1001,customers!$I$1:$I$1001," ",0)</f>
        <v>Yes</v>
      </c>
    </row>
    <row r="454" spans="1:16" x14ac:dyDescent="0.25">
      <c r="A454" s="2" t="s">
        <v>3041</v>
      </c>
      <c r="B454" s="6">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5">
        <f>INDEX(products!$A$1:$G$49,MATCH($D454,products!$A$1:$A$49,0),MATCH(orders!K$1,products!$A$1:$G$1,0))</f>
        <v>0.2</v>
      </c>
      <c r="L454">
        <f>INDEX(products!$A$1:$G$49,MATCH($D454,products!$A$1:$A$49,0),MATCH(orders!L$1,products!$A$1:$G$1,0))</f>
        <v>3.8849999999999998</v>
      </c>
      <c r="M454" s="3">
        <f t="shared" si="21"/>
        <v>0.77700000000000002</v>
      </c>
      <c r="N454" t="str">
        <f t="shared" si="22"/>
        <v>Arabica</v>
      </c>
      <c r="O454" t="str">
        <f t="shared" si="23"/>
        <v>Light</v>
      </c>
      <c r="P454" t="str">
        <f>_xlfn.XLOOKUP(Table2[[#This Row],[Customer ID]],customers!$A$1:$A$1001,customers!$I$1:$I$1001," ",0)</f>
        <v>No</v>
      </c>
    </row>
    <row r="455" spans="1:16" x14ac:dyDescent="0.25">
      <c r="A455" s="2" t="s">
        <v>3047</v>
      </c>
      <c r="B455" s="6">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5">
        <f>INDEX(products!$A$1:$G$49,MATCH($D455,products!$A$1:$A$49,0),MATCH(orders!K$1,products!$A$1:$G$1,0))</f>
        <v>0.5</v>
      </c>
      <c r="L455">
        <f>INDEX(products!$A$1:$G$49,MATCH($D455,products!$A$1:$A$49,0),MATCH(orders!L$1,products!$A$1:$G$1,0))</f>
        <v>9.51</v>
      </c>
      <c r="M455" s="3">
        <f t="shared" si="21"/>
        <v>4.7549999999999999</v>
      </c>
      <c r="N455" t="str">
        <f t="shared" si="22"/>
        <v>Liberica</v>
      </c>
      <c r="O455" t="str">
        <f t="shared" si="23"/>
        <v>Light</v>
      </c>
      <c r="P455" t="str">
        <f>_xlfn.XLOOKUP(Table2[[#This Row],[Customer ID]],customers!$A$1:$A$1001,customers!$I$1:$I$1001," ",0)</f>
        <v>No</v>
      </c>
    </row>
    <row r="456" spans="1:16" x14ac:dyDescent="0.25">
      <c r="A456" s="2" t="s">
        <v>3053</v>
      </c>
      <c r="B456" s="6">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5">
        <f>INDEX(products!$A$1:$G$49,MATCH($D456,products!$A$1:$A$49,0),MATCH(orders!K$1,products!$A$1:$G$1,0))</f>
        <v>2.5</v>
      </c>
      <c r="L456">
        <f>INDEX(products!$A$1:$G$49,MATCH($D456,products!$A$1:$A$49,0),MATCH(orders!L$1,products!$A$1:$G$1,0))</f>
        <v>20.584999999999997</v>
      </c>
      <c r="M456" s="3">
        <f t="shared" si="21"/>
        <v>51.462499999999991</v>
      </c>
      <c r="N456" t="str">
        <f t="shared" si="22"/>
        <v>Robusta</v>
      </c>
      <c r="O456" t="str">
        <f t="shared" si="23"/>
        <v>Dark</v>
      </c>
      <c r="P456" t="str">
        <f>_xlfn.XLOOKUP(Table2[[#This Row],[Customer ID]],customers!$A$1:$A$1001,customers!$I$1:$I$1001," ",0)</f>
        <v>Yes</v>
      </c>
    </row>
    <row r="457" spans="1:16" x14ac:dyDescent="0.25">
      <c r="A457" s="2" t="s">
        <v>3058</v>
      </c>
      <c r="B457" s="6">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5">
        <f>INDEX(products!$A$1:$G$49,MATCH($D457,products!$A$1:$A$49,0),MATCH(orders!K$1,products!$A$1:$G$1,0))</f>
        <v>0.2</v>
      </c>
      <c r="L457">
        <f>INDEX(products!$A$1:$G$49,MATCH($D457,products!$A$1:$A$49,0),MATCH(orders!L$1,products!$A$1:$G$1,0))</f>
        <v>4.7549999999999999</v>
      </c>
      <c r="M457" s="3">
        <f t="shared" si="21"/>
        <v>0.95100000000000007</v>
      </c>
      <c r="N457" t="str">
        <f t="shared" si="22"/>
        <v>Liberica</v>
      </c>
      <c r="O457" t="str">
        <f t="shared" si="23"/>
        <v>Light</v>
      </c>
      <c r="P457" t="str">
        <f>_xlfn.XLOOKUP(Table2[[#This Row],[Customer ID]],customers!$A$1:$A$1001,customers!$I$1:$I$1001," ",0)</f>
        <v>Yes</v>
      </c>
    </row>
    <row r="458" spans="1:16" x14ac:dyDescent="0.25">
      <c r="A458" s="2" t="s">
        <v>3064</v>
      </c>
      <c r="B458" s="6">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5">
        <f>INDEX(products!$A$1:$G$49,MATCH($D458,products!$A$1:$A$49,0),MATCH(orders!K$1,products!$A$1:$G$1,0))</f>
        <v>2.5</v>
      </c>
      <c r="L458">
        <f>INDEX(products!$A$1:$G$49,MATCH($D458,products!$A$1:$A$49,0),MATCH(orders!L$1,products!$A$1:$G$1,0))</f>
        <v>20.584999999999997</v>
      </c>
      <c r="M458" s="3">
        <f t="shared" si="21"/>
        <v>51.462499999999991</v>
      </c>
      <c r="N458" t="str">
        <f t="shared" si="22"/>
        <v>Robusta</v>
      </c>
      <c r="O458" t="str">
        <f t="shared" si="23"/>
        <v>Dark</v>
      </c>
      <c r="P458" t="str">
        <f>_xlfn.XLOOKUP(Table2[[#This Row],[Customer ID]],customers!$A$1:$A$1001,customers!$I$1:$I$1001," ",0)</f>
        <v>No</v>
      </c>
    </row>
    <row r="459" spans="1:16" x14ac:dyDescent="0.25">
      <c r="A459" s="2" t="s">
        <v>3070</v>
      </c>
      <c r="B459" s="6">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5">
        <f>INDEX(products!$A$1:$G$49,MATCH($D459,products!$A$1:$A$49,0),MATCH(orders!K$1,products!$A$1:$G$1,0))</f>
        <v>0.5</v>
      </c>
      <c r="L459">
        <f>INDEX(products!$A$1:$G$49,MATCH($D459,products!$A$1:$A$49,0),MATCH(orders!L$1,products!$A$1:$G$1,0))</f>
        <v>9.51</v>
      </c>
      <c r="M459" s="3">
        <f t="shared" si="21"/>
        <v>4.7549999999999999</v>
      </c>
      <c r="N459" t="str">
        <f t="shared" si="22"/>
        <v>Liberica</v>
      </c>
      <c r="O459" t="str">
        <f t="shared" si="23"/>
        <v>Light</v>
      </c>
      <c r="P459" t="str">
        <f>_xlfn.XLOOKUP(Table2[[#This Row],[Customer ID]],customers!$A$1:$A$1001,customers!$I$1:$I$1001," ",0)</f>
        <v>No</v>
      </c>
    </row>
    <row r="460" spans="1:16" x14ac:dyDescent="0.25">
      <c r="A460" s="2" t="s">
        <v>3076</v>
      </c>
      <c r="B460" s="6">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5">
        <f>INDEX(products!$A$1:$G$49,MATCH($D460,products!$A$1:$A$49,0),MATCH(orders!K$1,products!$A$1:$G$1,0))</f>
        <v>1</v>
      </c>
      <c r="L460">
        <f>INDEX(products!$A$1:$G$49,MATCH($D460,products!$A$1:$A$49,0),MATCH(orders!L$1,products!$A$1:$G$1,0))</f>
        <v>11.25</v>
      </c>
      <c r="M460" s="3">
        <f t="shared" si="21"/>
        <v>11.25</v>
      </c>
      <c r="N460" t="str">
        <f t="shared" si="22"/>
        <v>Arabica</v>
      </c>
      <c r="O460" t="str">
        <f t="shared" si="23"/>
        <v>Medium</v>
      </c>
      <c r="P460" t="str">
        <f>_xlfn.XLOOKUP(Table2[[#This Row],[Customer ID]],customers!$A$1:$A$1001,customers!$I$1:$I$1001," ",0)</f>
        <v>No</v>
      </c>
    </row>
    <row r="461" spans="1:16" x14ac:dyDescent="0.25">
      <c r="A461" s="2" t="s">
        <v>3082</v>
      </c>
      <c r="B461" s="6">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5">
        <f>INDEX(products!$A$1:$G$49,MATCH($D461,products!$A$1:$A$49,0),MATCH(orders!K$1,products!$A$1:$G$1,0))</f>
        <v>0.2</v>
      </c>
      <c r="L461">
        <f>INDEX(products!$A$1:$G$49,MATCH($D461,products!$A$1:$A$49,0),MATCH(orders!L$1,products!$A$1:$G$1,0))</f>
        <v>4.7549999999999999</v>
      </c>
      <c r="M461" s="3">
        <f t="shared" si="21"/>
        <v>0.95100000000000007</v>
      </c>
      <c r="N461" t="str">
        <f t="shared" si="22"/>
        <v>Liberica</v>
      </c>
      <c r="O461" t="str">
        <f t="shared" si="23"/>
        <v>Light</v>
      </c>
      <c r="P461" t="str">
        <f>_xlfn.XLOOKUP(Table2[[#This Row],[Customer ID]],customers!$A$1:$A$1001,customers!$I$1:$I$1001," ",0)</f>
        <v>No</v>
      </c>
    </row>
    <row r="462" spans="1:16" x14ac:dyDescent="0.25">
      <c r="A462" s="2" t="s">
        <v>3088</v>
      </c>
      <c r="B462" s="6">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5">
        <f>INDEX(products!$A$1:$G$49,MATCH($D462,products!$A$1:$A$49,0),MATCH(orders!K$1,products!$A$1:$G$1,0))</f>
        <v>0.5</v>
      </c>
      <c r="L462">
        <f>INDEX(products!$A$1:$G$49,MATCH($D462,products!$A$1:$A$49,0),MATCH(orders!L$1,products!$A$1:$G$1,0))</f>
        <v>5.3699999999999992</v>
      </c>
      <c r="M462" s="3">
        <f t="shared" si="21"/>
        <v>2.6849999999999996</v>
      </c>
      <c r="N462" t="str">
        <f t="shared" si="22"/>
        <v>Robusta</v>
      </c>
      <c r="O462" t="str">
        <f t="shared" si="23"/>
        <v>Dark</v>
      </c>
      <c r="P462" t="str">
        <f>_xlfn.XLOOKUP(Table2[[#This Row],[Customer ID]],customers!$A$1:$A$1001,customers!$I$1:$I$1001," ",0)</f>
        <v>Yes</v>
      </c>
    </row>
    <row r="463" spans="1:16" x14ac:dyDescent="0.25">
      <c r="A463" s="2" t="s">
        <v>3094</v>
      </c>
      <c r="B463" s="6">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5">
        <f>INDEX(products!$A$1:$G$49,MATCH($D463,products!$A$1:$A$49,0),MATCH(orders!K$1,products!$A$1:$G$1,0))</f>
        <v>0.2</v>
      </c>
      <c r="L463">
        <f>INDEX(products!$A$1:$G$49,MATCH($D463,products!$A$1:$A$49,0),MATCH(orders!L$1,products!$A$1:$G$1,0))</f>
        <v>2.6849999999999996</v>
      </c>
      <c r="M463" s="3">
        <f t="shared" si="21"/>
        <v>0.53699999999999992</v>
      </c>
      <c r="N463" t="str">
        <f t="shared" si="22"/>
        <v>Robusta</v>
      </c>
      <c r="O463" t="str">
        <f t="shared" si="23"/>
        <v>Dark</v>
      </c>
      <c r="P463" t="str">
        <f>_xlfn.XLOOKUP(Table2[[#This Row],[Customer ID]],customers!$A$1:$A$1001,customers!$I$1:$I$1001," ",0)</f>
        <v>Yes</v>
      </c>
    </row>
    <row r="464" spans="1:16" x14ac:dyDescent="0.25">
      <c r="A464" s="2" t="s">
        <v>3100</v>
      </c>
      <c r="B464" s="6">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5">
        <f>INDEX(products!$A$1:$G$49,MATCH($D464,products!$A$1:$A$49,0),MATCH(orders!K$1,products!$A$1:$G$1,0))</f>
        <v>1</v>
      </c>
      <c r="L464">
        <f>INDEX(products!$A$1:$G$49,MATCH($D464,products!$A$1:$A$49,0),MATCH(orders!L$1,products!$A$1:$G$1,0))</f>
        <v>9.9499999999999993</v>
      </c>
      <c r="M464" s="3">
        <f t="shared" si="21"/>
        <v>9.9499999999999993</v>
      </c>
      <c r="N464" t="str">
        <f t="shared" si="22"/>
        <v>Arabica</v>
      </c>
      <c r="O464" t="str">
        <f t="shared" si="23"/>
        <v>Dark</v>
      </c>
      <c r="P464" t="str">
        <f>_xlfn.XLOOKUP(Table2[[#This Row],[Customer ID]],customers!$A$1:$A$1001,customers!$I$1:$I$1001," ",0)</f>
        <v>Yes</v>
      </c>
    </row>
    <row r="465" spans="1:16" x14ac:dyDescent="0.25">
      <c r="A465" s="2" t="s">
        <v>3106</v>
      </c>
      <c r="B465" s="6">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5">
        <f>INDEX(products!$A$1:$G$49,MATCH($D465,products!$A$1:$A$49,0),MATCH(orders!K$1,products!$A$1:$G$1,0))</f>
        <v>1</v>
      </c>
      <c r="L465">
        <f>INDEX(products!$A$1:$G$49,MATCH($D465,products!$A$1:$A$49,0),MATCH(orders!L$1,products!$A$1:$G$1,0))</f>
        <v>13.75</v>
      </c>
      <c r="M465" s="3">
        <f t="shared" si="21"/>
        <v>13.75</v>
      </c>
      <c r="N465" t="str">
        <f t="shared" si="22"/>
        <v>Excelsa</v>
      </c>
      <c r="O465" t="str">
        <f t="shared" si="23"/>
        <v>Medium</v>
      </c>
      <c r="P465" t="str">
        <f>_xlfn.XLOOKUP(Table2[[#This Row],[Customer ID]],customers!$A$1:$A$1001,customers!$I$1:$I$1001," ",0)</f>
        <v>No</v>
      </c>
    </row>
    <row r="466" spans="1:16" x14ac:dyDescent="0.25">
      <c r="A466" s="2" t="s">
        <v>3112</v>
      </c>
      <c r="B466" s="6">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5">
        <f>INDEX(products!$A$1:$G$49,MATCH($D466,products!$A$1:$A$49,0),MATCH(orders!K$1,products!$A$1:$G$1,0))</f>
        <v>2.5</v>
      </c>
      <c r="L466">
        <f>INDEX(products!$A$1:$G$49,MATCH($D466,products!$A$1:$A$49,0),MATCH(orders!L$1,products!$A$1:$G$1,0))</f>
        <v>29.784999999999997</v>
      </c>
      <c r="M466" s="3">
        <f t="shared" si="21"/>
        <v>74.462499999999991</v>
      </c>
      <c r="N466" t="str">
        <f t="shared" si="22"/>
        <v>Liberica</v>
      </c>
      <c r="O466" t="str">
        <f t="shared" si="23"/>
        <v>Dark</v>
      </c>
      <c r="P466" t="str">
        <f>_xlfn.XLOOKUP(Table2[[#This Row],[Customer ID]],customers!$A$1:$A$1001,customers!$I$1:$I$1001," ",0)</f>
        <v>No</v>
      </c>
    </row>
    <row r="467" spans="1:16" x14ac:dyDescent="0.25">
      <c r="A467" s="2" t="s">
        <v>3118</v>
      </c>
      <c r="B467" s="6">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5">
        <f>INDEX(products!$A$1:$G$49,MATCH($D467,products!$A$1:$A$49,0),MATCH(orders!K$1,products!$A$1:$G$1,0))</f>
        <v>2.5</v>
      </c>
      <c r="L467">
        <f>INDEX(products!$A$1:$G$49,MATCH($D467,products!$A$1:$A$49,0),MATCH(orders!L$1,products!$A$1:$G$1,0))</f>
        <v>20.584999999999997</v>
      </c>
      <c r="M467" s="3">
        <f t="shared" si="21"/>
        <v>51.462499999999991</v>
      </c>
      <c r="N467" t="str">
        <f t="shared" si="22"/>
        <v>Robusta</v>
      </c>
      <c r="O467" t="str">
        <f t="shared" si="23"/>
        <v>Dark</v>
      </c>
      <c r="P467" t="str">
        <f>_xlfn.XLOOKUP(Table2[[#This Row],[Customer ID]],customers!$A$1:$A$1001,customers!$I$1:$I$1001," ",0)</f>
        <v>Yes</v>
      </c>
    </row>
    <row r="468" spans="1:16" x14ac:dyDescent="0.25">
      <c r="A468" s="2" t="s">
        <v>3124</v>
      </c>
      <c r="B468" s="6">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5">
        <f>INDEX(products!$A$1:$G$49,MATCH($D468,products!$A$1:$A$49,0),MATCH(orders!K$1,products!$A$1:$G$1,0))</f>
        <v>0.2</v>
      </c>
      <c r="L468">
        <f>INDEX(products!$A$1:$G$49,MATCH($D468,products!$A$1:$A$49,0),MATCH(orders!L$1,products!$A$1:$G$1,0))</f>
        <v>2.9849999999999999</v>
      </c>
      <c r="M468" s="3">
        <f t="shared" si="21"/>
        <v>0.59699999999999998</v>
      </c>
      <c r="N468" t="str">
        <f t="shared" si="22"/>
        <v>Arabica</v>
      </c>
      <c r="O468" t="str">
        <f t="shared" si="23"/>
        <v>Dark</v>
      </c>
      <c r="P468" t="str">
        <f>_xlfn.XLOOKUP(Table2[[#This Row],[Customer ID]],customers!$A$1:$A$1001,customers!$I$1:$I$1001," ",0)</f>
        <v>Yes</v>
      </c>
    </row>
    <row r="469" spans="1:16" x14ac:dyDescent="0.25">
      <c r="A469" s="2" t="s">
        <v>3130</v>
      </c>
      <c r="B469" s="6">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5">
        <f>INDEX(products!$A$1:$G$49,MATCH($D469,products!$A$1:$A$49,0),MATCH(orders!K$1,products!$A$1:$G$1,0))</f>
        <v>0.5</v>
      </c>
      <c r="L469">
        <f>INDEX(products!$A$1:$G$49,MATCH($D469,products!$A$1:$A$49,0),MATCH(orders!L$1,products!$A$1:$G$1,0))</f>
        <v>5.97</v>
      </c>
      <c r="M469" s="3">
        <f t="shared" si="21"/>
        <v>2.9849999999999999</v>
      </c>
      <c r="N469" t="str">
        <f t="shared" si="22"/>
        <v>Arabica</v>
      </c>
      <c r="O469" t="str">
        <f t="shared" si="23"/>
        <v>Dark</v>
      </c>
      <c r="P469" t="str">
        <f>_xlfn.XLOOKUP(Table2[[#This Row],[Customer ID]],customers!$A$1:$A$1001,customers!$I$1:$I$1001," ",0)</f>
        <v>No</v>
      </c>
    </row>
    <row r="470" spans="1:16" x14ac:dyDescent="0.25">
      <c r="A470" s="2" t="s">
        <v>3136</v>
      </c>
      <c r="B470" s="6">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5">
        <f>INDEX(products!$A$1:$G$49,MATCH($D470,products!$A$1:$A$49,0),MATCH(orders!K$1,products!$A$1:$G$1,0))</f>
        <v>1</v>
      </c>
      <c r="L470">
        <f>INDEX(products!$A$1:$G$49,MATCH($D470,products!$A$1:$A$49,0),MATCH(orders!L$1,products!$A$1:$G$1,0))</f>
        <v>13.75</v>
      </c>
      <c r="M470" s="3">
        <f t="shared" si="21"/>
        <v>13.75</v>
      </c>
      <c r="N470" t="str">
        <f t="shared" si="22"/>
        <v>Excelsa</v>
      </c>
      <c r="O470" t="str">
        <f t="shared" si="23"/>
        <v>Medium</v>
      </c>
      <c r="P470" t="str">
        <f>_xlfn.XLOOKUP(Table2[[#This Row],[Customer ID]],customers!$A$1:$A$1001,customers!$I$1:$I$1001," ",0)</f>
        <v>Yes</v>
      </c>
    </row>
    <row r="471" spans="1:16" x14ac:dyDescent="0.25">
      <c r="A471" s="2" t="s">
        <v>3141</v>
      </c>
      <c r="B471" s="6">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5">
        <f>INDEX(products!$A$1:$G$49,MATCH($D471,products!$A$1:$A$49,0),MATCH(orders!K$1,products!$A$1:$G$1,0))</f>
        <v>0.2</v>
      </c>
      <c r="L471">
        <f>INDEX(products!$A$1:$G$49,MATCH($D471,products!$A$1:$A$49,0),MATCH(orders!L$1,products!$A$1:$G$1,0))</f>
        <v>4.4550000000000001</v>
      </c>
      <c r="M471" s="3">
        <f t="shared" si="21"/>
        <v>0.89100000000000001</v>
      </c>
      <c r="N471" t="str">
        <f t="shared" si="22"/>
        <v>Excelsa</v>
      </c>
      <c r="O471" t="str">
        <f t="shared" si="23"/>
        <v>Light</v>
      </c>
      <c r="P471" t="str">
        <f>_xlfn.XLOOKUP(Table2[[#This Row],[Customer ID]],customers!$A$1:$A$1001,customers!$I$1:$I$1001," ",0)</f>
        <v>Yes</v>
      </c>
    </row>
    <row r="472" spans="1:16" x14ac:dyDescent="0.25">
      <c r="A472" s="2" t="s">
        <v>3147</v>
      </c>
      <c r="B472" s="6">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5">
        <f>INDEX(products!$A$1:$G$49,MATCH($D472,products!$A$1:$A$49,0),MATCH(orders!K$1,products!$A$1:$G$1,0))</f>
        <v>0.5</v>
      </c>
      <c r="L472">
        <f>INDEX(products!$A$1:$G$49,MATCH($D472,products!$A$1:$A$49,0),MATCH(orders!L$1,products!$A$1:$G$1,0))</f>
        <v>6.75</v>
      </c>
      <c r="M472" s="3">
        <f t="shared" si="21"/>
        <v>3.375</v>
      </c>
      <c r="N472" t="str">
        <f t="shared" si="22"/>
        <v>Arabica</v>
      </c>
      <c r="O472" t="str">
        <f t="shared" si="23"/>
        <v>Medium</v>
      </c>
      <c r="P472" t="str">
        <f>_xlfn.XLOOKUP(Table2[[#This Row],[Customer ID]],customers!$A$1:$A$1001,customers!$I$1:$I$1001," ",0)</f>
        <v>Yes</v>
      </c>
    </row>
    <row r="473" spans="1:16" x14ac:dyDescent="0.25">
      <c r="A473" s="2" t="s">
        <v>3153</v>
      </c>
      <c r="B473" s="6">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5">
        <f>INDEX(products!$A$1:$G$49,MATCH($D473,products!$A$1:$A$49,0),MATCH(orders!K$1,products!$A$1:$G$1,0))</f>
        <v>2.5</v>
      </c>
      <c r="L473">
        <f>INDEX(products!$A$1:$G$49,MATCH($D473,products!$A$1:$A$49,0),MATCH(orders!L$1,products!$A$1:$G$1,0))</f>
        <v>33.464999999999996</v>
      </c>
      <c r="M473" s="3">
        <f t="shared" si="21"/>
        <v>83.662499999999994</v>
      </c>
      <c r="N473" t="str">
        <f t="shared" si="22"/>
        <v>Liberica</v>
      </c>
      <c r="O473" t="str">
        <f t="shared" si="23"/>
        <v>Medium</v>
      </c>
      <c r="P473" t="str">
        <f>_xlfn.XLOOKUP(Table2[[#This Row],[Customer ID]],customers!$A$1:$A$1001,customers!$I$1:$I$1001," ",0)</f>
        <v>Yes</v>
      </c>
    </row>
    <row r="474" spans="1:16" x14ac:dyDescent="0.25">
      <c r="A474" s="2" t="s">
        <v>3158</v>
      </c>
      <c r="B474" s="6">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5">
        <f>INDEX(products!$A$1:$G$49,MATCH($D474,products!$A$1:$A$49,0),MATCH(orders!K$1,products!$A$1:$G$1,0))</f>
        <v>0.2</v>
      </c>
      <c r="L474">
        <f>INDEX(products!$A$1:$G$49,MATCH($D474,products!$A$1:$A$49,0),MATCH(orders!L$1,products!$A$1:$G$1,0))</f>
        <v>2.9849999999999999</v>
      </c>
      <c r="M474" s="3">
        <f t="shared" si="21"/>
        <v>0.59699999999999998</v>
      </c>
      <c r="N474" t="str">
        <f t="shared" si="22"/>
        <v>Arabica</v>
      </c>
      <c r="O474" t="str">
        <f t="shared" si="23"/>
        <v>Dark</v>
      </c>
      <c r="P474" t="str">
        <f>_xlfn.XLOOKUP(Table2[[#This Row],[Customer ID]],customers!$A$1:$A$1001,customers!$I$1:$I$1001," ",0)</f>
        <v>No</v>
      </c>
    </row>
    <row r="475" spans="1:16" x14ac:dyDescent="0.25">
      <c r="A475" s="2" t="s">
        <v>3164</v>
      </c>
      <c r="B475" s="6">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5">
        <f>INDEX(products!$A$1:$G$49,MATCH($D475,products!$A$1:$A$49,0),MATCH(orders!K$1,products!$A$1:$G$1,0))</f>
        <v>1</v>
      </c>
      <c r="L475">
        <f>INDEX(products!$A$1:$G$49,MATCH($D475,products!$A$1:$A$49,0),MATCH(orders!L$1,products!$A$1:$G$1,0))</f>
        <v>12.95</v>
      </c>
      <c r="M475" s="3">
        <f t="shared" si="21"/>
        <v>12.95</v>
      </c>
      <c r="N475" t="str">
        <f t="shared" si="22"/>
        <v>Arabica</v>
      </c>
      <c r="O475" t="str">
        <f t="shared" si="23"/>
        <v>Light</v>
      </c>
      <c r="P475" t="str">
        <f>_xlfn.XLOOKUP(Table2[[#This Row],[Customer ID]],customers!$A$1:$A$1001,customers!$I$1:$I$1001," ",0)</f>
        <v>No</v>
      </c>
    </row>
    <row r="476" spans="1:16" x14ac:dyDescent="0.25">
      <c r="A476" s="2" t="s">
        <v>3170</v>
      </c>
      <c r="B476" s="6">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5">
        <f>INDEX(products!$A$1:$G$49,MATCH($D476,products!$A$1:$A$49,0),MATCH(orders!K$1,products!$A$1:$G$1,0))</f>
        <v>2.5</v>
      </c>
      <c r="L476">
        <f>INDEX(products!$A$1:$G$49,MATCH($D476,products!$A$1:$A$49,0),MATCH(orders!L$1,products!$A$1:$G$1,0))</f>
        <v>31.624999999999996</v>
      </c>
      <c r="M476" s="3">
        <f t="shared" si="21"/>
        <v>79.062499999999986</v>
      </c>
      <c r="N476" t="str">
        <f t="shared" si="22"/>
        <v>Excelsa</v>
      </c>
      <c r="O476" t="str">
        <f t="shared" si="23"/>
        <v>Medium</v>
      </c>
      <c r="P476" t="str">
        <f>_xlfn.XLOOKUP(Table2[[#This Row],[Customer ID]],customers!$A$1:$A$1001,customers!$I$1:$I$1001," ",0)</f>
        <v>Yes</v>
      </c>
    </row>
    <row r="477" spans="1:16" x14ac:dyDescent="0.25">
      <c r="A477" s="2" t="s">
        <v>3176</v>
      </c>
      <c r="B477" s="6">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5">
        <f>INDEX(products!$A$1:$G$49,MATCH($D477,products!$A$1:$A$49,0),MATCH(orders!K$1,products!$A$1:$G$1,0))</f>
        <v>0.2</v>
      </c>
      <c r="L477">
        <f>INDEX(products!$A$1:$G$49,MATCH($D477,products!$A$1:$A$49,0),MATCH(orders!L$1,products!$A$1:$G$1,0))</f>
        <v>4.3650000000000002</v>
      </c>
      <c r="M477" s="3">
        <f t="shared" si="21"/>
        <v>0.87300000000000011</v>
      </c>
      <c r="N477" t="str">
        <f t="shared" si="22"/>
        <v>Liberica</v>
      </c>
      <c r="O477" t="str">
        <f t="shared" si="23"/>
        <v>Medium</v>
      </c>
      <c r="P477" t="str">
        <f>_xlfn.XLOOKUP(Table2[[#This Row],[Customer ID]],customers!$A$1:$A$1001,customers!$I$1:$I$1001," ",0)</f>
        <v>No</v>
      </c>
    </row>
    <row r="478" spans="1:16" x14ac:dyDescent="0.25">
      <c r="A478" s="2" t="s">
        <v>3181</v>
      </c>
      <c r="B478" s="6">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5">
        <f>INDEX(products!$A$1:$G$49,MATCH($D478,products!$A$1:$A$49,0),MATCH(orders!K$1,products!$A$1:$G$1,0))</f>
        <v>0.2</v>
      </c>
      <c r="L478">
        <f>INDEX(products!$A$1:$G$49,MATCH($D478,products!$A$1:$A$49,0),MATCH(orders!L$1,products!$A$1:$G$1,0))</f>
        <v>4.4550000000000001</v>
      </c>
      <c r="M478" s="3">
        <f t="shared" si="21"/>
        <v>0.89100000000000001</v>
      </c>
      <c r="N478" t="str">
        <f t="shared" si="22"/>
        <v>Excelsa</v>
      </c>
      <c r="O478" t="str">
        <f t="shared" si="23"/>
        <v>Light</v>
      </c>
      <c r="P478" t="str">
        <f>_xlfn.XLOOKUP(Table2[[#This Row],[Customer ID]],customers!$A$1:$A$1001,customers!$I$1:$I$1001," ",0)</f>
        <v>Yes</v>
      </c>
    </row>
    <row r="479" spans="1:16" x14ac:dyDescent="0.25">
      <c r="A479" s="2" t="s">
        <v>3187</v>
      </c>
      <c r="B479" s="6">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5">
        <f>INDEX(products!$A$1:$G$49,MATCH($D479,products!$A$1:$A$49,0),MATCH(orders!K$1,products!$A$1:$G$1,0))</f>
        <v>0.2</v>
      </c>
      <c r="L479">
        <f>INDEX(products!$A$1:$G$49,MATCH($D479,products!$A$1:$A$49,0),MATCH(orders!L$1,products!$A$1:$G$1,0))</f>
        <v>4.3650000000000002</v>
      </c>
      <c r="M479" s="3">
        <f t="shared" si="21"/>
        <v>0.87300000000000011</v>
      </c>
      <c r="N479" t="str">
        <f t="shared" si="22"/>
        <v>Liberica</v>
      </c>
      <c r="O479" t="str">
        <f t="shared" si="23"/>
        <v>Medium</v>
      </c>
      <c r="P479" t="str">
        <f>_xlfn.XLOOKUP(Table2[[#This Row],[Customer ID]],customers!$A$1:$A$1001,customers!$I$1:$I$1001," ",0)</f>
        <v>No</v>
      </c>
    </row>
    <row r="480" spans="1:16" x14ac:dyDescent="0.25">
      <c r="A480" s="2" t="s">
        <v>3193</v>
      </c>
      <c r="B480" s="6">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5">
        <f>INDEX(products!$A$1:$G$49,MATCH($D480,products!$A$1:$A$49,0),MATCH(orders!K$1,products!$A$1:$G$1,0))</f>
        <v>1</v>
      </c>
      <c r="L480">
        <f>INDEX(products!$A$1:$G$49,MATCH($D480,products!$A$1:$A$49,0),MATCH(orders!L$1,products!$A$1:$G$1,0))</f>
        <v>8.9499999999999993</v>
      </c>
      <c r="M480" s="3">
        <f t="shared" si="21"/>
        <v>8.9499999999999993</v>
      </c>
      <c r="N480" t="str">
        <f t="shared" si="22"/>
        <v>Robusta</v>
      </c>
      <c r="O480" t="str">
        <f t="shared" si="23"/>
        <v>Dark</v>
      </c>
      <c r="P480" t="str">
        <f>_xlfn.XLOOKUP(Table2[[#This Row],[Customer ID]],customers!$A$1:$A$1001,customers!$I$1:$I$1001," ",0)</f>
        <v>Yes</v>
      </c>
    </row>
    <row r="481" spans="1:16" x14ac:dyDescent="0.25">
      <c r="A481" s="2" t="s">
        <v>3193</v>
      </c>
      <c r="B481" s="6">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5">
        <f>INDEX(products!$A$1:$G$49,MATCH($D481,products!$A$1:$A$49,0),MATCH(orders!K$1,products!$A$1:$G$1,0))</f>
        <v>2.5</v>
      </c>
      <c r="L481">
        <f>INDEX(products!$A$1:$G$49,MATCH($D481,products!$A$1:$A$49,0),MATCH(orders!L$1,products!$A$1:$G$1,0))</f>
        <v>31.624999999999996</v>
      </c>
      <c r="M481" s="3">
        <f t="shared" si="21"/>
        <v>79.062499999999986</v>
      </c>
      <c r="N481" t="str">
        <f t="shared" si="22"/>
        <v>Excelsa</v>
      </c>
      <c r="O481" t="str">
        <f t="shared" si="23"/>
        <v>Medium</v>
      </c>
      <c r="P481" t="str">
        <f>_xlfn.XLOOKUP(Table2[[#This Row],[Customer ID]],customers!$A$1:$A$1001,customers!$I$1:$I$1001," ",0)</f>
        <v>Yes</v>
      </c>
    </row>
    <row r="482" spans="1:16" x14ac:dyDescent="0.25">
      <c r="A482" s="2" t="s">
        <v>3193</v>
      </c>
      <c r="B482" s="6">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5">
        <f>INDEX(products!$A$1:$G$49,MATCH($D482,products!$A$1:$A$49,0),MATCH(orders!K$1,products!$A$1:$G$1,0))</f>
        <v>0.2</v>
      </c>
      <c r="L482">
        <f>INDEX(products!$A$1:$G$49,MATCH($D482,products!$A$1:$A$49,0),MATCH(orders!L$1,products!$A$1:$G$1,0))</f>
        <v>4.125</v>
      </c>
      <c r="M482" s="3">
        <f t="shared" si="21"/>
        <v>0.82500000000000007</v>
      </c>
      <c r="N482" t="str">
        <f t="shared" si="22"/>
        <v>Excelsa</v>
      </c>
      <c r="O482" t="str">
        <f t="shared" si="23"/>
        <v>Medium</v>
      </c>
      <c r="P482" t="str">
        <f>_xlfn.XLOOKUP(Table2[[#This Row],[Customer ID]],customers!$A$1:$A$1001,customers!$I$1:$I$1001," ",0)</f>
        <v>Yes</v>
      </c>
    </row>
    <row r="483" spans="1:16" x14ac:dyDescent="0.25">
      <c r="A483" s="2" t="s">
        <v>3208</v>
      </c>
      <c r="B483" s="6">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5">
        <f>INDEX(products!$A$1:$G$49,MATCH($D483,products!$A$1:$A$49,0),MATCH(orders!K$1,products!$A$1:$G$1,0))</f>
        <v>1</v>
      </c>
      <c r="L483">
        <f>INDEX(products!$A$1:$G$49,MATCH($D483,products!$A$1:$A$49,0),MATCH(orders!L$1,products!$A$1:$G$1,0))</f>
        <v>11.95</v>
      </c>
      <c r="M483" s="3">
        <f t="shared" si="21"/>
        <v>11.95</v>
      </c>
      <c r="N483" t="str">
        <f t="shared" si="22"/>
        <v>Robusta</v>
      </c>
      <c r="O483" t="str">
        <f t="shared" si="23"/>
        <v>Light</v>
      </c>
      <c r="P483" t="str">
        <f>_xlfn.XLOOKUP(Table2[[#This Row],[Customer ID]],customers!$A$1:$A$1001,customers!$I$1:$I$1001," ",0)</f>
        <v>No</v>
      </c>
    </row>
    <row r="484" spans="1:16" x14ac:dyDescent="0.25">
      <c r="A484" s="2" t="s">
        <v>3214</v>
      </c>
      <c r="B484" s="6">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5">
        <f>INDEX(products!$A$1:$G$49,MATCH($D484,products!$A$1:$A$49,0),MATCH(orders!K$1,products!$A$1:$G$1,0))</f>
        <v>2.5</v>
      </c>
      <c r="L484">
        <f>INDEX(products!$A$1:$G$49,MATCH($D484,products!$A$1:$A$49,0),MATCH(orders!L$1,products!$A$1:$G$1,0))</f>
        <v>27.945</v>
      </c>
      <c r="M484" s="3">
        <f t="shared" si="21"/>
        <v>69.862499999999997</v>
      </c>
      <c r="N484" t="str">
        <f t="shared" si="22"/>
        <v>Excelsa</v>
      </c>
      <c r="O484" t="str">
        <f t="shared" si="23"/>
        <v>Dark</v>
      </c>
      <c r="P484" t="str">
        <f>_xlfn.XLOOKUP(Table2[[#This Row],[Customer ID]],customers!$A$1:$A$1001,customers!$I$1:$I$1001," ",0)</f>
        <v>Yes</v>
      </c>
    </row>
    <row r="485" spans="1:16" x14ac:dyDescent="0.25">
      <c r="A485" s="2" t="s">
        <v>3220</v>
      </c>
      <c r="B485" s="6">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5">
        <f>INDEX(products!$A$1:$G$49,MATCH($D485,products!$A$1:$A$49,0),MATCH(orders!K$1,products!$A$1:$G$1,0))</f>
        <v>2.5</v>
      </c>
      <c r="L485">
        <f>INDEX(products!$A$1:$G$49,MATCH($D485,products!$A$1:$A$49,0),MATCH(orders!L$1,products!$A$1:$G$1,0))</f>
        <v>29.784999999999997</v>
      </c>
      <c r="M485" s="3">
        <f t="shared" si="21"/>
        <v>74.462499999999991</v>
      </c>
      <c r="N485" t="str">
        <f t="shared" si="22"/>
        <v>Liberica</v>
      </c>
      <c r="O485" t="str">
        <f t="shared" si="23"/>
        <v>Dark</v>
      </c>
      <c r="P485" t="str">
        <f>_xlfn.XLOOKUP(Table2[[#This Row],[Customer ID]],customers!$A$1:$A$1001,customers!$I$1:$I$1001," ",0)</f>
        <v>Yes</v>
      </c>
    </row>
    <row r="486" spans="1:16" x14ac:dyDescent="0.25">
      <c r="A486" s="2" t="s">
        <v>3225</v>
      </c>
      <c r="B486" s="6">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5">
        <f>INDEX(products!$A$1:$G$49,MATCH($D486,products!$A$1:$A$49,0),MATCH(orders!K$1,products!$A$1:$G$1,0))</f>
        <v>0.5</v>
      </c>
      <c r="L486">
        <f>INDEX(products!$A$1:$G$49,MATCH($D486,products!$A$1:$A$49,0),MATCH(orders!L$1,products!$A$1:$G$1,0))</f>
        <v>9.51</v>
      </c>
      <c r="M486" s="3">
        <f t="shared" si="21"/>
        <v>4.7549999999999999</v>
      </c>
      <c r="N486" t="str">
        <f t="shared" si="22"/>
        <v>Liberica</v>
      </c>
      <c r="O486" t="str">
        <f t="shared" si="23"/>
        <v>Light</v>
      </c>
      <c r="P486" t="str">
        <f>_xlfn.XLOOKUP(Table2[[#This Row],[Customer ID]],customers!$A$1:$A$1001,customers!$I$1:$I$1001," ",0)</f>
        <v>No</v>
      </c>
    </row>
    <row r="487" spans="1:16" x14ac:dyDescent="0.25">
      <c r="A487" s="2" t="s">
        <v>3230</v>
      </c>
      <c r="B487" s="6">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5">
        <f>INDEX(products!$A$1:$G$49,MATCH($D487,products!$A$1:$A$49,0),MATCH(orders!K$1,products!$A$1:$G$1,0))</f>
        <v>0.2</v>
      </c>
      <c r="L487">
        <f>INDEX(products!$A$1:$G$49,MATCH($D487,products!$A$1:$A$49,0),MATCH(orders!L$1,products!$A$1:$G$1,0))</f>
        <v>3.5849999999999995</v>
      </c>
      <c r="M487" s="3">
        <f t="shared" si="21"/>
        <v>0.71699999999999997</v>
      </c>
      <c r="N487" t="str">
        <f t="shared" si="22"/>
        <v>Robusta</v>
      </c>
      <c r="O487" t="str">
        <f t="shared" si="23"/>
        <v>Light</v>
      </c>
      <c r="P487" t="str">
        <f>_xlfn.XLOOKUP(Table2[[#This Row],[Customer ID]],customers!$A$1:$A$1001,customers!$I$1:$I$1001," ",0)</f>
        <v>Yes</v>
      </c>
    </row>
    <row r="488" spans="1:16" x14ac:dyDescent="0.25">
      <c r="A488" s="2" t="s">
        <v>3236</v>
      </c>
      <c r="B488" s="6">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5">
        <f>INDEX(products!$A$1:$G$49,MATCH($D488,products!$A$1:$A$49,0),MATCH(orders!K$1,products!$A$1:$G$1,0))</f>
        <v>0.5</v>
      </c>
      <c r="L488">
        <f>INDEX(products!$A$1:$G$49,MATCH($D488,products!$A$1:$A$49,0),MATCH(orders!L$1,products!$A$1:$G$1,0))</f>
        <v>8.73</v>
      </c>
      <c r="M488" s="3">
        <f t="shared" si="21"/>
        <v>4.3650000000000002</v>
      </c>
      <c r="N488" t="str">
        <f t="shared" si="22"/>
        <v>Liberica</v>
      </c>
      <c r="O488" t="str">
        <f t="shared" si="23"/>
        <v>Medium</v>
      </c>
      <c r="P488" t="str">
        <f>_xlfn.XLOOKUP(Table2[[#This Row],[Customer ID]],customers!$A$1:$A$1001,customers!$I$1:$I$1001," ",0)</f>
        <v>Yes</v>
      </c>
    </row>
    <row r="489" spans="1:16" x14ac:dyDescent="0.25">
      <c r="A489" s="2" t="s">
        <v>3242</v>
      </c>
      <c r="B489" s="6">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5">
        <f>INDEX(products!$A$1:$G$49,MATCH($D489,products!$A$1:$A$49,0),MATCH(orders!K$1,products!$A$1:$G$1,0))</f>
        <v>1</v>
      </c>
      <c r="L489">
        <f>INDEX(products!$A$1:$G$49,MATCH($D489,products!$A$1:$A$49,0),MATCH(orders!L$1,products!$A$1:$G$1,0))</f>
        <v>12.15</v>
      </c>
      <c r="M489" s="3">
        <f t="shared" si="21"/>
        <v>12.15</v>
      </c>
      <c r="N489" t="str">
        <f t="shared" si="22"/>
        <v>Excelsa</v>
      </c>
      <c r="O489" t="str">
        <f t="shared" si="23"/>
        <v>Dark</v>
      </c>
      <c r="P489" t="str">
        <f>_xlfn.XLOOKUP(Table2[[#This Row],[Customer ID]],customers!$A$1:$A$1001,customers!$I$1:$I$1001," ",0)</f>
        <v>No</v>
      </c>
    </row>
    <row r="490" spans="1:16" x14ac:dyDescent="0.25">
      <c r="A490" s="2" t="s">
        <v>3248</v>
      </c>
      <c r="B490" s="6">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5">
        <f>INDEX(products!$A$1:$G$49,MATCH($D490,products!$A$1:$A$49,0),MATCH(orders!K$1,products!$A$1:$G$1,0))</f>
        <v>0.2</v>
      </c>
      <c r="L490">
        <f>INDEX(products!$A$1:$G$49,MATCH($D490,products!$A$1:$A$49,0),MATCH(orders!L$1,products!$A$1:$G$1,0))</f>
        <v>2.9849999999999999</v>
      </c>
      <c r="M490" s="3">
        <f t="shared" si="21"/>
        <v>0.59699999999999998</v>
      </c>
      <c r="N490" t="str">
        <f t="shared" si="22"/>
        <v>Robusta</v>
      </c>
      <c r="O490" t="str">
        <f t="shared" si="23"/>
        <v>Medium</v>
      </c>
      <c r="P490" t="str">
        <f>_xlfn.XLOOKUP(Table2[[#This Row],[Customer ID]],customers!$A$1:$A$1001,customers!$I$1:$I$1001," ",0)</f>
        <v>Yes</v>
      </c>
    </row>
    <row r="491" spans="1:16" x14ac:dyDescent="0.25">
      <c r="A491" s="2" t="s">
        <v>3254</v>
      </c>
      <c r="B491" s="6">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5">
        <f>INDEX(products!$A$1:$G$49,MATCH($D491,products!$A$1:$A$49,0),MATCH(orders!K$1,products!$A$1:$G$1,0))</f>
        <v>1</v>
      </c>
      <c r="L491">
        <f>INDEX(products!$A$1:$G$49,MATCH($D491,products!$A$1:$A$49,0),MATCH(orders!L$1,products!$A$1:$G$1,0))</f>
        <v>15.85</v>
      </c>
      <c r="M491" s="3">
        <f t="shared" si="21"/>
        <v>15.85</v>
      </c>
      <c r="N491" t="str">
        <f t="shared" si="22"/>
        <v>Liberica</v>
      </c>
      <c r="O491" t="str">
        <f t="shared" si="23"/>
        <v>Light</v>
      </c>
      <c r="P491" t="str">
        <f>_xlfn.XLOOKUP(Table2[[#This Row],[Customer ID]],customers!$A$1:$A$1001,customers!$I$1:$I$1001," ",0)</f>
        <v>No</v>
      </c>
    </row>
    <row r="492" spans="1:16" x14ac:dyDescent="0.25">
      <c r="A492" s="2" t="s">
        <v>3260</v>
      </c>
      <c r="B492" s="6">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5">
        <f>INDEX(products!$A$1:$G$49,MATCH($D492,products!$A$1:$A$49,0),MATCH(orders!K$1,products!$A$1:$G$1,0))</f>
        <v>0.5</v>
      </c>
      <c r="L492">
        <f>INDEX(products!$A$1:$G$49,MATCH($D492,products!$A$1:$A$49,0),MATCH(orders!L$1,products!$A$1:$G$1,0))</f>
        <v>7.77</v>
      </c>
      <c r="M492" s="3">
        <f t="shared" si="21"/>
        <v>3.8849999999999998</v>
      </c>
      <c r="N492" t="str">
        <f t="shared" si="22"/>
        <v>Liberica</v>
      </c>
      <c r="O492" t="str">
        <f t="shared" si="23"/>
        <v>Dark</v>
      </c>
      <c r="P492" t="str">
        <f>_xlfn.XLOOKUP(Table2[[#This Row],[Customer ID]],customers!$A$1:$A$1001,customers!$I$1:$I$1001," ",0)</f>
        <v>No</v>
      </c>
    </row>
    <row r="493" spans="1:16" x14ac:dyDescent="0.25">
      <c r="A493" s="2" t="s">
        <v>3266</v>
      </c>
      <c r="B493" s="6">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5">
        <f>INDEX(products!$A$1:$G$49,MATCH($D493,products!$A$1:$A$49,0),MATCH(orders!K$1,products!$A$1:$G$1,0))</f>
        <v>0.2</v>
      </c>
      <c r="L493">
        <f>INDEX(products!$A$1:$G$49,MATCH($D493,products!$A$1:$A$49,0),MATCH(orders!L$1,products!$A$1:$G$1,0))</f>
        <v>3.8849999999999998</v>
      </c>
      <c r="M493" s="3">
        <f t="shared" si="21"/>
        <v>0.77700000000000002</v>
      </c>
      <c r="N493" t="str">
        <f t="shared" si="22"/>
        <v>Liberica</v>
      </c>
      <c r="O493" t="str">
        <f t="shared" si="23"/>
        <v>Dark</v>
      </c>
      <c r="P493" t="str">
        <f>_xlfn.XLOOKUP(Table2[[#This Row],[Customer ID]],customers!$A$1:$A$1001,customers!$I$1:$I$1001," ",0)</f>
        <v>No</v>
      </c>
    </row>
    <row r="494" spans="1:16" x14ac:dyDescent="0.25">
      <c r="A494" s="2" t="s">
        <v>3271</v>
      </c>
      <c r="B494" s="6">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5">
        <f>INDEX(products!$A$1:$G$49,MATCH($D494,products!$A$1:$A$49,0),MATCH(orders!K$1,products!$A$1:$G$1,0))</f>
        <v>0.2</v>
      </c>
      <c r="L494">
        <f>INDEX(products!$A$1:$G$49,MATCH($D494,products!$A$1:$A$49,0),MATCH(orders!L$1,products!$A$1:$G$1,0))</f>
        <v>4.125</v>
      </c>
      <c r="M494" s="3">
        <f t="shared" si="21"/>
        <v>0.82500000000000007</v>
      </c>
      <c r="N494" t="str">
        <f t="shared" si="22"/>
        <v>Excelsa</v>
      </c>
      <c r="O494" t="str">
        <f t="shared" si="23"/>
        <v>Medium</v>
      </c>
      <c r="P494" t="str">
        <f>_xlfn.XLOOKUP(Table2[[#This Row],[Customer ID]],customers!$A$1:$A$1001,customers!$I$1:$I$1001," ",0)</f>
        <v>Yes</v>
      </c>
    </row>
    <row r="495" spans="1:16" x14ac:dyDescent="0.25">
      <c r="A495" s="2" t="s">
        <v>3277</v>
      </c>
      <c r="B495" s="6">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5">
        <f>INDEX(products!$A$1:$G$49,MATCH($D495,products!$A$1:$A$49,0),MATCH(orders!K$1,products!$A$1:$G$1,0))</f>
        <v>0.5</v>
      </c>
      <c r="L495">
        <f>INDEX(products!$A$1:$G$49,MATCH($D495,products!$A$1:$A$49,0),MATCH(orders!L$1,products!$A$1:$G$1,0))</f>
        <v>5.97</v>
      </c>
      <c r="M495" s="3">
        <f t="shared" si="21"/>
        <v>2.9849999999999999</v>
      </c>
      <c r="N495" t="str">
        <f t="shared" si="22"/>
        <v>Robusta</v>
      </c>
      <c r="O495" t="str">
        <f t="shared" si="23"/>
        <v>Medium</v>
      </c>
      <c r="P495" t="str">
        <f>_xlfn.XLOOKUP(Table2[[#This Row],[Customer ID]],customers!$A$1:$A$1001,customers!$I$1:$I$1001," ",0)</f>
        <v>No</v>
      </c>
    </row>
    <row r="496" spans="1:16" x14ac:dyDescent="0.25">
      <c r="A496" s="2" t="s">
        <v>3283</v>
      </c>
      <c r="B496" s="6">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5">
        <f>INDEX(products!$A$1:$G$49,MATCH($D496,products!$A$1:$A$49,0),MATCH(orders!K$1,products!$A$1:$G$1,0))</f>
        <v>1</v>
      </c>
      <c r="L496">
        <f>INDEX(products!$A$1:$G$49,MATCH($D496,products!$A$1:$A$49,0),MATCH(orders!L$1,products!$A$1:$G$1,0))</f>
        <v>15.85</v>
      </c>
      <c r="M496" s="3">
        <f t="shared" si="21"/>
        <v>15.85</v>
      </c>
      <c r="N496" t="str">
        <f t="shared" si="22"/>
        <v>Liberica</v>
      </c>
      <c r="O496" t="str">
        <f t="shared" si="23"/>
        <v>Light</v>
      </c>
      <c r="P496" t="str">
        <f>_xlfn.XLOOKUP(Table2[[#This Row],[Customer ID]],customers!$A$1:$A$1001,customers!$I$1:$I$1001," ",0)</f>
        <v>No</v>
      </c>
    </row>
    <row r="497" spans="1:16" x14ac:dyDescent="0.25">
      <c r="A497" s="2" t="s">
        <v>3289</v>
      </c>
      <c r="B497" s="6">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5">
        <f>INDEX(products!$A$1:$G$49,MATCH($D497,products!$A$1:$A$49,0),MATCH(orders!K$1,products!$A$1:$G$1,0))</f>
        <v>1</v>
      </c>
      <c r="L497">
        <f>INDEX(products!$A$1:$G$49,MATCH($D497,products!$A$1:$A$49,0),MATCH(orders!L$1,products!$A$1:$G$1,0))</f>
        <v>15.85</v>
      </c>
      <c r="M497" s="3">
        <f t="shared" si="21"/>
        <v>15.85</v>
      </c>
      <c r="N497" t="str">
        <f t="shared" si="22"/>
        <v>Liberica</v>
      </c>
      <c r="O497" t="str">
        <f t="shared" si="23"/>
        <v>Light</v>
      </c>
      <c r="P497" t="str">
        <f>_xlfn.XLOOKUP(Table2[[#This Row],[Customer ID]],customers!$A$1:$A$1001,customers!$I$1:$I$1001," ",0)</f>
        <v>Yes</v>
      </c>
    </row>
    <row r="498" spans="1:16" x14ac:dyDescent="0.25">
      <c r="A498" s="2" t="s">
        <v>3294</v>
      </c>
      <c r="B498" s="6">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5">
        <f>INDEX(products!$A$1:$G$49,MATCH($D498,products!$A$1:$A$49,0),MATCH(orders!K$1,products!$A$1:$G$1,0))</f>
        <v>0.2</v>
      </c>
      <c r="L498">
        <f>INDEX(products!$A$1:$G$49,MATCH($D498,products!$A$1:$A$49,0),MATCH(orders!L$1,products!$A$1:$G$1,0))</f>
        <v>3.645</v>
      </c>
      <c r="M498" s="3">
        <f t="shared" si="21"/>
        <v>0.72900000000000009</v>
      </c>
      <c r="N498" t="str">
        <f t="shared" si="22"/>
        <v>Excelsa</v>
      </c>
      <c r="O498" t="str">
        <f t="shared" si="23"/>
        <v>Dark</v>
      </c>
      <c r="P498" t="str">
        <f>_xlfn.XLOOKUP(Table2[[#This Row],[Customer ID]],customers!$A$1:$A$1001,customers!$I$1:$I$1001," ",0)</f>
        <v>No</v>
      </c>
    </row>
    <row r="499" spans="1:16" x14ac:dyDescent="0.25">
      <c r="A499" s="2" t="s">
        <v>3300</v>
      </c>
      <c r="B499" s="6">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5">
        <f>INDEX(products!$A$1:$G$49,MATCH($D499,products!$A$1:$A$49,0),MATCH(orders!K$1,products!$A$1:$G$1,0))</f>
        <v>1</v>
      </c>
      <c r="L499">
        <f>INDEX(products!$A$1:$G$49,MATCH($D499,products!$A$1:$A$49,0),MATCH(orders!L$1,products!$A$1:$G$1,0))</f>
        <v>9.9499999999999993</v>
      </c>
      <c r="M499" s="3">
        <f t="shared" si="21"/>
        <v>9.9499999999999993</v>
      </c>
      <c r="N499" t="str">
        <f t="shared" si="22"/>
        <v>Arabica</v>
      </c>
      <c r="O499" t="str">
        <f t="shared" si="23"/>
        <v>Dark</v>
      </c>
      <c r="P499" t="str">
        <f>_xlfn.XLOOKUP(Table2[[#This Row],[Customer ID]],customers!$A$1:$A$1001,customers!$I$1:$I$1001," ",0)</f>
        <v>No</v>
      </c>
    </row>
    <row r="500" spans="1:16" x14ac:dyDescent="0.25">
      <c r="A500" s="2" t="s">
        <v>3307</v>
      </c>
      <c r="B500" s="6">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5">
        <f>INDEX(products!$A$1:$G$49,MATCH($D500,products!$A$1:$A$49,0),MATCH(orders!K$1,products!$A$1:$G$1,0))</f>
        <v>1</v>
      </c>
      <c r="L500">
        <f>INDEX(products!$A$1:$G$49,MATCH($D500,products!$A$1:$A$49,0),MATCH(orders!L$1,products!$A$1:$G$1,0))</f>
        <v>9.9499999999999993</v>
      </c>
      <c r="M500" s="3">
        <f t="shared" si="21"/>
        <v>9.9499999999999993</v>
      </c>
      <c r="N500" t="str">
        <f t="shared" si="22"/>
        <v>Robusta</v>
      </c>
      <c r="O500" t="str">
        <f t="shared" si="23"/>
        <v>Medium</v>
      </c>
      <c r="P500" t="str">
        <f>_xlfn.XLOOKUP(Table2[[#This Row],[Customer ID]],customers!$A$1:$A$1001,customers!$I$1:$I$1001," ",0)</f>
        <v>Yes</v>
      </c>
    </row>
    <row r="501" spans="1:16" x14ac:dyDescent="0.25">
      <c r="A501" s="2" t="s">
        <v>3313</v>
      </c>
      <c r="B501" s="6">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INDEX(products!$A$1:$G$49,MATCH($D501,products!$A$1:$A$49,0),MATCH(orders!I$1,products!$A$1:$G$1,0))</f>
        <v>Rob</v>
      </c>
      <c r="J501" t="str">
        <f>INDEX(products!$A$1:$G$49,MATCH($D501,products!$A$1:$A$49,0),MATCH(orders!J$1,products!$A$1:$G$1,0))</f>
        <v>D</v>
      </c>
      <c r="K501" s="5">
        <f>INDEX(products!$A$1:$G$49,MATCH($D501,products!$A$1:$A$49,0),MATCH(orders!K$1,products!$A$1:$G$1,0))</f>
        <v>0.2</v>
      </c>
      <c r="L501">
        <f>INDEX(products!$A$1:$G$49,MATCH($D501,products!$A$1:$A$49,0),MATCH(orders!L$1,products!$A$1:$G$1,0))</f>
        <v>2.6849999999999996</v>
      </c>
      <c r="M501" s="3">
        <f t="shared" si="21"/>
        <v>0.53699999999999992</v>
      </c>
      <c r="N501" t="str">
        <f t="shared" si="22"/>
        <v>Robusta</v>
      </c>
      <c r="O501" t="str">
        <f t="shared" si="23"/>
        <v>Dark</v>
      </c>
      <c r="P501" t="str">
        <f>_xlfn.XLOOKUP(Table2[[#This Row],[Customer ID]],customers!$A$1:$A$1001,customers!$I$1:$I$1001," ",0)</f>
        <v>Yes</v>
      </c>
    </row>
    <row r="502" spans="1:16" x14ac:dyDescent="0.25">
      <c r="A502" s="2" t="s">
        <v>3318</v>
      </c>
      <c r="B502" s="6">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5">
        <f>INDEX(products!$A$1:$G$49,MATCH($D502,products!$A$1:$A$49,0),MATCH(orders!K$1,products!$A$1:$G$1,0))</f>
        <v>1</v>
      </c>
      <c r="L502">
        <f>INDEX(products!$A$1:$G$49,MATCH($D502,products!$A$1:$A$49,0),MATCH(orders!L$1,products!$A$1:$G$1,0))</f>
        <v>11.95</v>
      </c>
      <c r="M502" s="3">
        <f t="shared" si="21"/>
        <v>11.95</v>
      </c>
      <c r="N502" t="str">
        <f t="shared" si="22"/>
        <v>Robusta</v>
      </c>
      <c r="O502" t="str">
        <f t="shared" si="23"/>
        <v>Light</v>
      </c>
      <c r="P502" t="str">
        <f>_xlfn.XLOOKUP(Table2[[#This Row],[Customer ID]],customers!$A$1:$A$1001,customers!$I$1:$I$1001," ",0)</f>
        <v>No</v>
      </c>
    </row>
    <row r="503" spans="1:16" x14ac:dyDescent="0.25">
      <c r="A503" s="2" t="s">
        <v>3323</v>
      </c>
      <c r="B503" s="6">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5">
        <f>INDEX(products!$A$1:$G$49,MATCH($D503,products!$A$1:$A$49,0),MATCH(orders!K$1,products!$A$1:$G$1,0))</f>
        <v>0.2</v>
      </c>
      <c r="L503">
        <f>INDEX(products!$A$1:$G$49,MATCH($D503,products!$A$1:$A$49,0),MATCH(orders!L$1,products!$A$1:$G$1,0))</f>
        <v>2.9849999999999999</v>
      </c>
      <c r="M503" s="3">
        <f t="shared" si="21"/>
        <v>0.59699999999999998</v>
      </c>
      <c r="N503" t="str">
        <f t="shared" si="22"/>
        <v>Robusta</v>
      </c>
      <c r="O503" t="str">
        <f t="shared" si="23"/>
        <v>Medium</v>
      </c>
      <c r="P503" t="str">
        <f>_xlfn.XLOOKUP(Table2[[#This Row],[Customer ID]],customers!$A$1:$A$1001,customers!$I$1:$I$1001," ",0)</f>
        <v>No</v>
      </c>
    </row>
    <row r="504" spans="1:16" x14ac:dyDescent="0.25">
      <c r="A504" s="2" t="s">
        <v>3323</v>
      </c>
      <c r="B504" s="6">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5">
        <f>INDEX(products!$A$1:$G$49,MATCH($D504,products!$A$1:$A$49,0),MATCH(orders!K$1,products!$A$1:$G$1,0))</f>
        <v>0.2</v>
      </c>
      <c r="L504">
        <f>INDEX(products!$A$1:$G$49,MATCH($D504,products!$A$1:$A$49,0),MATCH(orders!L$1,products!$A$1:$G$1,0))</f>
        <v>4.125</v>
      </c>
      <c r="M504" s="3">
        <f t="shared" si="21"/>
        <v>0.82500000000000007</v>
      </c>
      <c r="N504" t="str">
        <f t="shared" si="22"/>
        <v>Excelsa</v>
      </c>
      <c r="O504" t="str">
        <f t="shared" si="23"/>
        <v>Medium</v>
      </c>
      <c r="P504" t="str">
        <f>_xlfn.XLOOKUP(Table2[[#This Row],[Customer ID]],customers!$A$1:$A$1001,customers!$I$1:$I$1001," ",0)</f>
        <v>No</v>
      </c>
    </row>
    <row r="505" spans="1:16" x14ac:dyDescent="0.25">
      <c r="A505" s="2" t="s">
        <v>3323</v>
      </c>
      <c r="B505" s="6">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5">
        <f>INDEX(products!$A$1:$G$49,MATCH($D505,products!$A$1:$A$49,0),MATCH(orders!K$1,products!$A$1:$G$1,0))</f>
        <v>1</v>
      </c>
      <c r="L505">
        <f>INDEX(products!$A$1:$G$49,MATCH($D505,products!$A$1:$A$49,0),MATCH(orders!L$1,products!$A$1:$G$1,0))</f>
        <v>12.95</v>
      </c>
      <c r="M505" s="3">
        <f t="shared" si="21"/>
        <v>12.95</v>
      </c>
      <c r="N505" t="str">
        <f t="shared" si="22"/>
        <v>Liberica</v>
      </c>
      <c r="O505" t="str">
        <f t="shared" si="23"/>
        <v>Dark</v>
      </c>
      <c r="P505" t="str">
        <f>_xlfn.XLOOKUP(Table2[[#This Row],[Customer ID]],customers!$A$1:$A$1001,customers!$I$1:$I$1001," ",0)</f>
        <v>No</v>
      </c>
    </row>
    <row r="506" spans="1:16" x14ac:dyDescent="0.25">
      <c r="A506" s="2" t="s">
        <v>3323</v>
      </c>
      <c r="B506" s="6">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5">
        <f>INDEX(products!$A$1:$G$49,MATCH($D506,products!$A$1:$A$49,0),MATCH(orders!K$1,products!$A$1:$G$1,0))</f>
        <v>0.2</v>
      </c>
      <c r="L506">
        <f>INDEX(products!$A$1:$G$49,MATCH($D506,products!$A$1:$A$49,0),MATCH(orders!L$1,products!$A$1:$G$1,0))</f>
        <v>4.7549999999999999</v>
      </c>
      <c r="M506" s="3">
        <f t="shared" si="21"/>
        <v>0.95100000000000007</v>
      </c>
      <c r="N506" t="str">
        <f t="shared" si="22"/>
        <v>Liberica</v>
      </c>
      <c r="O506" t="str">
        <f t="shared" si="23"/>
        <v>Light</v>
      </c>
      <c r="P506" t="str">
        <f>_xlfn.XLOOKUP(Table2[[#This Row],[Customer ID]],customers!$A$1:$A$1001,customers!$I$1:$I$1001," ",0)</f>
        <v>No</v>
      </c>
    </row>
    <row r="507" spans="1:16" x14ac:dyDescent="0.25">
      <c r="A507" s="2" t="s">
        <v>3343</v>
      </c>
      <c r="B507" s="6">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5">
        <f>INDEX(products!$A$1:$G$49,MATCH($D507,products!$A$1:$A$49,0),MATCH(orders!K$1,products!$A$1:$G$1,0))</f>
        <v>0.2</v>
      </c>
      <c r="L507">
        <f>INDEX(products!$A$1:$G$49,MATCH($D507,products!$A$1:$A$49,0),MATCH(orders!L$1,products!$A$1:$G$1,0))</f>
        <v>4.3650000000000002</v>
      </c>
      <c r="M507" s="3">
        <f t="shared" si="21"/>
        <v>0.87300000000000011</v>
      </c>
      <c r="N507" t="str">
        <f t="shared" si="22"/>
        <v>Liberica</v>
      </c>
      <c r="O507" t="str">
        <f t="shared" si="23"/>
        <v>Medium</v>
      </c>
      <c r="P507" t="str">
        <f>_xlfn.XLOOKUP(Table2[[#This Row],[Customer ID]],customers!$A$1:$A$1001,customers!$I$1:$I$1001," ",0)</f>
        <v>No</v>
      </c>
    </row>
    <row r="508" spans="1:16" x14ac:dyDescent="0.25">
      <c r="A508" s="2" t="s">
        <v>3349</v>
      </c>
      <c r="B508" s="6">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5">
        <f>INDEX(products!$A$1:$G$49,MATCH($D508,products!$A$1:$A$49,0),MATCH(orders!K$1,products!$A$1:$G$1,0))</f>
        <v>1</v>
      </c>
      <c r="L508">
        <f>INDEX(products!$A$1:$G$49,MATCH($D508,products!$A$1:$A$49,0),MATCH(orders!L$1,products!$A$1:$G$1,0))</f>
        <v>12.95</v>
      </c>
      <c r="M508" s="3">
        <f t="shared" si="21"/>
        <v>12.95</v>
      </c>
      <c r="N508" t="str">
        <f t="shared" si="22"/>
        <v>Arabica</v>
      </c>
      <c r="O508" t="str">
        <f t="shared" si="23"/>
        <v>Light</v>
      </c>
      <c r="P508" t="str">
        <f>_xlfn.XLOOKUP(Table2[[#This Row],[Customer ID]],customers!$A$1:$A$1001,customers!$I$1:$I$1001," ",0)</f>
        <v>Yes</v>
      </c>
    </row>
    <row r="509" spans="1:16" x14ac:dyDescent="0.25">
      <c r="A509" s="2" t="s">
        <v>3355</v>
      </c>
      <c r="B509" s="6">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5">
        <f>INDEX(products!$A$1:$G$49,MATCH($D509,products!$A$1:$A$49,0),MATCH(orders!K$1,products!$A$1:$G$1,0))</f>
        <v>2.5</v>
      </c>
      <c r="L509">
        <f>INDEX(products!$A$1:$G$49,MATCH($D509,products!$A$1:$A$49,0),MATCH(orders!L$1,products!$A$1:$G$1,0))</f>
        <v>29.784999999999997</v>
      </c>
      <c r="M509" s="3">
        <f t="shared" si="21"/>
        <v>74.462499999999991</v>
      </c>
      <c r="N509" t="str">
        <f t="shared" si="22"/>
        <v>Arabica</v>
      </c>
      <c r="O509" t="str">
        <f t="shared" si="23"/>
        <v>Light</v>
      </c>
      <c r="P509" t="str">
        <f>_xlfn.XLOOKUP(Table2[[#This Row],[Customer ID]],customers!$A$1:$A$1001,customers!$I$1:$I$1001," ",0)</f>
        <v>Yes</v>
      </c>
    </row>
    <row r="510" spans="1:16" x14ac:dyDescent="0.25">
      <c r="A510" s="2" t="s">
        <v>3361</v>
      </c>
      <c r="B510" s="6">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5">
        <f>INDEX(products!$A$1:$G$49,MATCH($D510,products!$A$1:$A$49,0),MATCH(orders!K$1,products!$A$1:$G$1,0))</f>
        <v>0.5</v>
      </c>
      <c r="L510">
        <f>INDEX(products!$A$1:$G$49,MATCH($D510,products!$A$1:$A$49,0),MATCH(orders!L$1,products!$A$1:$G$1,0))</f>
        <v>7.77</v>
      </c>
      <c r="M510" s="3">
        <f t="shared" si="21"/>
        <v>3.8849999999999998</v>
      </c>
      <c r="N510" t="str">
        <f t="shared" si="22"/>
        <v>Liberica</v>
      </c>
      <c r="O510" t="str">
        <f t="shared" si="23"/>
        <v>Dark</v>
      </c>
      <c r="P510" t="str">
        <f>_xlfn.XLOOKUP(Table2[[#This Row],[Customer ID]],customers!$A$1:$A$1001,customers!$I$1:$I$1001," ",0)</f>
        <v>No</v>
      </c>
    </row>
    <row r="511" spans="1:16" x14ac:dyDescent="0.25">
      <c r="A511" s="2" t="s">
        <v>3367</v>
      </c>
      <c r="B511" s="6">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5">
        <f>INDEX(products!$A$1:$G$49,MATCH($D511,products!$A$1:$A$49,0),MATCH(orders!K$1,products!$A$1:$G$1,0))</f>
        <v>1</v>
      </c>
      <c r="L511">
        <f>INDEX(products!$A$1:$G$49,MATCH($D511,products!$A$1:$A$49,0),MATCH(orders!L$1,products!$A$1:$G$1,0))</f>
        <v>9.9499999999999993</v>
      </c>
      <c r="M511" s="3">
        <f t="shared" si="21"/>
        <v>9.9499999999999993</v>
      </c>
      <c r="N511" t="str">
        <f t="shared" si="22"/>
        <v>Arabica</v>
      </c>
      <c r="O511" t="str">
        <f t="shared" si="23"/>
        <v>Dark</v>
      </c>
      <c r="P511" t="str">
        <f>_xlfn.XLOOKUP(Table2[[#This Row],[Customer ID]],customers!$A$1:$A$1001,customers!$I$1:$I$1001," ",0)</f>
        <v>Yes</v>
      </c>
    </row>
    <row r="512" spans="1:16" x14ac:dyDescent="0.25">
      <c r="A512" s="2" t="s">
        <v>3373</v>
      </c>
      <c r="B512" s="6">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5">
        <f>INDEX(products!$A$1:$G$49,MATCH($D512,products!$A$1:$A$49,0),MATCH(orders!K$1,products!$A$1:$G$1,0))</f>
        <v>0.2</v>
      </c>
      <c r="L512">
        <f>INDEX(products!$A$1:$G$49,MATCH($D512,products!$A$1:$A$49,0),MATCH(orders!L$1,products!$A$1:$G$1,0))</f>
        <v>3.5849999999999995</v>
      </c>
      <c r="M512" s="3">
        <f t="shared" si="21"/>
        <v>0.71699999999999997</v>
      </c>
      <c r="N512" t="str">
        <f t="shared" si="22"/>
        <v>Robusta</v>
      </c>
      <c r="O512" t="str">
        <f t="shared" si="23"/>
        <v>Light</v>
      </c>
      <c r="P512" t="str">
        <f>_xlfn.XLOOKUP(Table2[[#This Row],[Customer ID]],customers!$A$1:$A$1001,customers!$I$1:$I$1001," ",0)</f>
        <v>Yes</v>
      </c>
    </row>
    <row r="513" spans="1:16" x14ac:dyDescent="0.25">
      <c r="A513" s="2" t="s">
        <v>3379</v>
      </c>
      <c r="B513" s="6">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5">
        <f>INDEX(products!$A$1:$G$49,MATCH($D513,products!$A$1:$A$49,0),MATCH(orders!K$1,products!$A$1:$G$1,0))</f>
        <v>0.2</v>
      </c>
      <c r="L513">
        <f>INDEX(products!$A$1:$G$49,MATCH($D513,products!$A$1:$A$49,0),MATCH(orders!L$1,products!$A$1:$G$1,0))</f>
        <v>3.375</v>
      </c>
      <c r="M513" s="3">
        <f t="shared" si="21"/>
        <v>0.67500000000000004</v>
      </c>
      <c r="N513" t="str">
        <f t="shared" si="22"/>
        <v>Arabica</v>
      </c>
      <c r="O513" t="str">
        <f t="shared" si="23"/>
        <v>Medium</v>
      </c>
      <c r="P513" t="str">
        <f>_xlfn.XLOOKUP(Table2[[#This Row],[Customer ID]],customers!$A$1:$A$1001,customers!$I$1:$I$1001," ",0)</f>
        <v>Yes</v>
      </c>
    </row>
    <row r="514" spans="1:16" x14ac:dyDescent="0.25">
      <c r="A514" s="2" t="s">
        <v>3385</v>
      </c>
      <c r="B514" s="6">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5">
        <f>INDEX(products!$A$1:$G$49,MATCH($D514,products!$A$1:$A$49,0),MATCH(orders!K$1,products!$A$1:$G$1,0))</f>
        <v>1</v>
      </c>
      <c r="L514">
        <f>INDEX(products!$A$1:$G$49,MATCH($D514,products!$A$1:$A$49,0),MATCH(orders!L$1,products!$A$1:$G$1,0))</f>
        <v>15.85</v>
      </c>
      <c r="M514" s="3">
        <f t="shared" si="21"/>
        <v>15.85</v>
      </c>
      <c r="N514" t="str">
        <f t="shared" si="22"/>
        <v>Liberica</v>
      </c>
      <c r="O514" t="str">
        <f t="shared" si="23"/>
        <v>Light</v>
      </c>
      <c r="P514" t="str">
        <f>_xlfn.XLOOKUP(Table2[[#This Row],[Customer ID]],customers!$A$1:$A$1001,customers!$I$1:$I$1001," ",0)</f>
        <v>No</v>
      </c>
    </row>
    <row r="515" spans="1:16" x14ac:dyDescent="0.25">
      <c r="A515" s="2" t="s">
        <v>3391</v>
      </c>
      <c r="B515" s="6">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5">
        <f>INDEX(products!$A$1:$G$49,MATCH($D515,products!$A$1:$A$49,0),MATCH(orders!K$1,products!$A$1:$G$1,0))</f>
        <v>1</v>
      </c>
      <c r="L515">
        <f>INDEX(products!$A$1:$G$49,MATCH($D515,products!$A$1:$A$49,0),MATCH(orders!L$1,products!$A$1:$G$1,0))</f>
        <v>15.85</v>
      </c>
      <c r="M515" s="3">
        <f t="shared" ref="M515:M578" si="24">L515*K515</f>
        <v>15.85</v>
      </c>
      <c r="N515" t="str">
        <f t="shared" ref="N515:N578" si="25">IF(I515="Rob","Robusta",IF(I515="Exc","Excelsa",IF(I515="Ara","Arabica",IF(I515="Lib","Liberica"," "))))</f>
        <v>Liberica</v>
      </c>
      <c r="O515" t="str">
        <f t="shared" ref="O515:O578" si="26">IF(J515="M","Medium",IF(J515="L","Light",IF(J515="D","Dark"," ")))</f>
        <v>Light</v>
      </c>
      <c r="P515" t="str">
        <f>_xlfn.XLOOKUP(Table2[[#This Row],[Customer ID]],customers!$A$1:$A$1001,customers!$I$1:$I$1001," ",0)</f>
        <v>No</v>
      </c>
    </row>
    <row r="516" spans="1:16" x14ac:dyDescent="0.25">
      <c r="A516" s="2" t="s">
        <v>3396</v>
      </c>
      <c r="B516" s="6">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5">
        <f>INDEX(products!$A$1:$G$49,MATCH($D516,products!$A$1:$A$49,0),MATCH(orders!K$1,products!$A$1:$G$1,0))</f>
        <v>0.2</v>
      </c>
      <c r="L516">
        <f>INDEX(products!$A$1:$G$49,MATCH($D516,products!$A$1:$A$49,0),MATCH(orders!L$1,products!$A$1:$G$1,0))</f>
        <v>4.3650000000000002</v>
      </c>
      <c r="M516" s="3">
        <f t="shared" si="24"/>
        <v>0.87300000000000011</v>
      </c>
      <c r="N516" t="str">
        <f t="shared" si="25"/>
        <v>Liberica</v>
      </c>
      <c r="O516" t="str">
        <f t="shared" si="26"/>
        <v>Medium</v>
      </c>
      <c r="P516" t="str">
        <f>_xlfn.XLOOKUP(Table2[[#This Row],[Customer ID]],customers!$A$1:$A$1001,customers!$I$1:$I$1001," ",0)</f>
        <v>Yes</v>
      </c>
    </row>
    <row r="517" spans="1:16" x14ac:dyDescent="0.25">
      <c r="A517" s="2" t="s">
        <v>3402</v>
      </c>
      <c r="B517" s="6">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5">
        <f>INDEX(products!$A$1:$G$49,MATCH($D517,products!$A$1:$A$49,0),MATCH(orders!K$1,products!$A$1:$G$1,0))</f>
        <v>0.5</v>
      </c>
      <c r="L517">
        <f>INDEX(products!$A$1:$G$49,MATCH($D517,products!$A$1:$A$49,0),MATCH(orders!L$1,products!$A$1:$G$1,0))</f>
        <v>7.169999999999999</v>
      </c>
      <c r="M517" s="3">
        <f t="shared" si="24"/>
        <v>3.5849999999999995</v>
      </c>
      <c r="N517" t="str">
        <f t="shared" si="25"/>
        <v>Robusta</v>
      </c>
      <c r="O517" t="str">
        <f t="shared" si="26"/>
        <v>Light</v>
      </c>
      <c r="P517" t="str">
        <f>_xlfn.XLOOKUP(Table2[[#This Row],[Customer ID]],customers!$A$1:$A$1001,customers!$I$1:$I$1001," ",0)</f>
        <v>No</v>
      </c>
    </row>
    <row r="518" spans="1:16" x14ac:dyDescent="0.25">
      <c r="A518" s="2" t="s">
        <v>3408</v>
      </c>
      <c r="B518" s="6">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5">
        <f>INDEX(products!$A$1:$G$49,MATCH($D518,products!$A$1:$A$49,0),MATCH(orders!K$1,products!$A$1:$G$1,0))</f>
        <v>2.5</v>
      </c>
      <c r="L518">
        <f>INDEX(products!$A$1:$G$49,MATCH($D518,products!$A$1:$A$49,0),MATCH(orders!L$1,products!$A$1:$G$1,0))</f>
        <v>20.584999999999997</v>
      </c>
      <c r="M518" s="3">
        <f t="shared" si="24"/>
        <v>51.462499999999991</v>
      </c>
      <c r="N518" t="str">
        <f t="shared" si="25"/>
        <v>Robusta</v>
      </c>
      <c r="O518" t="str">
        <f t="shared" si="26"/>
        <v>Dark</v>
      </c>
      <c r="P518" t="str">
        <f>_xlfn.XLOOKUP(Table2[[#This Row],[Customer ID]],customers!$A$1:$A$1001,customers!$I$1:$I$1001," ",0)</f>
        <v>Yes</v>
      </c>
    </row>
    <row r="519" spans="1:16" x14ac:dyDescent="0.25">
      <c r="A519" s="2" t="s">
        <v>3413</v>
      </c>
      <c r="B519" s="6">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5">
        <f>INDEX(products!$A$1:$G$49,MATCH($D519,products!$A$1:$A$49,0),MATCH(orders!K$1,products!$A$1:$G$1,0))</f>
        <v>0.2</v>
      </c>
      <c r="L519">
        <f>INDEX(products!$A$1:$G$49,MATCH($D519,products!$A$1:$A$49,0),MATCH(orders!L$1,products!$A$1:$G$1,0))</f>
        <v>3.8849999999999998</v>
      </c>
      <c r="M519" s="3">
        <f t="shared" si="24"/>
        <v>0.77700000000000002</v>
      </c>
      <c r="N519" t="str">
        <f t="shared" si="25"/>
        <v>Liberica</v>
      </c>
      <c r="O519" t="str">
        <f t="shared" si="26"/>
        <v>Dark</v>
      </c>
      <c r="P519" t="str">
        <f>_xlfn.XLOOKUP(Table2[[#This Row],[Customer ID]],customers!$A$1:$A$1001,customers!$I$1:$I$1001," ",0)</f>
        <v>No</v>
      </c>
    </row>
    <row r="520" spans="1:16" x14ac:dyDescent="0.25">
      <c r="A520" s="2" t="s">
        <v>3418</v>
      </c>
      <c r="B520" s="6">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5">
        <f>INDEX(products!$A$1:$G$49,MATCH($D520,products!$A$1:$A$49,0),MATCH(orders!K$1,products!$A$1:$G$1,0))</f>
        <v>2.5</v>
      </c>
      <c r="L520">
        <f>INDEX(products!$A$1:$G$49,MATCH($D520,products!$A$1:$A$49,0),MATCH(orders!L$1,products!$A$1:$G$1,0))</f>
        <v>27.945</v>
      </c>
      <c r="M520" s="3">
        <f t="shared" si="24"/>
        <v>69.862499999999997</v>
      </c>
      <c r="N520" t="str">
        <f t="shared" si="25"/>
        <v>Excelsa</v>
      </c>
      <c r="O520" t="str">
        <f t="shared" si="26"/>
        <v>Dark</v>
      </c>
      <c r="P520" t="str">
        <f>_xlfn.XLOOKUP(Table2[[#This Row],[Customer ID]],customers!$A$1:$A$1001,customers!$I$1:$I$1001," ",0)</f>
        <v>No</v>
      </c>
    </row>
    <row r="521" spans="1:16" x14ac:dyDescent="0.25">
      <c r="A521" s="2" t="s">
        <v>3424</v>
      </c>
      <c r="B521" s="6">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5">
        <f>INDEX(products!$A$1:$G$49,MATCH($D521,products!$A$1:$A$49,0),MATCH(orders!K$1,products!$A$1:$G$1,0))</f>
        <v>0.5</v>
      </c>
      <c r="L521">
        <f>INDEX(products!$A$1:$G$49,MATCH($D521,products!$A$1:$A$49,0),MATCH(orders!L$1,products!$A$1:$G$1,0))</f>
        <v>5.97</v>
      </c>
      <c r="M521" s="3">
        <f t="shared" si="24"/>
        <v>2.9849999999999999</v>
      </c>
      <c r="N521" t="str">
        <f t="shared" si="25"/>
        <v>Arabica</v>
      </c>
      <c r="O521" t="str">
        <f t="shared" si="26"/>
        <v>Dark</v>
      </c>
      <c r="P521" t="str">
        <f>_xlfn.XLOOKUP(Table2[[#This Row],[Customer ID]],customers!$A$1:$A$1001,customers!$I$1:$I$1001," ",0)</f>
        <v>Yes</v>
      </c>
    </row>
    <row r="522" spans="1:16" x14ac:dyDescent="0.25">
      <c r="A522" s="2" t="s">
        <v>3430</v>
      </c>
      <c r="B522" s="6">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5">
        <f>INDEX(products!$A$1:$G$49,MATCH($D522,products!$A$1:$A$49,0),MATCH(orders!K$1,products!$A$1:$G$1,0))</f>
        <v>0.2</v>
      </c>
      <c r="L522">
        <f>INDEX(products!$A$1:$G$49,MATCH($D522,products!$A$1:$A$49,0),MATCH(orders!L$1,products!$A$1:$G$1,0))</f>
        <v>3.8849999999999998</v>
      </c>
      <c r="M522" s="3">
        <f t="shared" si="24"/>
        <v>0.77700000000000002</v>
      </c>
      <c r="N522" t="str">
        <f t="shared" si="25"/>
        <v>Liberica</v>
      </c>
      <c r="O522" t="str">
        <f t="shared" si="26"/>
        <v>Dark</v>
      </c>
      <c r="P522" t="str">
        <f>_xlfn.XLOOKUP(Table2[[#This Row],[Customer ID]],customers!$A$1:$A$1001,customers!$I$1:$I$1001," ",0)</f>
        <v>No</v>
      </c>
    </row>
    <row r="523" spans="1:16" x14ac:dyDescent="0.25">
      <c r="A523" s="2" t="s">
        <v>3430</v>
      </c>
      <c r="B523" s="6">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5">
        <f>INDEX(products!$A$1:$G$49,MATCH($D523,products!$A$1:$A$49,0),MATCH(orders!K$1,products!$A$1:$G$1,0))</f>
        <v>1</v>
      </c>
      <c r="L523">
        <f>INDEX(products!$A$1:$G$49,MATCH($D523,products!$A$1:$A$49,0),MATCH(orders!L$1,products!$A$1:$G$1,0))</f>
        <v>9.9499999999999993</v>
      </c>
      <c r="M523" s="3">
        <f t="shared" si="24"/>
        <v>9.9499999999999993</v>
      </c>
      <c r="N523" t="str">
        <f t="shared" si="25"/>
        <v>Robusta</v>
      </c>
      <c r="O523" t="str">
        <f t="shared" si="26"/>
        <v>Medium</v>
      </c>
      <c r="P523" t="str">
        <f>_xlfn.XLOOKUP(Table2[[#This Row],[Customer ID]],customers!$A$1:$A$1001,customers!$I$1:$I$1001," ",0)</f>
        <v>No</v>
      </c>
    </row>
    <row r="524" spans="1:16" x14ac:dyDescent="0.25">
      <c r="A524" s="2" t="s">
        <v>3441</v>
      </c>
      <c r="B524" s="6">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5">
        <f>INDEX(products!$A$1:$G$49,MATCH($D524,products!$A$1:$A$49,0),MATCH(orders!K$1,products!$A$1:$G$1,0))</f>
        <v>0.5</v>
      </c>
      <c r="L524">
        <f>INDEX(products!$A$1:$G$49,MATCH($D524,products!$A$1:$A$49,0),MATCH(orders!L$1,products!$A$1:$G$1,0))</f>
        <v>5.97</v>
      </c>
      <c r="M524" s="3">
        <f t="shared" si="24"/>
        <v>2.9849999999999999</v>
      </c>
      <c r="N524" t="str">
        <f t="shared" si="25"/>
        <v>Robusta</v>
      </c>
      <c r="O524" t="str">
        <f t="shared" si="26"/>
        <v>Medium</v>
      </c>
      <c r="P524" t="str">
        <f>_xlfn.XLOOKUP(Table2[[#This Row],[Customer ID]],customers!$A$1:$A$1001,customers!$I$1:$I$1001," ",0)</f>
        <v>No</v>
      </c>
    </row>
    <row r="525" spans="1:16" x14ac:dyDescent="0.25">
      <c r="A525" s="2" t="s">
        <v>3447</v>
      </c>
      <c r="B525" s="6">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5">
        <f>INDEX(products!$A$1:$G$49,MATCH($D525,products!$A$1:$A$49,0),MATCH(orders!K$1,products!$A$1:$G$1,0))</f>
        <v>2.5</v>
      </c>
      <c r="L525">
        <f>INDEX(products!$A$1:$G$49,MATCH($D525,products!$A$1:$A$49,0),MATCH(orders!L$1,products!$A$1:$G$1,0))</f>
        <v>29.784999999999997</v>
      </c>
      <c r="M525" s="3">
        <f t="shared" si="24"/>
        <v>74.462499999999991</v>
      </c>
      <c r="N525" t="str">
        <f t="shared" si="25"/>
        <v>Liberica</v>
      </c>
      <c r="O525" t="str">
        <f t="shared" si="26"/>
        <v>Dark</v>
      </c>
      <c r="P525" t="str">
        <f>_xlfn.XLOOKUP(Table2[[#This Row],[Customer ID]],customers!$A$1:$A$1001,customers!$I$1:$I$1001," ",0)</f>
        <v>No</v>
      </c>
    </row>
    <row r="526" spans="1:16" x14ac:dyDescent="0.25">
      <c r="A526" s="2" t="s">
        <v>3453</v>
      </c>
      <c r="B526" s="6">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5">
        <f>INDEX(products!$A$1:$G$49,MATCH($D526,products!$A$1:$A$49,0),MATCH(orders!K$1,products!$A$1:$G$1,0))</f>
        <v>2.5</v>
      </c>
      <c r="L526">
        <f>INDEX(products!$A$1:$G$49,MATCH($D526,products!$A$1:$A$49,0),MATCH(orders!L$1,products!$A$1:$G$1,0))</f>
        <v>36.454999999999998</v>
      </c>
      <c r="M526" s="3">
        <f t="shared" si="24"/>
        <v>91.137499999999989</v>
      </c>
      <c r="N526" t="str">
        <f t="shared" si="25"/>
        <v>Liberica</v>
      </c>
      <c r="O526" t="str">
        <f t="shared" si="26"/>
        <v>Light</v>
      </c>
      <c r="P526" t="str">
        <f>_xlfn.XLOOKUP(Table2[[#This Row],[Customer ID]],customers!$A$1:$A$1001,customers!$I$1:$I$1001," ",0)</f>
        <v>No</v>
      </c>
    </row>
    <row r="527" spans="1:16" x14ac:dyDescent="0.25">
      <c r="A527" s="2" t="s">
        <v>3458</v>
      </c>
      <c r="B527" s="6">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5">
        <f>INDEX(products!$A$1:$G$49,MATCH($D527,products!$A$1:$A$49,0),MATCH(orders!K$1,products!$A$1:$G$1,0))</f>
        <v>0.2</v>
      </c>
      <c r="L527">
        <f>INDEX(products!$A$1:$G$49,MATCH($D527,products!$A$1:$A$49,0),MATCH(orders!L$1,products!$A$1:$G$1,0))</f>
        <v>2.6849999999999996</v>
      </c>
      <c r="M527" s="3">
        <f t="shared" si="24"/>
        <v>0.53699999999999992</v>
      </c>
      <c r="N527" t="str">
        <f t="shared" si="25"/>
        <v>Robusta</v>
      </c>
      <c r="O527" t="str">
        <f t="shared" si="26"/>
        <v>Dark</v>
      </c>
      <c r="P527" t="str">
        <f>_xlfn.XLOOKUP(Table2[[#This Row],[Customer ID]],customers!$A$1:$A$1001,customers!$I$1:$I$1001," ",0)</f>
        <v>Yes</v>
      </c>
    </row>
    <row r="528" spans="1:16" x14ac:dyDescent="0.25">
      <c r="A528" s="2" t="s">
        <v>3463</v>
      </c>
      <c r="B528" s="6">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5">
        <f>INDEX(products!$A$1:$G$49,MATCH($D528,products!$A$1:$A$49,0),MATCH(orders!K$1,products!$A$1:$G$1,0))</f>
        <v>2.5</v>
      </c>
      <c r="L528">
        <f>INDEX(products!$A$1:$G$49,MATCH($D528,products!$A$1:$A$49,0),MATCH(orders!L$1,products!$A$1:$G$1,0))</f>
        <v>31.624999999999996</v>
      </c>
      <c r="M528" s="3">
        <f t="shared" si="24"/>
        <v>79.062499999999986</v>
      </c>
      <c r="N528" t="str">
        <f t="shared" si="25"/>
        <v>Excelsa</v>
      </c>
      <c r="O528" t="str">
        <f t="shared" si="26"/>
        <v>Medium</v>
      </c>
      <c r="P528" t="str">
        <f>_xlfn.XLOOKUP(Table2[[#This Row],[Customer ID]],customers!$A$1:$A$1001,customers!$I$1:$I$1001," ",0)</f>
        <v>Yes</v>
      </c>
    </row>
    <row r="529" spans="1:16" x14ac:dyDescent="0.25">
      <c r="A529" s="2" t="s">
        <v>3469</v>
      </c>
      <c r="B529" s="6">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5">
        <f>INDEX(products!$A$1:$G$49,MATCH($D529,products!$A$1:$A$49,0),MATCH(orders!K$1,products!$A$1:$G$1,0))</f>
        <v>0.5</v>
      </c>
      <c r="L529">
        <f>INDEX(products!$A$1:$G$49,MATCH($D529,products!$A$1:$A$49,0),MATCH(orders!L$1,products!$A$1:$G$1,0))</f>
        <v>8.25</v>
      </c>
      <c r="M529" s="3">
        <f t="shared" si="24"/>
        <v>4.125</v>
      </c>
      <c r="N529" t="str">
        <f t="shared" si="25"/>
        <v>Excelsa</v>
      </c>
      <c r="O529" t="str">
        <f t="shared" si="26"/>
        <v>Medium</v>
      </c>
      <c r="P529" t="str">
        <f>_xlfn.XLOOKUP(Table2[[#This Row],[Customer ID]],customers!$A$1:$A$1001,customers!$I$1:$I$1001," ",0)</f>
        <v>No</v>
      </c>
    </row>
    <row r="530" spans="1:16" x14ac:dyDescent="0.25">
      <c r="A530" s="2" t="s">
        <v>3475</v>
      </c>
      <c r="B530" s="6">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5">
        <f>INDEX(products!$A$1:$G$49,MATCH($D530,products!$A$1:$A$49,0),MATCH(orders!K$1,products!$A$1:$G$1,0))</f>
        <v>0.5</v>
      </c>
      <c r="L530">
        <f>INDEX(products!$A$1:$G$49,MATCH($D530,products!$A$1:$A$49,0),MATCH(orders!L$1,products!$A$1:$G$1,0))</f>
        <v>8.91</v>
      </c>
      <c r="M530" s="3">
        <f t="shared" si="24"/>
        <v>4.4550000000000001</v>
      </c>
      <c r="N530" t="str">
        <f t="shared" si="25"/>
        <v>Excelsa</v>
      </c>
      <c r="O530" t="str">
        <f t="shared" si="26"/>
        <v>Light</v>
      </c>
      <c r="P530" t="str">
        <f>_xlfn.XLOOKUP(Table2[[#This Row],[Customer ID]],customers!$A$1:$A$1001,customers!$I$1:$I$1001," ",0)</f>
        <v>No</v>
      </c>
    </row>
    <row r="531" spans="1:16" x14ac:dyDescent="0.25">
      <c r="A531" s="2" t="s">
        <v>3481</v>
      </c>
      <c r="B531" s="6">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5">
        <f>INDEX(products!$A$1:$G$49,MATCH($D531,products!$A$1:$A$49,0),MATCH(orders!K$1,products!$A$1:$G$1,0))</f>
        <v>1</v>
      </c>
      <c r="L531">
        <f>INDEX(products!$A$1:$G$49,MATCH($D531,products!$A$1:$A$49,0),MATCH(orders!L$1,products!$A$1:$G$1,0))</f>
        <v>9.9499999999999993</v>
      </c>
      <c r="M531" s="3">
        <f t="shared" si="24"/>
        <v>9.9499999999999993</v>
      </c>
      <c r="N531" t="str">
        <f t="shared" si="25"/>
        <v>Robusta</v>
      </c>
      <c r="O531" t="str">
        <f t="shared" si="26"/>
        <v>Medium</v>
      </c>
      <c r="P531" t="str">
        <f>_xlfn.XLOOKUP(Table2[[#This Row],[Customer ID]],customers!$A$1:$A$1001,customers!$I$1:$I$1001," ",0)</f>
        <v>No</v>
      </c>
    </row>
    <row r="532" spans="1:16" x14ac:dyDescent="0.25">
      <c r="A532" s="2" t="s">
        <v>3487</v>
      </c>
      <c r="B532" s="6">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5">
        <f>INDEX(products!$A$1:$G$49,MATCH($D532,products!$A$1:$A$49,0),MATCH(orders!K$1,products!$A$1:$G$1,0))</f>
        <v>1</v>
      </c>
      <c r="L532">
        <f>INDEX(products!$A$1:$G$49,MATCH($D532,products!$A$1:$A$49,0),MATCH(orders!L$1,products!$A$1:$G$1,0))</f>
        <v>9.9499999999999993</v>
      </c>
      <c r="M532" s="3">
        <f t="shared" si="24"/>
        <v>9.9499999999999993</v>
      </c>
      <c r="N532" t="str">
        <f t="shared" si="25"/>
        <v>Robusta</v>
      </c>
      <c r="O532" t="str">
        <f t="shared" si="26"/>
        <v>Medium</v>
      </c>
      <c r="P532" t="str">
        <f>_xlfn.XLOOKUP(Table2[[#This Row],[Customer ID]],customers!$A$1:$A$1001,customers!$I$1:$I$1001," ",0)</f>
        <v>No</v>
      </c>
    </row>
    <row r="533" spans="1:16" x14ac:dyDescent="0.25">
      <c r="A533" s="2" t="s">
        <v>3493</v>
      </c>
      <c r="B533" s="6">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5">
        <f>INDEX(products!$A$1:$G$49,MATCH($D533,products!$A$1:$A$49,0),MATCH(orders!K$1,products!$A$1:$G$1,0))</f>
        <v>1</v>
      </c>
      <c r="L533">
        <f>INDEX(products!$A$1:$G$49,MATCH($D533,products!$A$1:$A$49,0),MATCH(orders!L$1,products!$A$1:$G$1,0))</f>
        <v>8.9499999999999993</v>
      </c>
      <c r="M533" s="3">
        <f t="shared" si="24"/>
        <v>8.9499999999999993</v>
      </c>
      <c r="N533" t="str">
        <f t="shared" si="25"/>
        <v>Robusta</v>
      </c>
      <c r="O533" t="str">
        <f t="shared" si="26"/>
        <v>Dark</v>
      </c>
      <c r="P533" t="str">
        <f>_xlfn.XLOOKUP(Table2[[#This Row],[Customer ID]],customers!$A$1:$A$1001,customers!$I$1:$I$1001," ",0)</f>
        <v>No</v>
      </c>
    </row>
    <row r="534" spans="1:16" x14ac:dyDescent="0.25">
      <c r="A534" s="2" t="s">
        <v>3499</v>
      </c>
      <c r="B534" s="6">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5">
        <f>INDEX(products!$A$1:$G$49,MATCH($D534,products!$A$1:$A$49,0),MATCH(orders!K$1,products!$A$1:$G$1,0))</f>
        <v>0.5</v>
      </c>
      <c r="L534">
        <f>INDEX(products!$A$1:$G$49,MATCH($D534,products!$A$1:$A$49,0),MATCH(orders!L$1,products!$A$1:$G$1,0))</f>
        <v>8.25</v>
      </c>
      <c r="M534" s="3">
        <f t="shared" si="24"/>
        <v>4.125</v>
      </c>
      <c r="N534" t="str">
        <f t="shared" si="25"/>
        <v>Excelsa</v>
      </c>
      <c r="O534" t="str">
        <f t="shared" si="26"/>
        <v>Medium</v>
      </c>
      <c r="P534" t="str">
        <f>_xlfn.XLOOKUP(Table2[[#This Row],[Customer ID]],customers!$A$1:$A$1001,customers!$I$1:$I$1001," ",0)</f>
        <v>Yes</v>
      </c>
    </row>
    <row r="535" spans="1:16" x14ac:dyDescent="0.25">
      <c r="A535" s="2" t="s">
        <v>3505</v>
      </c>
      <c r="B535" s="6">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5">
        <f>INDEX(products!$A$1:$G$49,MATCH($D535,products!$A$1:$A$49,0),MATCH(orders!K$1,products!$A$1:$G$1,0))</f>
        <v>0.5</v>
      </c>
      <c r="L535">
        <f>INDEX(products!$A$1:$G$49,MATCH($D535,products!$A$1:$A$49,0),MATCH(orders!L$1,products!$A$1:$G$1,0))</f>
        <v>5.3699999999999992</v>
      </c>
      <c r="M535" s="3">
        <f t="shared" si="24"/>
        <v>2.6849999999999996</v>
      </c>
      <c r="N535" t="str">
        <f t="shared" si="25"/>
        <v>Robusta</v>
      </c>
      <c r="O535" t="str">
        <f t="shared" si="26"/>
        <v>Dark</v>
      </c>
      <c r="P535" t="str">
        <f>_xlfn.XLOOKUP(Table2[[#This Row],[Customer ID]],customers!$A$1:$A$1001,customers!$I$1:$I$1001," ",0)</f>
        <v>No</v>
      </c>
    </row>
    <row r="536" spans="1:16" x14ac:dyDescent="0.25">
      <c r="A536" s="2" t="s">
        <v>3510</v>
      </c>
      <c r="B536" s="6">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5">
        <f>INDEX(products!$A$1:$G$49,MATCH($D536,products!$A$1:$A$49,0),MATCH(orders!K$1,products!$A$1:$G$1,0))</f>
        <v>2.5</v>
      </c>
      <c r="L536">
        <f>INDEX(products!$A$1:$G$49,MATCH($D536,products!$A$1:$A$49,0),MATCH(orders!L$1,products!$A$1:$G$1,0))</f>
        <v>22.884999999999998</v>
      </c>
      <c r="M536" s="3">
        <f t="shared" si="24"/>
        <v>57.212499999999991</v>
      </c>
      <c r="N536" t="str">
        <f t="shared" si="25"/>
        <v>Robusta</v>
      </c>
      <c r="O536" t="str">
        <f t="shared" si="26"/>
        <v>Medium</v>
      </c>
      <c r="P536" t="str">
        <f>_xlfn.XLOOKUP(Table2[[#This Row],[Customer ID]],customers!$A$1:$A$1001,customers!$I$1:$I$1001," ",0)</f>
        <v>Yes</v>
      </c>
    </row>
    <row r="537" spans="1:16" x14ac:dyDescent="0.25">
      <c r="A537" s="2" t="s">
        <v>3516</v>
      </c>
      <c r="B537" s="6">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INDEX(products!$A$1:$G$49,MATCH($D537,products!$A$1:$A$49,0),MATCH(orders!I$1,products!$A$1:$G$1,0))</f>
        <v>Lib</v>
      </c>
      <c r="J537" t="str">
        <f>INDEX(products!$A$1:$G$49,MATCH($D537,products!$A$1:$A$49,0),MATCH(orders!J$1,products!$A$1:$G$1,0))</f>
        <v>L</v>
      </c>
      <c r="K537" s="5">
        <f>INDEX(products!$A$1:$G$49,MATCH($D537,products!$A$1:$A$49,0),MATCH(orders!K$1,products!$A$1:$G$1,0))</f>
        <v>0.2</v>
      </c>
      <c r="L537">
        <f>INDEX(products!$A$1:$G$49,MATCH($D537,products!$A$1:$A$49,0),MATCH(orders!L$1,products!$A$1:$G$1,0))</f>
        <v>4.7549999999999999</v>
      </c>
      <c r="M537" s="3">
        <f t="shared" si="24"/>
        <v>0.95100000000000007</v>
      </c>
      <c r="N537" t="str">
        <f t="shared" si="25"/>
        <v>Liberica</v>
      </c>
      <c r="O537" t="str">
        <f t="shared" si="26"/>
        <v>Light</v>
      </c>
      <c r="P537" t="str">
        <f>_xlfn.XLOOKUP(Table2[[#This Row],[Customer ID]],customers!$A$1:$A$1001,customers!$I$1:$I$1001," ",0)</f>
        <v>No</v>
      </c>
    </row>
    <row r="538" spans="1:16" x14ac:dyDescent="0.25">
      <c r="A538" s="2" t="s">
        <v>3521</v>
      </c>
      <c r="B538" s="6">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5">
        <f>INDEX(products!$A$1:$G$49,MATCH($D538,products!$A$1:$A$49,0),MATCH(orders!K$1,products!$A$1:$G$1,0))</f>
        <v>0.2</v>
      </c>
      <c r="L538">
        <f>INDEX(products!$A$1:$G$49,MATCH($D538,products!$A$1:$A$49,0),MATCH(orders!L$1,products!$A$1:$G$1,0))</f>
        <v>2.6849999999999996</v>
      </c>
      <c r="M538" s="3">
        <f t="shared" si="24"/>
        <v>0.53699999999999992</v>
      </c>
      <c r="N538" t="str">
        <f t="shared" si="25"/>
        <v>Robusta</v>
      </c>
      <c r="O538" t="str">
        <f t="shared" si="26"/>
        <v>Dark</v>
      </c>
      <c r="P538" t="str">
        <f>_xlfn.XLOOKUP(Table2[[#This Row],[Customer ID]],customers!$A$1:$A$1001,customers!$I$1:$I$1001," ",0)</f>
        <v>Yes</v>
      </c>
    </row>
    <row r="539" spans="1:16" x14ac:dyDescent="0.25">
      <c r="A539" s="2" t="s">
        <v>3527</v>
      </c>
      <c r="B539" s="6">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5">
        <f>INDEX(products!$A$1:$G$49,MATCH($D539,products!$A$1:$A$49,0),MATCH(orders!K$1,products!$A$1:$G$1,0))</f>
        <v>2.5</v>
      </c>
      <c r="L539">
        <f>INDEX(products!$A$1:$G$49,MATCH($D539,products!$A$1:$A$49,0),MATCH(orders!L$1,products!$A$1:$G$1,0))</f>
        <v>27.945</v>
      </c>
      <c r="M539" s="3">
        <f t="shared" si="24"/>
        <v>69.862499999999997</v>
      </c>
      <c r="N539" t="str">
        <f t="shared" si="25"/>
        <v>Excelsa</v>
      </c>
      <c r="O539" t="str">
        <f t="shared" si="26"/>
        <v>Dark</v>
      </c>
      <c r="P539" t="str">
        <f>_xlfn.XLOOKUP(Table2[[#This Row],[Customer ID]],customers!$A$1:$A$1001,customers!$I$1:$I$1001," ",0)</f>
        <v>Yes</v>
      </c>
    </row>
    <row r="540" spans="1:16" x14ac:dyDescent="0.25">
      <c r="A540" s="2" t="s">
        <v>3532</v>
      </c>
      <c r="B540" s="6">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5">
        <f>INDEX(products!$A$1:$G$49,MATCH($D540,products!$A$1:$A$49,0),MATCH(orders!K$1,products!$A$1:$G$1,0))</f>
        <v>0.2</v>
      </c>
      <c r="L540">
        <f>INDEX(products!$A$1:$G$49,MATCH($D540,products!$A$1:$A$49,0),MATCH(orders!L$1,products!$A$1:$G$1,0))</f>
        <v>2.6849999999999996</v>
      </c>
      <c r="M540" s="3">
        <f t="shared" si="24"/>
        <v>0.53699999999999992</v>
      </c>
      <c r="N540" t="str">
        <f t="shared" si="25"/>
        <v>Robusta</v>
      </c>
      <c r="O540" t="str">
        <f t="shared" si="26"/>
        <v>Dark</v>
      </c>
      <c r="P540" t="str">
        <f>_xlfn.XLOOKUP(Table2[[#This Row],[Customer ID]],customers!$A$1:$A$1001,customers!$I$1:$I$1001," ",0)</f>
        <v>Yes</v>
      </c>
    </row>
    <row r="541" spans="1:16" x14ac:dyDescent="0.25">
      <c r="A541" s="2" t="s">
        <v>3537</v>
      </c>
      <c r="B541" s="6">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5">
        <f>INDEX(products!$A$1:$G$49,MATCH($D541,products!$A$1:$A$49,0),MATCH(orders!K$1,products!$A$1:$G$1,0))</f>
        <v>0.5</v>
      </c>
      <c r="L541">
        <f>INDEX(products!$A$1:$G$49,MATCH($D541,products!$A$1:$A$49,0),MATCH(orders!L$1,products!$A$1:$G$1,0))</f>
        <v>5.3699999999999992</v>
      </c>
      <c r="M541" s="3">
        <f t="shared" si="24"/>
        <v>2.6849999999999996</v>
      </c>
      <c r="N541" t="str">
        <f t="shared" si="25"/>
        <v>Robusta</v>
      </c>
      <c r="O541" t="str">
        <f t="shared" si="26"/>
        <v>Dark</v>
      </c>
      <c r="P541" t="str">
        <f>_xlfn.XLOOKUP(Table2[[#This Row],[Customer ID]],customers!$A$1:$A$1001,customers!$I$1:$I$1001," ",0)</f>
        <v>No</v>
      </c>
    </row>
    <row r="542" spans="1:16" x14ac:dyDescent="0.25">
      <c r="A542" s="2" t="s">
        <v>3542</v>
      </c>
      <c r="B542" s="6">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5">
        <f>INDEX(products!$A$1:$G$49,MATCH($D542,products!$A$1:$A$49,0),MATCH(orders!K$1,products!$A$1:$G$1,0))</f>
        <v>1</v>
      </c>
      <c r="L542">
        <f>INDEX(products!$A$1:$G$49,MATCH($D542,products!$A$1:$A$49,0),MATCH(orders!L$1,products!$A$1:$G$1,0))</f>
        <v>15.85</v>
      </c>
      <c r="M542" s="3">
        <f t="shared" si="24"/>
        <v>15.85</v>
      </c>
      <c r="N542" t="str">
        <f t="shared" si="25"/>
        <v>Liberica</v>
      </c>
      <c r="O542" t="str">
        <f t="shared" si="26"/>
        <v>Light</v>
      </c>
      <c r="P542" t="str">
        <f>_xlfn.XLOOKUP(Table2[[#This Row],[Customer ID]],customers!$A$1:$A$1001,customers!$I$1:$I$1001," ",0)</f>
        <v>Yes</v>
      </c>
    </row>
    <row r="543" spans="1:16" x14ac:dyDescent="0.25">
      <c r="A543" s="2" t="s">
        <v>3548</v>
      </c>
      <c r="B543" s="6">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INDEX(products!$A$1:$G$49,MATCH($D543,products!$A$1:$A$49,0),MATCH(orders!I$1,products!$A$1:$G$1,0))</f>
        <v>Ara</v>
      </c>
      <c r="J543" t="str">
        <f>INDEX(products!$A$1:$G$49,MATCH($D543,products!$A$1:$A$49,0),MATCH(orders!J$1,products!$A$1:$G$1,0))</f>
        <v>D</v>
      </c>
      <c r="K543" s="5">
        <f>INDEX(products!$A$1:$G$49,MATCH($D543,products!$A$1:$A$49,0),MATCH(orders!K$1,products!$A$1:$G$1,0))</f>
        <v>2.5</v>
      </c>
      <c r="L543">
        <f>INDEX(products!$A$1:$G$49,MATCH($D543,products!$A$1:$A$49,0),MATCH(orders!L$1,products!$A$1:$G$1,0))</f>
        <v>22.884999999999998</v>
      </c>
      <c r="M543" s="3">
        <f t="shared" si="24"/>
        <v>57.212499999999991</v>
      </c>
      <c r="N543" t="str">
        <f t="shared" si="25"/>
        <v>Arabica</v>
      </c>
      <c r="O543" t="str">
        <f t="shared" si="26"/>
        <v>Dark</v>
      </c>
      <c r="P543" t="str">
        <f>_xlfn.XLOOKUP(Table2[[#This Row],[Customer ID]],customers!$A$1:$A$1001,customers!$I$1:$I$1001," ",0)</f>
        <v>Yes</v>
      </c>
    </row>
    <row r="544" spans="1:16" x14ac:dyDescent="0.25">
      <c r="A544" s="2" t="s">
        <v>3553</v>
      </c>
      <c r="B544" s="6">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5">
        <f>INDEX(products!$A$1:$G$49,MATCH($D544,products!$A$1:$A$49,0),MATCH(orders!K$1,products!$A$1:$G$1,0))</f>
        <v>2.5</v>
      </c>
      <c r="L544">
        <f>INDEX(products!$A$1:$G$49,MATCH($D544,products!$A$1:$A$49,0),MATCH(orders!L$1,products!$A$1:$G$1,0))</f>
        <v>25.874999999999996</v>
      </c>
      <c r="M544" s="3">
        <f t="shared" si="24"/>
        <v>64.687499999999986</v>
      </c>
      <c r="N544" t="str">
        <f t="shared" si="25"/>
        <v>Arabica</v>
      </c>
      <c r="O544" t="str">
        <f t="shared" si="26"/>
        <v>Medium</v>
      </c>
      <c r="P544" t="str">
        <f>_xlfn.XLOOKUP(Table2[[#This Row],[Customer ID]],customers!$A$1:$A$1001,customers!$I$1:$I$1001," ",0)</f>
        <v>No</v>
      </c>
    </row>
    <row r="545" spans="1:16" x14ac:dyDescent="0.25">
      <c r="A545" s="2" t="s">
        <v>3559</v>
      </c>
      <c r="B545" s="6">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5">
        <f>INDEX(products!$A$1:$G$49,MATCH($D545,products!$A$1:$A$49,0),MATCH(orders!K$1,products!$A$1:$G$1,0))</f>
        <v>2.5</v>
      </c>
      <c r="L545">
        <f>INDEX(products!$A$1:$G$49,MATCH($D545,products!$A$1:$A$49,0),MATCH(orders!L$1,products!$A$1:$G$1,0))</f>
        <v>27.484999999999996</v>
      </c>
      <c r="M545" s="3">
        <f t="shared" si="24"/>
        <v>68.712499999999991</v>
      </c>
      <c r="N545" t="str">
        <f t="shared" si="25"/>
        <v>Robusta</v>
      </c>
      <c r="O545" t="str">
        <f t="shared" si="26"/>
        <v>Light</v>
      </c>
      <c r="P545" t="str">
        <f>_xlfn.XLOOKUP(Table2[[#This Row],[Customer ID]],customers!$A$1:$A$1001,customers!$I$1:$I$1001," ",0)</f>
        <v>No</v>
      </c>
    </row>
    <row r="546" spans="1:16" x14ac:dyDescent="0.25">
      <c r="A546" s="2" t="s">
        <v>3565</v>
      </c>
      <c r="B546" s="6">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5">
        <f>INDEX(products!$A$1:$G$49,MATCH($D546,products!$A$1:$A$49,0),MATCH(orders!K$1,products!$A$1:$G$1,0))</f>
        <v>0.5</v>
      </c>
      <c r="L546">
        <f>INDEX(products!$A$1:$G$49,MATCH($D546,products!$A$1:$A$49,0),MATCH(orders!L$1,products!$A$1:$G$1,0))</f>
        <v>7.77</v>
      </c>
      <c r="M546" s="3">
        <f t="shared" si="24"/>
        <v>3.8849999999999998</v>
      </c>
      <c r="N546" t="str">
        <f t="shared" si="25"/>
        <v>Arabica</v>
      </c>
      <c r="O546" t="str">
        <f t="shared" si="26"/>
        <v>Light</v>
      </c>
      <c r="P546" t="str">
        <f>_xlfn.XLOOKUP(Table2[[#This Row],[Customer ID]],customers!$A$1:$A$1001,customers!$I$1:$I$1001," ",0)</f>
        <v>No</v>
      </c>
    </row>
    <row r="547" spans="1:16" x14ac:dyDescent="0.25">
      <c r="A547" s="2" t="s">
        <v>3571</v>
      </c>
      <c r="B547" s="6">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5">
        <f>INDEX(products!$A$1:$G$49,MATCH($D547,products!$A$1:$A$49,0),MATCH(orders!K$1,products!$A$1:$G$1,0))</f>
        <v>0.2</v>
      </c>
      <c r="L547">
        <f>INDEX(products!$A$1:$G$49,MATCH($D547,products!$A$1:$A$49,0),MATCH(orders!L$1,products!$A$1:$G$1,0))</f>
        <v>3.8849999999999998</v>
      </c>
      <c r="M547" s="3">
        <f t="shared" si="24"/>
        <v>0.77700000000000002</v>
      </c>
      <c r="N547" t="str">
        <f t="shared" si="25"/>
        <v>Liberica</v>
      </c>
      <c r="O547" t="str">
        <f t="shared" si="26"/>
        <v>Dark</v>
      </c>
      <c r="P547" t="str">
        <f>_xlfn.XLOOKUP(Table2[[#This Row],[Customer ID]],customers!$A$1:$A$1001,customers!$I$1:$I$1001," ",0)</f>
        <v>No</v>
      </c>
    </row>
    <row r="548" spans="1:16" x14ac:dyDescent="0.25">
      <c r="A548" s="2" t="s">
        <v>3577</v>
      </c>
      <c r="B548" s="6">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INDEX(products!$A$1:$G$49,MATCH($D548,products!$A$1:$A$49,0),MATCH(orders!I$1,products!$A$1:$G$1,0))</f>
        <v>Exc</v>
      </c>
      <c r="J548" t="str">
        <f>INDEX(products!$A$1:$G$49,MATCH($D548,products!$A$1:$A$49,0),MATCH(orders!J$1,products!$A$1:$G$1,0))</f>
        <v>D</v>
      </c>
      <c r="K548" s="5">
        <f>INDEX(products!$A$1:$G$49,MATCH($D548,products!$A$1:$A$49,0),MATCH(orders!K$1,products!$A$1:$G$1,0))</f>
        <v>2.5</v>
      </c>
      <c r="L548">
        <f>INDEX(products!$A$1:$G$49,MATCH($D548,products!$A$1:$A$49,0),MATCH(orders!L$1,products!$A$1:$G$1,0))</f>
        <v>27.945</v>
      </c>
      <c r="M548" s="3">
        <f t="shared" si="24"/>
        <v>69.862499999999997</v>
      </c>
      <c r="N548" t="str">
        <f t="shared" si="25"/>
        <v>Excelsa</v>
      </c>
      <c r="O548" t="str">
        <f t="shared" si="26"/>
        <v>Dark</v>
      </c>
      <c r="P548" t="str">
        <f>_xlfn.XLOOKUP(Table2[[#This Row],[Customer ID]],customers!$A$1:$A$1001,customers!$I$1:$I$1001," ",0)</f>
        <v>No</v>
      </c>
    </row>
    <row r="549" spans="1:16" x14ac:dyDescent="0.25">
      <c r="A549" s="2" t="s">
        <v>3582</v>
      </c>
      <c r="B549" s="6">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5">
        <f>INDEX(products!$A$1:$G$49,MATCH($D549,products!$A$1:$A$49,0),MATCH(orders!K$1,products!$A$1:$G$1,0))</f>
        <v>0.2</v>
      </c>
      <c r="L549">
        <f>INDEX(products!$A$1:$G$49,MATCH($D549,products!$A$1:$A$49,0),MATCH(orders!L$1,products!$A$1:$G$1,0))</f>
        <v>3.5849999999999995</v>
      </c>
      <c r="M549" s="3">
        <f t="shared" si="24"/>
        <v>0.71699999999999997</v>
      </c>
      <c r="N549" t="str">
        <f t="shared" si="25"/>
        <v>Robusta</v>
      </c>
      <c r="O549" t="str">
        <f t="shared" si="26"/>
        <v>Light</v>
      </c>
      <c r="P549" t="str">
        <f>_xlfn.XLOOKUP(Table2[[#This Row],[Customer ID]],customers!$A$1:$A$1001,customers!$I$1:$I$1001," ",0)</f>
        <v>Yes</v>
      </c>
    </row>
    <row r="550" spans="1:16" x14ac:dyDescent="0.25">
      <c r="A550" s="2" t="s">
        <v>3587</v>
      </c>
      <c r="B550" s="6">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5">
        <f>INDEX(products!$A$1:$G$49,MATCH($D550,products!$A$1:$A$49,0),MATCH(orders!K$1,products!$A$1:$G$1,0))</f>
        <v>0.2</v>
      </c>
      <c r="L550">
        <f>INDEX(products!$A$1:$G$49,MATCH($D550,products!$A$1:$A$49,0),MATCH(orders!L$1,products!$A$1:$G$1,0))</f>
        <v>4.4550000000000001</v>
      </c>
      <c r="M550" s="3">
        <f t="shared" si="24"/>
        <v>0.89100000000000001</v>
      </c>
      <c r="N550" t="str">
        <f t="shared" si="25"/>
        <v>Excelsa</v>
      </c>
      <c r="O550" t="str">
        <f t="shared" si="26"/>
        <v>Light</v>
      </c>
      <c r="P550" t="str">
        <f>_xlfn.XLOOKUP(Table2[[#This Row],[Customer ID]],customers!$A$1:$A$1001,customers!$I$1:$I$1001," ",0)</f>
        <v>Yes</v>
      </c>
    </row>
    <row r="551" spans="1:16" x14ac:dyDescent="0.25">
      <c r="A551" s="2" t="s">
        <v>3593</v>
      </c>
      <c r="B551" s="6">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5">
        <f>INDEX(products!$A$1:$G$49,MATCH($D551,products!$A$1:$A$49,0),MATCH(orders!K$1,products!$A$1:$G$1,0))</f>
        <v>0.2</v>
      </c>
      <c r="L551">
        <f>INDEX(products!$A$1:$G$49,MATCH($D551,products!$A$1:$A$49,0),MATCH(orders!L$1,products!$A$1:$G$1,0))</f>
        <v>4.4550000000000001</v>
      </c>
      <c r="M551" s="3">
        <f t="shared" si="24"/>
        <v>0.89100000000000001</v>
      </c>
      <c r="N551" t="str">
        <f t="shared" si="25"/>
        <v>Excelsa</v>
      </c>
      <c r="O551" t="str">
        <f t="shared" si="26"/>
        <v>Light</v>
      </c>
      <c r="P551" t="str">
        <f>_xlfn.XLOOKUP(Table2[[#This Row],[Customer ID]],customers!$A$1:$A$1001,customers!$I$1:$I$1001," ",0)</f>
        <v>Yes</v>
      </c>
    </row>
    <row r="552" spans="1:16" x14ac:dyDescent="0.25">
      <c r="A552" s="2" t="s">
        <v>3599</v>
      </c>
      <c r="B552" s="6">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5">
        <f>INDEX(products!$A$1:$G$49,MATCH($D552,products!$A$1:$A$49,0),MATCH(orders!K$1,products!$A$1:$G$1,0))</f>
        <v>0.2</v>
      </c>
      <c r="L552">
        <f>INDEX(products!$A$1:$G$49,MATCH($D552,products!$A$1:$A$49,0),MATCH(orders!L$1,products!$A$1:$G$1,0))</f>
        <v>3.8849999999999998</v>
      </c>
      <c r="M552" s="3">
        <f t="shared" si="24"/>
        <v>0.77700000000000002</v>
      </c>
      <c r="N552" t="str">
        <f t="shared" si="25"/>
        <v>Liberica</v>
      </c>
      <c r="O552" t="str">
        <f t="shared" si="26"/>
        <v>Dark</v>
      </c>
      <c r="P552" t="str">
        <f>_xlfn.XLOOKUP(Table2[[#This Row],[Customer ID]],customers!$A$1:$A$1001,customers!$I$1:$I$1001," ",0)</f>
        <v>Yes</v>
      </c>
    </row>
    <row r="553" spans="1:16" x14ac:dyDescent="0.25">
      <c r="A553" s="2" t="s">
        <v>3605</v>
      </c>
      <c r="B553" s="6">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5">
        <f>INDEX(products!$A$1:$G$49,MATCH($D553,products!$A$1:$A$49,0),MATCH(orders!K$1,products!$A$1:$G$1,0))</f>
        <v>0.2</v>
      </c>
      <c r="L553">
        <f>INDEX(products!$A$1:$G$49,MATCH($D553,products!$A$1:$A$49,0),MATCH(orders!L$1,products!$A$1:$G$1,0))</f>
        <v>3.645</v>
      </c>
      <c r="M553" s="3">
        <f t="shared" si="24"/>
        <v>0.72900000000000009</v>
      </c>
      <c r="N553" t="str">
        <f t="shared" si="25"/>
        <v>Excelsa</v>
      </c>
      <c r="O553" t="str">
        <f t="shared" si="26"/>
        <v>Dark</v>
      </c>
      <c r="P553" t="str">
        <f>_xlfn.XLOOKUP(Table2[[#This Row],[Customer ID]],customers!$A$1:$A$1001,customers!$I$1:$I$1001," ",0)</f>
        <v>No</v>
      </c>
    </row>
    <row r="554" spans="1:16" x14ac:dyDescent="0.25">
      <c r="A554" s="2" t="s">
        <v>3611</v>
      </c>
      <c r="B554" s="6">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5">
        <f>INDEX(products!$A$1:$G$49,MATCH($D554,products!$A$1:$A$49,0),MATCH(orders!K$1,products!$A$1:$G$1,0))</f>
        <v>0.2</v>
      </c>
      <c r="L554">
        <f>INDEX(products!$A$1:$G$49,MATCH($D554,products!$A$1:$A$49,0),MATCH(orders!L$1,products!$A$1:$G$1,0))</f>
        <v>4.4550000000000001</v>
      </c>
      <c r="M554" s="3">
        <f t="shared" si="24"/>
        <v>0.89100000000000001</v>
      </c>
      <c r="N554" t="str">
        <f t="shared" si="25"/>
        <v>Excelsa</v>
      </c>
      <c r="O554" t="str">
        <f t="shared" si="26"/>
        <v>Light</v>
      </c>
      <c r="P554" t="str">
        <f>_xlfn.XLOOKUP(Table2[[#This Row],[Customer ID]],customers!$A$1:$A$1001,customers!$I$1:$I$1001," ",0)</f>
        <v>Yes</v>
      </c>
    </row>
    <row r="555" spans="1:16" x14ac:dyDescent="0.25">
      <c r="A555" s="2" t="s">
        <v>3617</v>
      </c>
      <c r="B555" s="6">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5">
        <f>INDEX(products!$A$1:$G$49,MATCH($D555,products!$A$1:$A$49,0),MATCH(orders!K$1,products!$A$1:$G$1,0))</f>
        <v>1</v>
      </c>
      <c r="L555">
        <f>INDEX(products!$A$1:$G$49,MATCH($D555,products!$A$1:$A$49,0),MATCH(orders!L$1,products!$A$1:$G$1,0))</f>
        <v>13.75</v>
      </c>
      <c r="M555" s="3">
        <f t="shared" si="24"/>
        <v>13.75</v>
      </c>
      <c r="N555" t="str">
        <f t="shared" si="25"/>
        <v>Excelsa</v>
      </c>
      <c r="O555" t="str">
        <f t="shared" si="26"/>
        <v>Medium</v>
      </c>
      <c r="P555" t="str">
        <f>_xlfn.XLOOKUP(Table2[[#This Row],[Customer ID]],customers!$A$1:$A$1001,customers!$I$1:$I$1001," ",0)</f>
        <v>No</v>
      </c>
    </row>
    <row r="556" spans="1:16" x14ac:dyDescent="0.25">
      <c r="A556" s="2" t="s">
        <v>3622</v>
      </c>
      <c r="B556" s="6">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5">
        <f>INDEX(products!$A$1:$G$49,MATCH($D556,products!$A$1:$A$49,0),MATCH(orders!K$1,products!$A$1:$G$1,0))</f>
        <v>2.5</v>
      </c>
      <c r="L556">
        <f>INDEX(products!$A$1:$G$49,MATCH($D556,products!$A$1:$A$49,0),MATCH(orders!L$1,products!$A$1:$G$1,0))</f>
        <v>27.484999999999996</v>
      </c>
      <c r="M556" s="3">
        <f t="shared" si="24"/>
        <v>68.712499999999991</v>
      </c>
      <c r="N556" t="str">
        <f t="shared" si="25"/>
        <v>Robusta</v>
      </c>
      <c r="O556" t="str">
        <f t="shared" si="26"/>
        <v>Light</v>
      </c>
      <c r="P556" t="str">
        <f>_xlfn.XLOOKUP(Table2[[#This Row],[Customer ID]],customers!$A$1:$A$1001,customers!$I$1:$I$1001," ",0)</f>
        <v>Yes</v>
      </c>
    </row>
    <row r="557" spans="1:16" x14ac:dyDescent="0.25">
      <c r="A557" s="2" t="s">
        <v>3627</v>
      </c>
      <c r="B557" s="6">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5">
        <f>INDEX(products!$A$1:$G$49,MATCH($D557,products!$A$1:$A$49,0),MATCH(orders!K$1,products!$A$1:$G$1,0))</f>
        <v>1</v>
      </c>
      <c r="L557">
        <f>INDEX(products!$A$1:$G$49,MATCH($D557,products!$A$1:$A$49,0),MATCH(orders!L$1,products!$A$1:$G$1,0))</f>
        <v>13.75</v>
      </c>
      <c r="M557" s="3">
        <f t="shared" si="24"/>
        <v>13.75</v>
      </c>
      <c r="N557" t="str">
        <f t="shared" si="25"/>
        <v>Excelsa</v>
      </c>
      <c r="O557" t="str">
        <f t="shared" si="26"/>
        <v>Medium</v>
      </c>
      <c r="P557" t="str">
        <f>_xlfn.XLOOKUP(Table2[[#This Row],[Customer ID]],customers!$A$1:$A$1001,customers!$I$1:$I$1001," ",0)</f>
        <v>No</v>
      </c>
    </row>
    <row r="558" spans="1:16" x14ac:dyDescent="0.25">
      <c r="A558" s="2" t="s">
        <v>3633</v>
      </c>
      <c r="B558" s="6">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5">
        <f>INDEX(products!$A$1:$G$49,MATCH($D558,products!$A$1:$A$49,0),MATCH(orders!K$1,products!$A$1:$G$1,0))</f>
        <v>0.2</v>
      </c>
      <c r="L558">
        <f>INDEX(products!$A$1:$G$49,MATCH($D558,products!$A$1:$A$49,0),MATCH(orders!L$1,products!$A$1:$G$1,0))</f>
        <v>4.3650000000000002</v>
      </c>
      <c r="M558" s="3">
        <f t="shared" si="24"/>
        <v>0.87300000000000011</v>
      </c>
      <c r="N558" t="str">
        <f t="shared" si="25"/>
        <v>Liberica</v>
      </c>
      <c r="O558" t="str">
        <f t="shared" si="26"/>
        <v>Medium</v>
      </c>
      <c r="P558" t="str">
        <f>_xlfn.XLOOKUP(Table2[[#This Row],[Customer ID]],customers!$A$1:$A$1001,customers!$I$1:$I$1001," ",0)</f>
        <v>Yes</v>
      </c>
    </row>
    <row r="559" spans="1:16" x14ac:dyDescent="0.25">
      <c r="A559" s="2" t="s">
        <v>3638</v>
      </c>
      <c r="B559" s="6">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5">
        <f>INDEX(products!$A$1:$G$49,MATCH($D559,products!$A$1:$A$49,0),MATCH(orders!K$1,products!$A$1:$G$1,0))</f>
        <v>1</v>
      </c>
      <c r="L559">
        <f>INDEX(products!$A$1:$G$49,MATCH($D559,products!$A$1:$A$49,0),MATCH(orders!L$1,products!$A$1:$G$1,0))</f>
        <v>14.85</v>
      </c>
      <c r="M559" s="3">
        <f t="shared" si="24"/>
        <v>14.85</v>
      </c>
      <c r="N559" t="str">
        <f t="shared" si="25"/>
        <v>Excelsa</v>
      </c>
      <c r="O559" t="str">
        <f t="shared" si="26"/>
        <v>Light</v>
      </c>
      <c r="P559" t="str">
        <f>_xlfn.XLOOKUP(Table2[[#This Row],[Customer ID]],customers!$A$1:$A$1001,customers!$I$1:$I$1001," ",0)</f>
        <v>Yes</v>
      </c>
    </row>
    <row r="560" spans="1:16" x14ac:dyDescent="0.25">
      <c r="A560" s="2" t="s">
        <v>3643</v>
      </c>
      <c r="B560" s="6">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5">
        <f>INDEX(products!$A$1:$G$49,MATCH($D560,products!$A$1:$A$49,0),MATCH(orders!K$1,products!$A$1:$G$1,0))</f>
        <v>0.2</v>
      </c>
      <c r="L560">
        <f>INDEX(products!$A$1:$G$49,MATCH($D560,products!$A$1:$A$49,0),MATCH(orders!L$1,products!$A$1:$G$1,0))</f>
        <v>3.8849999999999998</v>
      </c>
      <c r="M560" s="3">
        <f t="shared" si="24"/>
        <v>0.77700000000000002</v>
      </c>
      <c r="N560" t="str">
        <f t="shared" si="25"/>
        <v>Liberica</v>
      </c>
      <c r="O560" t="str">
        <f t="shared" si="26"/>
        <v>Dark</v>
      </c>
      <c r="P560" t="str">
        <f>_xlfn.XLOOKUP(Table2[[#This Row],[Customer ID]],customers!$A$1:$A$1001,customers!$I$1:$I$1001," ",0)</f>
        <v>Yes</v>
      </c>
    </row>
    <row r="561" spans="1:16" x14ac:dyDescent="0.25">
      <c r="A561" s="2" t="s">
        <v>3648</v>
      </c>
      <c r="B561" s="6">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5">
        <f>INDEX(products!$A$1:$G$49,MATCH($D561,products!$A$1:$A$49,0),MATCH(orders!K$1,products!$A$1:$G$1,0))</f>
        <v>1</v>
      </c>
      <c r="L561">
        <f>INDEX(products!$A$1:$G$49,MATCH($D561,products!$A$1:$A$49,0),MATCH(orders!L$1,products!$A$1:$G$1,0))</f>
        <v>12.95</v>
      </c>
      <c r="M561" s="3">
        <f t="shared" si="24"/>
        <v>12.95</v>
      </c>
      <c r="N561" t="str">
        <f t="shared" si="25"/>
        <v>Arabica</v>
      </c>
      <c r="O561" t="str">
        <f t="shared" si="26"/>
        <v>Light</v>
      </c>
      <c r="P561" t="str">
        <f>_xlfn.XLOOKUP(Table2[[#This Row],[Customer ID]],customers!$A$1:$A$1001,customers!$I$1:$I$1001," ",0)</f>
        <v>Yes</v>
      </c>
    </row>
    <row r="562" spans="1:16" x14ac:dyDescent="0.25">
      <c r="A562" s="2" t="s">
        <v>3654</v>
      </c>
      <c r="B562" s="6">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5">
        <f>INDEX(products!$A$1:$G$49,MATCH($D562,products!$A$1:$A$49,0),MATCH(orders!K$1,products!$A$1:$G$1,0))</f>
        <v>2.5</v>
      </c>
      <c r="L562">
        <f>INDEX(products!$A$1:$G$49,MATCH($D562,products!$A$1:$A$49,0),MATCH(orders!L$1,products!$A$1:$G$1,0))</f>
        <v>31.624999999999996</v>
      </c>
      <c r="M562" s="3">
        <f t="shared" si="24"/>
        <v>79.062499999999986</v>
      </c>
      <c r="N562" t="str">
        <f t="shared" si="25"/>
        <v>Excelsa</v>
      </c>
      <c r="O562" t="str">
        <f t="shared" si="26"/>
        <v>Medium</v>
      </c>
      <c r="P562" t="str">
        <f>_xlfn.XLOOKUP(Table2[[#This Row],[Customer ID]],customers!$A$1:$A$1001,customers!$I$1:$I$1001," ",0)</f>
        <v>Yes</v>
      </c>
    </row>
    <row r="563" spans="1:16" x14ac:dyDescent="0.25">
      <c r="A563" s="2" t="s">
        <v>3659</v>
      </c>
      <c r="B563" s="6">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INDEX(products!$A$1:$G$49,MATCH($D563,products!$A$1:$A$49,0),MATCH(orders!I$1,products!$A$1:$G$1,0))</f>
        <v>Ara</v>
      </c>
      <c r="J563" t="str">
        <f>INDEX(products!$A$1:$G$49,MATCH($D563,products!$A$1:$A$49,0),MATCH(orders!J$1,products!$A$1:$G$1,0))</f>
        <v>D</v>
      </c>
      <c r="K563" s="5">
        <f>INDEX(products!$A$1:$G$49,MATCH($D563,products!$A$1:$A$49,0),MATCH(orders!K$1,products!$A$1:$G$1,0))</f>
        <v>0.2</v>
      </c>
      <c r="L563">
        <f>INDEX(products!$A$1:$G$49,MATCH($D563,products!$A$1:$A$49,0),MATCH(orders!L$1,products!$A$1:$G$1,0))</f>
        <v>2.9849999999999999</v>
      </c>
      <c r="M563" s="3">
        <f t="shared" si="24"/>
        <v>0.59699999999999998</v>
      </c>
      <c r="N563" t="str">
        <f t="shared" si="25"/>
        <v>Arabica</v>
      </c>
      <c r="O563" t="str">
        <f t="shared" si="26"/>
        <v>Dark</v>
      </c>
      <c r="P563" t="str">
        <f>_xlfn.XLOOKUP(Table2[[#This Row],[Customer ID]],customers!$A$1:$A$1001,customers!$I$1:$I$1001," ",0)</f>
        <v>Yes</v>
      </c>
    </row>
    <row r="564" spans="1:16" x14ac:dyDescent="0.25">
      <c r="A564" s="2" t="s">
        <v>3665</v>
      </c>
      <c r="B564" s="6">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5">
        <f>INDEX(products!$A$1:$G$49,MATCH($D564,products!$A$1:$A$49,0),MATCH(orders!K$1,products!$A$1:$G$1,0))</f>
        <v>0.2</v>
      </c>
      <c r="L564">
        <f>INDEX(products!$A$1:$G$49,MATCH($D564,products!$A$1:$A$49,0),MATCH(orders!L$1,products!$A$1:$G$1,0))</f>
        <v>4.7549999999999999</v>
      </c>
      <c r="M564" s="3">
        <f t="shared" si="24"/>
        <v>0.95100000000000007</v>
      </c>
      <c r="N564" t="str">
        <f t="shared" si="25"/>
        <v>Liberica</v>
      </c>
      <c r="O564" t="str">
        <f t="shared" si="26"/>
        <v>Light</v>
      </c>
      <c r="P564" t="str">
        <f>_xlfn.XLOOKUP(Table2[[#This Row],[Customer ID]],customers!$A$1:$A$1001,customers!$I$1:$I$1001," ",0)</f>
        <v>No</v>
      </c>
    </row>
    <row r="565" spans="1:16" x14ac:dyDescent="0.25">
      <c r="A565" s="2" t="s">
        <v>3671</v>
      </c>
      <c r="B565" s="6">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5">
        <f>INDEX(products!$A$1:$G$49,MATCH($D565,products!$A$1:$A$49,0),MATCH(orders!K$1,products!$A$1:$G$1,0))</f>
        <v>1</v>
      </c>
      <c r="L565">
        <f>INDEX(products!$A$1:$G$49,MATCH($D565,products!$A$1:$A$49,0),MATCH(orders!L$1,products!$A$1:$G$1,0))</f>
        <v>13.75</v>
      </c>
      <c r="M565" s="3">
        <f t="shared" si="24"/>
        <v>13.75</v>
      </c>
      <c r="N565" t="str">
        <f t="shared" si="25"/>
        <v>Excelsa</v>
      </c>
      <c r="O565" t="str">
        <f t="shared" si="26"/>
        <v>Medium</v>
      </c>
      <c r="P565" t="str">
        <f>_xlfn.XLOOKUP(Table2[[#This Row],[Customer ID]],customers!$A$1:$A$1001,customers!$I$1:$I$1001," ",0)</f>
        <v>No</v>
      </c>
    </row>
    <row r="566" spans="1:16" x14ac:dyDescent="0.25">
      <c r="A566" s="2" t="s">
        <v>3677</v>
      </c>
      <c r="B566" s="6">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5">
        <f>INDEX(products!$A$1:$G$49,MATCH($D566,products!$A$1:$A$49,0),MATCH(orders!K$1,products!$A$1:$G$1,0))</f>
        <v>0.5</v>
      </c>
      <c r="L566">
        <f>INDEX(products!$A$1:$G$49,MATCH($D566,products!$A$1:$A$49,0),MATCH(orders!L$1,products!$A$1:$G$1,0))</f>
        <v>7.169999999999999</v>
      </c>
      <c r="M566" s="3">
        <f t="shared" si="24"/>
        <v>3.5849999999999995</v>
      </c>
      <c r="N566" t="str">
        <f t="shared" si="25"/>
        <v>Robusta</v>
      </c>
      <c r="O566" t="str">
        <f t="shared" si="26"/>
        <v>Light</v>
      </c>
      <c r="P566" t="str">
        <f>_xlfn.XLOOKUP(Table2[[#This Row],[Customer ID]],customers!$A$1:$A$1001,customers!$I$1:$I$1001," ",0)</f>
        <v>No</v>
      </c>
    </row>
    <row r="567" spans="1:16" x14ac:dyDescent="0.25">
      <c r="A567" s="2" t="s">
        <v>3683</v>
      </c>
      <c r="B567" s="6">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5">
        <f>INDEX(products!$A$1:$G$49,MATCH($D567,products!$A$1:$A$49,0),MATCH(orders!K$1,products!$A$1:$G$1,0))</f>
        <v>2.5</v>
      </c>
      <c r="L567">
        <f>INDEX(products!$A$1:$G$49,MATCH($D567,products!$A$1:$A$49,0),MATCH(orders!L$1,products!$A$1:$G$1,0))</f>
        <v>20.584999999999997</v>
      </c>
      <c r="M567" s="3">
        <f t="shared" si="24"/>
        <v>51.462499999999991</v>
      </c>
      <c r="N567" t="str">
        <f t="shared" si="25"/>
        <v>Robusta</v>
      </c>
      <c r="O567" t="str">
        <f t="shared" si="26"/>
        <v>Dark</v>
      </c>
      <c r="P567" t="str">
        <f>_xlfn.XLOOKUP(Table2[[#This Row],[Customer ID]],customers!$A$1:$A$1001,customers!$I$1:$I$1001," ",0)</f>
        <v>No</v>
      </c>
    </row>
    <row r="568" spans="1:16" x14ac:dyDescent="0.25">
      <c r="A568" s="2" t="s">
        <v>3689</v>
      </c>
      <c r="B568" s="6">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5">
        <f>INDEX(products!$A$1:$G$49,MATCH($D568,products!$A$1:$A$49,0),MATCH(orders!K$1,products!$A$1:$G$1,0))</f>
        <v>0.2</v>
      </c>
      <c r="L568">
        <f>INDEX(products!$A$1:$G$49,MATCH($D568,products!$A$1:$A$49,0),MATCH(orders!L$1,products!$A$1:$G$1,0))</f>
        <v>3.375</v>
      </c>
      <c r="M568" s="3">
        <f t="shared" si="24"/>
        <v>0.67500000000000004</v>
      </c>
      <c r="N568" t="str">
        <f t="shared" si="25"/>
        <v>Arabica</v>
      </c>
      <c r="O568" t="str">
        <f t="shared" si="26"/>
        <v>Medium</v>
      </c>
      <c r="P568" t="str">
        <f>_xlfn.XLOOKUP(Table2[[#This Row],[Customer ID]],customers!$A$1:$A$1001,customers!$I$1:$I$1001," ",0)</f>
        <v>Yes</v>
      </c>
    </row>
    <row r="569" spans="1:16" x14ac:dyDescent="0.25">
      <c r="A569" s="2" t="s">
        <v>3695</v>
      </c>
      <c r="B569" s="6">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INDEX(products!$A$1:$G$49,MATCH($D569,products!$A$1:$A$49,0),MATCH(orders!I$1,products!$A$1:$G$1,0))</f>
        <v>Rob</v>
      </c>
      <c r="J569" t="str">
        <f>INDEX(products!$A$1:$G$49,MATCH($D569,products!$A$1:$A$49,0),MATCH(orders!J$1,products!$A$1:$G$1,0))</f>
        <v>L</v>
      </c>
      <c r="K569" s="5">
        <f>INDEX(products!$A$1:$G$49,MATCH($D569,products!$A$1:$A$49,0),MATCH(orders!K$1,products!$A$1:$G$1,0))</f>
        <v>2.5</v>
      </c>
      <c r="L569">
        <f>INDEX(products!$A$1:$G$49,MATCH($D569,products!$A$1:$A$49,0),MATCH(orders!L$1,products!$A$1:$G$1,0))</f>
        <v>27.484999999999996</v>
      </c>
      <c r="M569" s="3">
        <f t="shared" si="24"/>
        <v>68.712499999999991</v>
      </c>
      <c r="N569" t="str">
        <f t="shared" si="25"/>
        <v>Robusta</v>
      </c>
      <c r="O569" t="str">
        <f t="shared" si="26"/>
        <v>Light</v>
      </c>
      <c r="P569" t="str">
        <f>_xlfn.XLOOKUP(Table2[[#This Row],[Customer ID]],customers!$A$1:$A$1001,customers!$I$1:$I$1001," ",0)</f>
        <v>No</v>
      </c>
    </row>
    <row r="570" spans="1:16" x14ac:dyDescent="0.25">
      <c r="A570" s="2" t="s">
        <v>3700</v>
      </c>
      <c r="B570" s="6">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5">
        <f>INDEX(products!$A$1:$G$49,MATCH($D570,products!$A$1:$A$49,0),MATCH(orders!K$1,products!$A$1:$G$1,0))</f>
        <v>0.2</v>
      </c>
      <c r="L570">
        <f>INDEX(products!$A$1:$G$49,MATCH($D570,products!$A$1:$A$49,0),MATCH(orders!L$1,products!$A$1:$G$1,0))</f>
        <v>4.7549999999999999</v>
      </c>
      <c r="M570" s="3">
        <f t="shared" si="24"/>
        <v>0.95100000000000007</v>
      </c>
      <c r="N570" t="str">
        <f t="shared" si="25"/>
        <v>Liberica</v>
      </c>
      <c r="O570" t="str">
        <f t="shared" si="26"/>
        <v>Light</v>
      </c>
      <c r="P570" t="str">
        <f>_xlfn.XLOOKUP(Table2[[#This Row],[Customer ID]],customers!$A$1:$A$1001,customers!$I$1:$I$1001," ",0)</f>
        <v>Yes</v>
      </c>
    </row>
    <row r="571" spans="1:16" x14ac:dyDescent="0.25">
      <c r="A571" s="2" t="s">
        <v>3706</v>
      </c>
      <c r="B571" s="6">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5">
        <f>INDEX(products!$A$1:$G$49,MATCH($D571,products!$A$1:$A$49,0),MATCH(orders!K$1,products!$A$1:$G$1,0))</f>
        <v>2.5</v>
      </c>
      <c r="L571">
        <f>INDEX(products!$A$1:$G$49,MATCH($D571,products!$A$1:$A$49,0),MATCH(orders!L$1,products!$A$1:$G$1,0))</f>
        <v>22.884999999999998</v>
      </c>
      <c r="M571" s="3">
        <f t="shared" si="24"/>
        <v>57.212499999999991</v>
      </c>
      <c r="N571" t="str">
        <f t="shared" si="25"/>
        <v>Arabica</v>
      </c>
      <c r="O571" t="str">
        <f t="shared" si="26"/>
        <v>Dark</v>
      </c>
      <c r="P571" t="str">
        <f>_xlfn.XLOOKUP(Table2[[#This Row],[Customer ID]],customers!$A$1:$A$1001,customers!$I$1:$I$1001," ",0)</f>
        <v>No</v>
      </c>
    </row>
    <row r="572" spans="1:16" x14ac:dyDescent="0.25">
      <c r="A572" s="2" t="s">
        <v>3712</v>
      </c>
      <c r="B572" s="6">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5">
        <f>INDEX(products!$A$1:$G$49,MATCH($D572,products!$A$1:$A$49,0),MATCH(orders!K$1,products!$A$1:$G$1,0))</f>
        <v>0.5</v>
      </c>
      <c r="L572">
        <f>INDEX(products!$A$1:$G$49,MATCH($D572,products!$A$1:$A$49,0),MATCH(orders!L$1,products!$A$1:$G$1,0))</f>
        <v>6.75</v>
      </c>
      <c r="M572" s="3">
        <f t="shared" si="24"/>
        <v>3.375</v>
      </c>
      <c r="N572" t="str">
        <f t="shared" si="25"/>
        <v>Arabica</v>
      </c>
      <c r="O572" t="str">
        <f t="shared" si="26"/>
        <v>Medium</v>
      </c>
      <c r="P572" t="str">
        <f>_xlfn.XLOOKUP(Table2[[#This Row],[Customer ID]],customers!$A$1:$A$1001,customers!$I$1:$I$1001," ",0)</f>
        <v>No</v>
      </c>
    </row>
    <row r="573" spans="1:16" x14ac:dyDescent="0.25">
      <c r="A573" s="2" t="s">
        <v>3718</v>
      </c>
      <c r="B573" s="6">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5">
        <f>INDEX(products!$A$1:$G$49,MATCH($D573,products!$A$1:$A$49,0),MATCH(orders!K$1,products!$A$1:$G$1,0))</f>
        <v>0.5</v>
      </c>
      <c r="L573">
        <f>INDEX(products!$A$1:$G$49,MATCH($D573,products!$A$1:$A$49,0),MATCH(orders!L$1,products!$A$1:$G$1,0))</f>
        <v>8.91</v>
      </c>
      <c r="M573" s="3">
        <f t="shared" si="24"/>
        <v>4.4550000000000001</v>
      </c>
      <c r="N573" t="str">
        <f t="shared" si="25"/>
        <v>Excelsa</v>
      </c>
      <c r="O573" t="str">
        <f t="shared" si="26"/>
        <v>Light</v>
      </c>
      <c r="P573" t="str">
        <f>_xlfn.XLOOKUP(Table2[[#This Row],[Customer ID]],customers!$A$1:$A$1001,customers!$I$1:$I$1001," ",0)</f>
        <v>No</v>
      </c>
    </row>
    <row r="574" spans="1:16" x14ac:dyDescent="0.25">
      <c r="A574" s="2" t="s">
        <v>3724</v>
      </c>
      <c r="B574" s="6">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5">
        <f>INDEX(products!$A$1:$G$49,MATCH($D574,products!$A$1:$A$49,0),MATCH(orders!K$1,products!$A$1:$G$1,0))</f>
        <v>0.2</v>
      </c>
      <c r="L574">
        <f>INDEX(products!$A$1:$G$49,MATCH($D574,products!$A$1:$A$49,0),MATCH(orders!L$1,products!$A$1:$G$1,0))</f>
        <v>2.9849999999999999</v>
      </c>
      <c r="M574" s="3">
        <f t="shared" si="24"/>
        <v>0.59699999999999998</v>
      </c>
      <c r="N574" t="str">
        <f t="shared" si="25"/>
        <v>Arabica</v>
      </c>
      <c r="O574" t="str">
        <f t="shared" si="26"/>
        <v>Dark</v>
      </c>
      <c r="P574" t="str">
        <f>_xlfn.XLOOKUP(Table2[[#This Row],[Customer ID]],customers!$A$1:$A$1001,customers!$I$1:$I$1001," ",0)</f>
        <v>Yes</v>
      </c>
    </row>
    <row r="575" spans="1:16" x14ac:dyDescent="0.25">
      <c r="A575" s="2" t="s">
        <v>3728</v>
      </c>
      <c r="B575" s="6">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5">
        <f>INDEX(products!$A$1:$G$49,MATCH($D575,products!$A$1:$A$49,0),MATCH(orders!K$1,products!$A$1:$G$1,0))</f>
        <v>1</v>
      </c>
      <c r="L575">
        <f>INDEX(products!$A$1:$G$49,MATCH($D575,products!$A$1:$A$49,0),MATCH(orders!L$1,products!$A$1:$G$1,0))</f>
        <v>11.25</v>
      </c>
      <c r="M575" s="3">
        <f t="shared" si="24"/>
        <v>11.25</v>
      </c>
      <c r="N575" t="str">
        <f t="shared" si="25"/>
        <v>Arabica</v>
      </c>
      <c r="O575" t="str">
        <f t="shared" si="26"/>
        <v>Medium</v>
      </c>
      <c r="P575" t="str">
        <f>_xlfn.XLOOKUP(Table2[[#This Row],[Customer ID]],customers!$A$1:$A$1001,customers!$I$1:$I$1001," ",0)</f>
        <v>No</v>
      </c>
    </row>
    <row r="576" spans="1:16" x14ac:dyDescent="0.25">
      <c r="A576" s="2" t="s">
        <v>3734</v>
      </c>
      <c r="B576" s="6">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5">
        <f>INDEX(products!$A$1:$G$49,MATCH($D576,products!$A$1:$A$49,0),MATCH(orders!K$1,products!$A$1:$G$1,0))</f>
        <v>0.2</v>
      </c>
      <c r="L576">
        <f>INDEX(products!$A$1:$G$49,MATCH($D576,products!$A$1:$A$49,0),MATCH(orders!L$1,products!$A$1:$G$1,0))</f>
        <v>3.5849999999999995</v>
      </c>
      <c r="M576" s="3">
        <f t="shared" si="24"/>
        <v>0.71699999999999997</v>
      </c>
      <c r="N576" t="str">
        <f t="shared" si="25"/>
        <v>Robusta</v>
      </c>
      <c r="O576" t="str">
        <f t="shared" si="26"/>
        <v>Light</v>
      </c>
      <c r="P576" t="str">
        <f>_xlfn.XLOOKUP(Table2[[#This Row],[Customer ID]],customers!$A$1:$A$1001,customers!$I$1:$I$1001," ",0)</f>
        <v>Yes</v>
      </c>
    </row>
    <row r="577" spans="1:16" x14ac:dyDescent="0.25">
      <c r="A577" s="2" t="s">
        <v>3739</v>
      </c>
      <c r="B577" s="6">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5">
        <f>INDEX(products!$A$1:$G$49,MATCH($D577,products!$A$1:$A$49,0),MATCH(orders!K$1,products!$A$1:$G$1,0))</f>
        <v>2.5</v>
      </c>
      <c r="L577">
        <f>INDEX(products!$A$1:$G$49,MATCH($D577,products!$A$1:$A$49,0),MATCH(orders!L$1,products!$A$1:$G$1,0))</f>
        <v>33.464999999999996</v>
      </c>
      <c r="M577" s="3">
        <f t="shared" si="24"/>
        <v>83.662499999999994</v>
      </c>
      <c r="N577" t="str">
        <f t="shared" si="25"/>
        <v>Liberica</v>
      </c>
      <c r="O577" t="str">
        <f t="shared" si="26"/>
        <v>Medium</v>
      </c>
      <c r="P577" t="str">
        <f>_xlfn.XLOOKUP(Table2[[#This Row],[Customer ID]],customers!$A$1:$A$1001,customers!$I$1:$I$1001," ",0)</f>
        <v>No</v>
      </c>
    </row>
    <row r="578" spans="1:16" x14ac:dyDescent="0.25">
      <c r="A578" s="2" t="s">
        <v>3745</v>
      </c>
      <c r="B578" s="6">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5">
        <f>INDEX(products!$A$1:$G$49,MATCH($D578,products!$A$1:$A$49,0),MATCH(orders!K$1,products!$A$1:$G$1,0))</f>
        <v>0.2</v>
      </c>
      <c r="L578">
        <f>INDEX(products!$A$1:$G$49,MATCH($D578,products!$A$1:$A$49,0),MATCH(orders!L$1,products!$A$1:$G$1,0))</f>
        <v>2.9849999999999999</v>
      </c>
      <c r="M578" s="3">
        <f t="shared" si="24"/>
        <v>0.59699999999999998</v>
      </c>
      <c r="N578" t="str">
        <f t="shared" si="25"/>
        <v>Arabica</v>
      </c>
      <c r="O578" t="str">
        <f t="shared" si="26"/>
        <v>Dark</v>
      </c>
      <c r="P578" t="str">
        <f>_xlfn.XLOOKUP(Table2[[#This Row],[Customer ID]],customers!$A$1:$A$1001,customers!$I$1:$I$1001," ",0)</f>
        <v>No</v>
      </c>
    </row>
    <row r="579" spans="1:16" x14ac:dyDescent="0.25">
      <c r="A579" s="2" t="s">
        <v>3751</v>
      </c>
      <c r="B579" s="6">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5">
        <f>INDEX(products!$A$1:$G$49,MATCH($D579,products!$A$1:$A$49,0),MATCH(orders!K$1,products!$A$1:$G$1,0))</f>
        <v>1</v>
      </c>
      <c r="L579">
        <f>INDEX(products!$A$1:$G$49,MATCH($D579,products!$A$1:$A$49,0),MATCH(orders!L$1,products!$A$1:$G$1,0))</f>
        <v>14.55</v>
      </c>
      <c r="M579" s="3">
        <f t="shared" ref="M579:M642" si="27">L579*K579</f>
        <v>14.55</v>
      </c>
      <c r="N579" t="str">
        <f t="shared" ref="N579:N642" si="28">IF(I579="Rob","Robusta",IF(I579="Exc","Excelsa",IF(I579="Ara","Arabica",IF(I579="Lib","Liberica"," "))))</f>
        <v>Liberica</v>
      </c>
      <c r="O579" t="str">
        <f t="shared" ref="O579:O642" si="29">IF(J579="M","Medium",IF(J579="L","Light",IF(J579="D","Dark"," ")))</f>
        <v>Medium</v>
      </c>
      <c r="P579" t="str">
        <f>_xlfn.XLOOKUP(Table2[[#This Row],[Customer ID]],customers!$A$1:$A$1001,customers!$I$1:$I$1001," ",0)</f>
        <v>No</v>
      </c>
    </row>
    <row r="580" spans="1:16" x14ac:dyDescent="0.25">
      <c r="A580" s="2" t="s">
        <v>3756</v>
      </c>
      <c r="B580" s="6">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5">
        <f>INDEX(products!$A$1:$G$49,MATCH($D580,products!$A$1:$A$49,0),MATCH(orders!K$1,products!$A$1:$G$1,0))</f>
        <v>0.2</v>
      </c>
      <c r="L580">
        <f>INDEX(products!$A$1:$G$49,MATCH($D580,products!$A$1:$A$49,0),MATCH(orders!L$1,products!$A$1:$G$1,0))</f>
        <v>4.4550000000000001</v>
      </c>
      <c r="M580" s="3">
        <f t="shared" si="27"/>
        <v>0.89100000000000001</v>
      </c>
      <c r="N580" t="str">
        <f t="shared" si="28"/>
        <v>Excelsa</v>
      </c>
      <c r="O580" t="str">
        <f t="shared" si="29"/>
        <v>Light</v>
      </c>
      <c r="P580" t="str">
        <f>_xlfn.XLOOKUP(Table2[[#This Row],[Customer ID]],customers!$A$1:$A$1001,customers!$I$1:$I$1001," ",0)</f>
        <v>No</v>
      </c>
    </row>
    <row r="581" spans="1:16" x14ac:dyDescent="0.25">
      <c r="A581" s="2" t="s">
        <v>3756</v>
      </c>
      <c r="B581" s="6">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5">
        <f>INDEX(products!$A$1:$G$49,MATCH($D581,products!$A$1:$A$49,0),MATCH(orders!K$1,products!$A$1:$G$1,0))</f>
        <v>0.5</v>
      </c>
      <c r="L581">
        <f>INDEX(products!$A$1:$G$49,MATCH($D581,products!$A$1:$A$49,0),MATCH(orders!L$1,products!$A$1:$G$1,0))</f>
        <v>6.75</v>
      </c>
      <c r="M581" s="3">
        <f t="shared" si="27"/>
        <v>3.375</v>
      </c>
      <c r="N581" t="str">
        <f t="shared" si="28"/>
        <v>Arabica</v>
      </c>
      <c r="O581" t="str">
        <f t="shared" si="29"/>
        <v>Medium</v>
      </c>
      <c r="P581" t="str">
        <f>_xlfn.XLOOKUP(Table2[[#This Row],[Customer ID]],customers!$A$1:$A$1001,customers!$I$1:$I$1001," ",0)</f>
        <v>No</v>
      </c>
    </row>
    <row r="582" spans="1:16" x14ac:dyDescent="0.25">
      <c r="A582" s="2" t="s">
        <v>3767</v>
      </c>
      <c r="B582" s="6">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5">
        <f>INDEX(products!$A$1:$G$49,MATCH($D582,products!$A$1:$A$49,0),MATCH(orders!K$1,products!$A$1:$G$1,0))</f>
        <v>1</v>
      </c>
      <c r="L582">
        <f>INDEX(products!$A$1:$G$49,MATCH($D582,products!$A$1:$A$49,0),MATCH(orders!L$1,products!$A$1:$G$1,0))</f>
        <v>14.85</v>
      </c>
      <c r="M582" s="3">
        <f t="shared" si="27"/>
        <v>14.85</v>
      </c>
      <c r="N582" t="str">
        <f t="shared" si="28"/>
        <v>Excelsa</v>
      </c>
      <c r="O582" t="str">
        <f t="shared" si="29"/>
        <v>Light</v>
      </c>
      <c r="P582" t="str">
        <f>_xlfn.XLOOKUP(Table2[[#This Row],[Customer ID]],customers!$A$1:$A$1001,customers!$I$1:$I$1001," ",0)</f>
        <v>Yes</v>
      </c>
    </row>
    <row r="583" spans="1:16" x14ac:dyDescent="0.25">
      <c r="A583" s="2" t="s">
        <v>3773</v>
      </c>
      <c r="B583" s="6">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5">
        <f>INDEX(products!$A$1:$G$49,MATCH($D583,products!$A$1:$A$49,0),MATCH(orders!K$1,products!$A$1:$G$1,0))</f>
        <v>0.5</v>
      </c>
      <c r="L583">
        <f>INDEX(products!$A$1:$G$49,MATCH($D583,products!$A$1:$A$49,0),MATCH(orders!L$1,products!$A$1:$G$1,0))</f>
        <v>8.91</v>
      </c>
      <c r="M583" s="3">
        <f t="shared" si="27"/>
        <v>4.4550000000000001</v>
      </c>
      <c r="N583" t="str">
        <f t="shared" si="28"/>
        <v>Excelsa</v>
      </c>
      <c r="O583" t="str">
        <f t="shared" si="29"/>
        <v>Light</v>
      </c>
      <c r="P583" t="str">
        <f>_xlfn.XLOOKUP(Table2[[#This Row],[Customer ID]],customers!$A$1:$A$1001,customers!$I$1:$I$1001," ",0)</f>
        <v>Yes</v>
      </c>
    </row>
    <row r="584" spans="1:16" x14ac:dyDescent="0.25">
      <c r="A584" s="2" t="s">
        <v>3778</v>
      </c>
      <c r="B584" s="6">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5">
        <f>INDEX(products!$A$1:$G$49,MATCH($D584,products!$A$1:$A$49,0),MATCH(orders!K$1,products!$A$1:$G$1,0))</f>
        <v>1</v>
      </c>
      <c r="L584">
        <f>INDEX(products!$A$1:$G$49,MATCH($D584,products!$A$1:$A$49,0),MATCH(orders!L$1,products!$A$1:$G$1,0))</f>
        <v>12.15</v>
      </c>
      <c r="M584" s="3">
        <f t="shared" si="27"/>
        <v>12.15</v>
      </c>
      <c r="N584" t="str">
        <f t="shared" si="28"/>
        <v>Excelsa</v>
      </c>
      <c r="O584" t="str">
        <f t="shared" si="29"/>
        <v>Dark</v>
      </c>
      <c r="P584" t="str">
        <f>_xlfn.XLOOKUP(Table2[[#This Row],[Customer ID]],customers!$A$1:$A$1001,customers!$I$1:$I$1001," ",0)</f>
        <v>No</v>
      </c>
    </row>
    <row r="585" spans="1:16" x14ac:dyDescent="0.25">
      <c r="A585" s="2" t="s">
        <v>3784</v>
      </c>
      <c r="B585" s="6">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5">
        <f>INDEX(products!$A$1:$G$49,MATCH($D585,products!$A$1:$A$49,0),MATCH(orders!K$1,products!$A$1:$G$1,0))</f>
        <v>0.2</v>
      </c>
      <c r="L585">
        <f>INDEX(products!$A$1:$G$49,MATCH($D585,products!$A$1:$A$49,0),MATCH(orders!L$1,products!$A$1:$G$1,0))</f>
        <v>3.5849999999999995</v>
      </c>
      <c r="M585" s="3">
        <f t="shared" si="27"/>
        <v>0.71699999999999997</v>
      </c>
      <c r="N585" t="str">
        <f t="shared" si="28"/>
        <v>Robusta</v>
      </c>
      <c r="O585" t="str">
        <f t="shared" si="29"/>
        <v>Light</v>
      </c>
      <c r="P585" t="str">
        <f>_xlfn.XLOOKUP(Table2[[#This Row],[Customer ID]],customers!$A$1:$A$1001,customers!$I$1:$I$1001," ",0)</f>
        <v>Yes</v>
      </c>
    </row>
    <row r="586" spans="1:16" x14ac:dyDescent="0.25">
      <c r="A586" s="2" t="s">
        <v>3790</v>
      </c>
      <c r="B586" s="6">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5">
        <f>INDEX(products!$A$1:$G$49,MATCH($D586,products!$A$1:$A$49,0),MATCH(orders!K$1,products!$A$1:$G$1,0))</f>
        <v>0.2</v>
      </c>
      <c r="L586">
        <f>INDEX(products!$A$1:$G$49,MATCH($D586,products!$A$1:$A$49,0),MATCH(orders!L$1,products!$A$1:$G$1,0))</f>
        <v>3.5849999999999995</v>
      </c>
      <c r="M586" s="3">
        <f t="shared" si="27"/>
        <v>0.71699999999999997</v>
      </c>
      <c r="N586" t="str">
        <f t="shared" si="28"/>
        <v>Robusta</v>
      </c>
      <c r="O586" t="str">
        <f t="shared" si="29"/>
        <v>Light</v>
      </c>
      <c r="P586" t="str">
        <f>_xlfn.XLOOKUP(Table2[[#This Row],[Customer ID]],customers!$A$1:$A$1001,customers!$I$1:$I$1001," ",0)</f>
        <v>No</v>
      </c>
    </row>
    <row r="587" spans="1:16" x14ac:dyDescent="0.25">
      <c r="A587" s="2" t="s">
        <v>3796</v>
      </c>
      <c r="B587" s="6">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5">
        <f>INDEX(products!$A$1:$G$49,MATCH($D587,products!$A$1:$A$49,0),MATCH(orders!K$1,products!$A$1:$G$1,0))</f>
        <v>0.5</v>
      </c>
      <c r="L587">
        <f>INDEX(products!$A$1:$G$49,MATCH($D587,products!$A$1:$A$49,0),MATCH(orders!L$1,products!$A$1:$G$1,0))</f>
        <v>8.25</v>
      </c>
      <c r="M587" s="3">
        <f t="shared" si="27"/>
        <v>4.125</v>
      </c>
      <c r="N587" t="str">
        <f t="shared" si="28"/>
        <v>Excelsa</v>
      </c>
      <c r="O587" t="str">
        <f t="shared" si="29"/>
        <v>Medium</v>
      </c>
      <c r="P587" t="str">
        <f>_xlfn.XLOOKUP(Table2[[#This Row],[Customer ID]],customers!$A$1:$A$1001,customers!$I$1:$I$1001," ",0)</f>
        <v>Yes</v>
      </c>
    </row>
    <row r="588" spans="1:16" x14ac:dyDescent="0.25">
      <c r="A588" s="2" t="s">
        <v>3802</v>
      </c>
      <c r="B588" s="6">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5">
        <f>INDEX(products!$A$1:$G$49,MATCH($D588,products!$A$1:$A$49,0),MATCH(orders!K$1,products!$A$1:$G$1,0))</f>
        <v>2.5</v>
      </c>
      <c r="L588">
        <f>INDEX(products!$A$1:$G$49,MATCH($D588,products!$A$1:$A$49,0),MATCH(orders!L$1,products!$A$1:$G$1,0))</f>
        <v>27.484999999999996</v>
      </c>
      <c r="M588" s="3">
        <f t="shared" si="27"/>
        <v>68.712499999999991</v>
      </c>
      <c r="N588" t="str">
        <f t="shared" si="28"/>
        <v>Robusta</v>
      </c>
      <c r="O588" t="str">
        <f t="shared" si="29"/>
        <v>Light</v>
      </c>
      <c r="P588" t="str">
        <f>_xlfn.XLOOKUP(Table2[[#This Row],[Customer ID]],customers!$A$1:$A$1001,customers!$I$1:$I$1001," ",0)</f>
        <v>No</v>
      </c>
    </row>
    <row r="589" spans="1:16" x14ac:dyDescent="0.25">
      <c r="A589" s="2" t="s">
        <v>3807</v>
      </c>
      <c r="B589" s="6">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5">
        <f>INDEX(products!$A$1:$G$49,MATCH($D589,products!$A$1:$A$49,0),MATCH(orders!K$1,products!$A$1:$G$1,0))</f>
        <v>0.5</v>
      </c>
      <c r="L589">
        <f>INDEX(products!$A$1:$G$49,MATCH($D589,products!$A$1:$A$49,0),MATCH(orders!L$1,products!$A$1:$G$1,0))</f>
        <v>7.77</v>
      </c>
      <c r="M589" s="3">
        <f t="shared" si="27"/>
        <v>3.8849999999999998</v>
      </c>
      <c r="N589" t="str">
        <f t="shared" si="28"/>
        <v>Liberica</v>
      </c>
      <c r="O589" t="str">
        <f t="shared" si="29"/>
        <v>Dark</v>
      </c>
      <c r="P589" t="str">
        <f>_xlfn.XLOOKUP(Table2[[#This Row],[Customer ID]],customers!$A$1:$A$1001,customers!$I$1:$I$1001," ",0)</f>
        <v>Yes</v>
      </c>
    </row>
    <row r="590" spans="1:16" x14ac:dyDescent="0.25">
      <c r="A590" s="2" t="s">
        <v>3812</v>
      </c>
      <c r="B590" s="6">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5">
        <f>INDEX(products!$A$1:$G$49,MATCH($D590,products!$A$1:$A$49,0),MATCH(orders!K$1,products!$A$1:$G$1,0))</f>
        <v>0.5</v>
      </c>
      <c r="L590">
        <f>INDEX(products!$A$1:$G$49,MATCH($D590,products!$A$1:$A$49,0),MATCH(orders!L$1,products!$A$1:$G$1,0))</f>
        <v>5.97</v>
      </c>
      <c r="M590" s="3">
        <f t="shared" si="27"/>
        <v>2.9849999999999999</v>
      </c>
      <c r="N590" t="str">
        <f t="shared" si="28"/>
        <v>Robusta</v>
      </c>
      <c r="O590" t="str">
        <f t="shared" si="29"/>
        <v>Medium</v>
      </c>
      <c r="P590" t="str">
        <f>_xlfn.XLOOKUP(Table2[[#This Row],[Customer ID]],customers!$A$1:$A$1001,customers!$I$1:$I$1001," ",0)</f>
        <v>Yes</v>
      </c>
    </row>
    <row r="591" spans="1:16" x14ac:dyDescent="0.25">
      <c r="A591" s="2" t="s">
        <v>3818</v>
      </c>
      <c r="B591" s="6">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5">
        <f>INDEX(products!$A$1:$G$49,MATCH($D591,products!$A$1:$A$49,0),MATCH(orders!K$1,products!$A$1:$G$1,0))</f>
        <v>2.5</v>
      </c>
      <c r="L591">
        <f>INDEX(products!$A$1:$G$49,MATCH($D591,products!$A$1:$A$49,0),MATCH(orders!L$1,products!$A$1:$G$1,0))</f>
        <v>34.154999999999994</v>
      </c>
      <c r="M591" s="3">
        <f t="shared" si="27"/>
        <v>85.387499999999989</v>
      </c>
      <c r="N591" t="str">
        <f t="shared" si="28"/>
        <v>Excelsa</v>
      </c>
      <c r="O591" t="str">
        <f t="shared" si="29"/>
        <v>Light</v>
      </c>
      <c r="P591" t="str">
        <f>_xlfn.XLOOKUP(Table2[[#This Row],[Customer ID]],customers!$A$1:$A$1001,customers!$I$1:$I$1001," ",0)</f>
        <v>No</v>
      </c>
    </row>
    <row r="592" spans="1:16" x14ac:dyDescent="0.25">
      <c r="A592" s="2" t="s">
        <v>3823</v>
      </c>
      <c r="B592" s="6">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5">
        <f>INDEX(products!$A$1:$G$49,MATCH($D592,products!$A$1:$A$49,0),MATCH(orders!K$1,products!$A$1:$G$1,0))</f>
        <v>2.5</v>
      </c>
      <c r="L592">
        <f>INDEX(products!$A$1:$G$49,MATCH($D592,products!$A$1:$A$49,0),MATCH(orders!L$1,products!$A$1:$G$1,0))</f>
        <v>31.624999999999996</v>
      </c>
      <c r="M592" s="3">
        <f t="shared" si="27"/>
        <v>79.062499999999986</v>
      </c>
      <c r="N592" t="str">
        <f t="shared" si="28"/>
        <v>Excelsa</v>
      </c>
      <c r="O592" t="str">
        <f t="shared" si="29"/>
        <v>Medium</v>
      </c>
      <c r="P592" t="str">
        <f>_xlfn.XLOOKUP(Table2[[#This Row],[Customer ID]],customers!$A$1:$A$1001,customers!$I$1:$I$1001," ",0)</f>
        <v>Yes</v>
      </c>
    </row>
    <row r="593" spans="1:16" x14ac:dyDescent="0.25">
      <c r="A593" s="2" t="s">
        <v>3829</v>
      </c>
      <c r="B593" s="6">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5">
        <f>INDEX(products!$A$1:$G$49,MATCH($D593,products!$A$1:$A$49,0),MATCH(orders!K$1,products!$A$1:$G$1,0))</f>
        <v>0.2</v>
      </c>
      <c r="L593">
        <f>INDEX(products!$A$1:$G$49,MATCH($D593,products!$A$1:$A$49,0),MATCH(orders!L$1,products!$A$1:$G$1,0))</f>
        <v>2.6849999999999996</v>
      </c>
      <c r="M593" s="3">
        <f t="shared" si="27"/>
        <v>0.53699999999999992</v>
      </c>
      <c r="N593" t="str">
        <f t="shared" si="28"/>
        <v>Robusta</v>
      </c>
      <c r="O593" t="str">
        <f t="shared" si="29"/>
        <v>Dark</v>
      </c>
      <c r="P593" t="str">
        <f>_xlfn.XLOOKUP(Table2[[#This Row],[Customer ID]],customers!$A$1:$A$1001,customers!$I$1:$I$1001," ",0)</f>
        <v>Yes</v>
      </c>
    </row>
    <row r="594" spans="1:16" x14ac:dyDescent="0.25">
      <c r="A594" s="2" t="s">
        <v>3834</v>
      </c>
      <c r="B594" s="6">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5">
        <f>INDEX(products!$A$1:$G$49,MATCH($D594,products!$A$1:$A$49,0),MATCH(orders!K$1,products!$A$1:$G$1,0))</f>
        <v>2.5</v>
      </c>
      <c r="L594">
        <f>INDEX(products!$A$1:$G$49,MATCH($D594,products!$A$1:$A$49,0),MATCH(orders!L$1,products!$A$1:$G$1,0))</f>
        <v>25.874999999999996</v>
      </c>
      <c r="M594" s="3">
        <f t="shared" si="27"/>
        <v>64.687499999999986</v>
      </c>
      <c r="N594" t="str">
        <f t="shared" si="28"/>
        <v>Arabica</v>
      </c>
      <c r="O594" t="str">
        <f t="shared" si="29"/>
        <v>Medium</v>
      </c>
      <c r="P594" t="str">
        <f>_xlfn.XLOOKUP(Table2[[#This Row],[Customer ID]],customers!$A$1:$A$1001,customers!$I$1:$I$1001," ",0)</f>
        <v>No</v>
      </c>
    </row>
    <row r="595" spans="1:16" x14ac:dyDescent="0.25">
      <c r="A595" s="2" t="s">
        <v>3839</v>
      </c>
      <c r="B595" s="6">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5">
        <f>INDEX(products!$A$1:$G$49,MATCH($D595,products!$A$1:$A$49,0),MATCH(orders!K$1,products!$A$1:$G$1,0))</f>
        <v>2.5</v>
      </c>
      <c r="L595">
        <f>INDEX(products!$A$1:$G$49,MATCH($D595,products!$A$1:$A$49,0),MATCH(orders!L$1,products!$A$1:$G$1,0))</f>
        <v>27.945</v>
      </c>
      <c r="M595" s="3">
        <f t="shared" si="27"/>
        <v>69.862499999999997</v>
      </c>
      <c r="N595" t="str">
        <f t="shared" si="28"/>
        <v>Excelsa</v>
      </c>
      <c r="O595" t="str">
        <f t="shared" si="29"/>
        <v>Dark</v>
      </c>
      <c r="P595" t="str">
        <f>_xlfn.XLOOKUP(Table2[[#This Row],[Customer ID]],customers!$A$1:$A$1001,customers!$I$1:$I$1001," ",0)</f>
        <v>Yes</v>
      </c>
    </row>
    <row r="596" spans="1:16" x14ac:dyDescent="0.25">
      <c r="A596" s="2" t="s">
        <v>3844</v>
      </c>
      <c r="B596" s="6">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5">
        <f>INDEX(products!$A$1:$G$49,MATCH($D596,products!$A$1:$A$49,0),MATCH(orders!K$1,products!$A$1:$G$1,0))</f>
        <v>2.5</v>
      </c>
      <c r="L596">
        <f>INDEX(products!$A$1:$G$49,MATCH($D596,products!$A$1:$A$49,0),MATCH(orders!L$1,products!$A$1:$G$1,0))</f>
        <v>29.784999999999997</v>
      </c>
      <c r="M596" s="3">
        <f t="shared" si="27"/>
        <v>74.462499999999991</v>
      </c>
      <c r="N596" t="str">
        <f t="shared" si="28"/>
        <v>Arabica</v>
      </c>
      <c r="O596" t="str">
        <f t="shared" si="29"/>
        <v>Light</v>
      </c>
      <c r="P596" t="str">
        <f>_xlfn.XLOOKUP(Table2[[#This Row],[Customer ID]],customers!$A$1:$A$1001,customers!$I$1:$I$1001," ",0)</f>
        <v>No</v>
      </c>
    </row>
    <row r="597" spans="1:16" x14ac:dyDescent="0.25">
      <c r="A597" s="2" t="s">
        <v>3850</v>
      </c>
      <c r="B597" s="6">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5">
        <f>INDEX(products!$A$1:$G$49,MATCH($D597,products!$A$1:$A$49,0),MATCH(orders!K$1,products!$A$1:$G$1,0))</f>
        <v>1</v>
      </c>
      <c r="L597">
        <f>INDEX(products!$A$1:$G$49,MATCH($D597,products!$A$1:$A$49,0),MATCH(orders!L$1,products!$A$1:$G$1,0))</f>
        <v>14.85</v>
      </c>
      <c r="M597" s="3">
        <f t="shared" si="27"/>
        <v>14.85</v>
      </c>
      <c r="N597" t="str">
        <f t="shared" si="28"/>
        <v>Excelsa</v>
      </c>
      <c r="O597" t="str">
        <f t="shared" si="29"/>
        <v>Light</v>
      </c>
      <c r="P597" t="str">
        <f>_xlfn.XLOOKUP(Table2[[#This Row],[Customer ID]],customers!$A$1:$A$1001,customers!$I$1:$I$1001," ",0)</f>
        <v>No</v>
      </c>
    </row>
    <row r="598" spans="1:16" x14ac:dyDescent="0.25">
      <c r="A598" s="2" t="s">
        <v>3854</v>
      </c>
      <c r="B598" s="6">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5">
        <f>INDEX(products!$A$1:$G$49,MATCH($D598,products!$A$1:$A$49,0),MATCH(orders!K$1,products!$A$1:$G$1,0))</f>
        <v>0.5</v>
      </c>
      <c r="L598">
        <f>INDEX(products!$A$1:$G$49,MATCH($D598,products!$A$1:$A$49,0),MATCH(orders!L$1,products!$A$1:$G$1,0))</f>
        <v>6.75</v>
      </c>
      <c r="M598" s="3">
        <f t="shared" si="27"/>
        <v>3.375</v>
      </c>
      <c r="N598" t="str">
        <f t="shared" si="28"/>
        <v>Arabica</v>
      </c>
      <c r="O598" t="str">
        <f t="shared" si="29"/>
        <v>Medium</v>
      </c>
      <c r="P598" t="str">
        <f>_xlfn.XLOOKUP(Table2[[#This Row],[Customer ID]],customers!$A$1:$A$1001,customers!$I$1:$I$1001," ",0)</f>
        <v>No</v>
      </c>
    </row>
    <row r="599" spans="1:16" x14ac:dyDescent="0.25">
      <c r="A599" s="2" t="s">
        <v>3860</v>
      </c>
      <c r="B599" s="6">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5">
        <f>INDEX(products!$A$1:$G$49,MATCH($D599,products!$A$1:$A$49,0),MATCH(orders!K$1,products!$A$1:$G$1,0))</f>
        <v>2.5</v>
      </c>
      <c r="L599">
        <f>INDEX(products!$A$1:$G$49,MATCH($D599,products!$A$1:$A$49,0),MATCH(orders!L$1,products!$A$1:$G$1,0))</f>
        <v>36.454999999999998</v>
      </c>
      <c r="M599" s="3">
        <f t="shared" si="27"/>
        <v>91.137499999999989</v>
      </c>
      <c r="N599" t="str">
        <f t="shared" si="28"/>
        <v>Liberica</v>
      </c>
      <c r="O599" t="str">
        <f t="shared" si="29"/>
        <v>Light</v>
      </c>
      <c r="P599" t="str">
        <f>_xlfn.XLOOKUP(Table2[[#This Row],[Customer ID]],customers!$A$1:$A$1001,customers!$I$1:$I$1001," ",0)</f>
        <v>Yes</v>
      </c>
    </row>
    <row r="600" spans="1:16" hidden="1" x14ac:dyDescent="0.25">
      <c r="A600" s="2" t="s">
        <v>3866</v>
      </c>
      <c r="B600" s="6">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5">
        <f>INDEX(products!$A$1:$G$49,MATCH($D600,products!$A$1:$A$49,0),MATCH(orders!K$1,products!$A$1:$G$1,0))</f>
        <v>0.2</v>
      </c>
      <c r="L600">
        <f>INDEX(products!$A$1:$G$49,MATCH($D600,products!$A$1:$A$49,0),MATCH(orders!L$1,products!$A$1:$G$1,0))</f>
        <v>2.9849999999999999</v>
      </c>
      <c r="M600" s="3">
        <f t="shared" si="27"/>
        <v>0.59699999999999998</v>
      </c>
      <c r="N600" t="str">
        <f t="shared" si="28"/>
        <v>Robusta</v>
      </c>
      <c r="O600" t="str">
        <f t="shared" si="29"/>
        <v>Medium</v>
      </c>
      <c r="P600" t="str">
        <f>_xlfn.XLOOKUP(Table2[[#This Row],[Customer ID]],customers!$A$1:$A$1001,customers!$I$1:$I$1001," ",0)</f>
        <v>Yes</v>
      </c>
    </row>
    <row r="601" spans="1:16" x14ac:dyDescent="0.25">
      <c r="A601" s="2" t="s">
        <v>3872</v>
      </c>
      <c r="B601" s="6">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5">
        <f>INDEX(products!$A$1:$G$49,MATCH($D601,products!$A$1:$A$49,0),MATCH(orders!K$1,products!$A$1:$G$1,0))</f>
        <v>0.2</v>
      </c>
      <c r="L601">
        <f>INDEX(products!$A$1:$G$49,MATCH($D601,products!$A$1:$A$49,0),MATCH(orders!L$1,products!$A$1:$G$1,0))</f>
        <v>2.9849999999999999</v>
      </c>
      <c r="M601" s="3">
        <f t="shared" si="27"/>
        <v>0.59699999999999998</v>
      </c>
      <c r="N601" t="str">
        <f t="shared" si="28"/>
        <v>Arabica</v>
      </c>
      <c r="O601" t="str">
        <f t="shared" si="29"/>
        <v>Dark</v>
      </c>
      <c r="P601" t="str">
        <f>_xlfn.XLOOKUP(Table2[[#This Row],[Customer ID]],customers!$A$1:$A$1001,customers!$I$1:$I$1001," ",0)</f>
        <v>Yes</v>
      </c>
    </row>
    <row r="602" spans="1:16" x14ac:dyDescent="0.25">
      <c r="A602" s="2" t="s">
        <v>3877</v>
      </c>
      <c r="B602" s="6">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5">
        <f>INDEX(products!$A$1:$G$49,MATCH($D602,products!$A$1:$A$49,0),MATCH(orders!K$1,products!$A$1:$G$1,0))</f>
        <v>0.5</v>
      </c>
      <c r="L602">
        <f>INDEX(products!$A$1:$G$49,MATCH($D602,products!$A$1:$A$49,0),MATCH(orders!L$1,products!$A$1:$G$1,0))</f>
        <v>7.77</v>
      </c>
      <c r="M602" s="3">
        <f t="shared" si="27"/>
        <v>3.8849999999999998</v>
      </c>
      <c r="N602" t="str">
        <f t="shared" si="28"/>
        <v>Liberica</v>
      </c>
      <c r="O602" t="str">
        <f t="shared" si="29"/>
        <v>Dark</v>
      </c>
      <c r="P602" t="str">
        <f>_xlfn.XLOOKUP(Table2[[#This Row],[Customer ID]],customers!$A$1:$A$1001,customers!$I$1:$I$1001," ",0)</f>
        <v>No</v>
      </c>
    </row>
    <row r="603" spans="1:16" x14ac:dyDescent="0.25">
      <c r="A603" s="2" t="s">
        <v>3883</v>
      </c>
      <c r="B603" s="6">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5">
        <f>INDEX(products!$A$1:$G$49,MATCH($D603,products!$A$1:$A$49,0),MATCH(orders!K$1,products!$A$1:$G$1,0))</f>
        <v>2.5</v>
      </c>
      <c r="L603">
        <f>INDEX(products!$A$1:$G$49,MATCH($D603,products!$A$1:$A$49,0),MATCH(orders!L$1,products!$A$1:$G$1,0))</f>
        <v>27.484999999999996</v>
      </c>
      <c r="M603" s="3">
        <f t="shared" si="27"/>
        <v>68.712499999999991</v>
      </c>
      <c r="N603" t="str">
        <f t="shared" si="28"/>
        <v>Robusta</v>
      </c>
      <c r="O603" t="str">
        <f t="shared" si="29"/>
        <v>Light</v>
      </c>
      <c r="P603" t="str">
        <f>_xlfn.XLOOKUP(Table2[[#This Row],[Customer ID]],customers!$A$1:$A$1001,customers!$I$1:$I$1001," ",0)</f>
        <v>Yes</v>
      </c>
    </row>
    <row r="604" spans="1:16" x14ac:dyDescent="0.25">
      <c r="A604" s="2" t="s">
        <v>3889</v>
      </c>
      <c r="B604" s="6">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5">
        <f>INDEX(products!$A$1:$G$49,MATCH($D604,products!$A$1:$A$49,0),MATCH(orders!K$1,products!$A$1:$G$1,0))</f>
        <v>0.2</v>
      </c>
      <c r="L604">
        <f>INDEX(products!$A$1:$G$49,MATCH($D604,products!$A$1:$A$49,0),MATCH(orders!L$1,products!$A$1:$G$1,0))</f>
        <v>4.4550000000000001</v>
      </c>
      <c r="M604" s="3">
        <f t="shared" si="27"/>
        <v>0.89100000000000001</v>
      </c>
      <c r="N604" t="str">
        <f t="shared" si="28"/>
        <v>Excelsa</v>
      </c>
      <c r="O604" t="str">
        <f t="shared" si="29"/>
        <v>Light</v>
      </c>
      <c r="P604" t="str">
        <f>_xlfn.XLOOKUP(Table2[[#This Row],[Customer ID]],customers!$A$1:$A$1001,customers!$I$1:$I$1001," ",0)</f>
        <v>Yes</v>
      </c>
    </row>
    <row r="605" spans="1:16" x14ac:dyDescent="0.25">
      <c r="A605" s="2" t="s">
        <v>3895</v>
      </c>
      <c r="B605" s="6">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5">
        <f>INDEX(products!$A$1:$G$49,MATCH($D605,products!$A$1:$A$49,0),MATCH(orders!K$1,products!$A$1:$G$1,0))</f>
        <v>0.2</v>
      </c>
      <c r="L605">
        <f>INDEX(products!$A$1:$G$49,MATCH($D605,products!$A$1:$A$49,0),MATCH(orders!L$1,products!$A$1:$G$1,0))</f>
        <v>2.9849999999999999</v>
      </c>
      <c r="M605" s="3">
        <f t="shared" si="27"/>
        <v>0.59699999999999998</v>
      </c>
      <c r="N605" t="str">
        <f t="shared" si="28"/>
        <v>Robusta</v>
      </c>
      <c r="O605" t="str">
        <f t="shared" si="29"/>
        <v>Medium</v>
      </c>
      <c r="P605" t="str">
        <f>_xlfn.XLOOKUP(Table2[[#This Row],[Customer ID]],customers!$A$1:$A$1001,customers!$I$1:$I$1001," ",0)</f>
        <v>No</v>
      </c>
    </row>
    <row r="606" spans="1:16" x14ac:dyDescent="0.25">
      <c r="A606" s="2" t="s">
        <v>3900</v>
      </c>
      <c r="B606" s="6">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INDEX(products!$A$1:$G$49,MATCH($D606,products!$A$1:$A$49,0),MATCH(orders!I$1,products!$A$1:$G$1,0))</f>
        <v>Lib</v>
      </c>
      <c r="J606" t="str">
        <f>INDEX(products!$A$1:$G$49,MATCH($D606,products!$A$1:$A$49,0),MATCH(orders!J$1,products!$A$1:$G$1,0))</f>
        <v>D</v>
      </c>
      <c r="K606" s="5">
        <f>INDEX(products!$A$1:$G$49,MATCH($D606,products!$A$1:$A$49,0),MATCH(orders!K$1,products!$A$1:$G$1,0))</f>
        <v>2.5</v>
      </c>
      <c r="L606">
        <f>INDEX(products!$A$1:$G$49,MATCH($D606,products!$A$1:$A$49,0),MATCH(orders!L$1,products!$A$1:$G$1,0))</f>
        <v>29.784999999999997</v>
      </c>
      <c r="M606" s="3">
        <f t="shared" si="27"/>
        <v>74.462499999999991</v>
      </c>
      <c r="N606" t="str">
        <f t="shared" si="28"/>
        <v>Liberica</v>
      </c>
      <c r="O606" t="str">
        <f t="shared" si="29"/>
        <v>Dark</v>
      </c>
      <c r="P606" t="str">
        <f>_xlfn.XLOOKUP(Table2[[#This Row],[Customer ID]],customers!$A$1:$A$1001,customers!$I$1:$I$1001," ",0)</f>
        <v>No</v>
      </c>
    </row>
    <row r="607" spans="1:16" x14ac:dyDescent="0.25">
      <c r="A607" s="2" t="s">
        <v>3905</v>
      </c>
      <c r="B607" s="6">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5">
        <f>INDEX(products!$A$1:$G$49,MATCH($D607,products!$A$1:$A$49,0),MATCH(orders!K$1,products!$A$1:$G$1,0))</f>
        <v>2.5</v>
      </c>
      <c r="L607">
        <f>INDEX(products!$A$1:$G$49,MATCH($D607,products!$A$1:$A$49,0),MATCH(orders!L$1,products!$A$1:$G$1,0))</f>
        <v>29.784999999999997</v>
      </c>
      <c r="M607" s="3">
        <f t="shared" si="27"/>
        <v>74.462499999999991</v>
      </c>
      <c r="N607" t="str">
        <f t="shared" si="28"/>
        <v>Arabica</v>
      </c>
      <c r="O607" t="str">
        <f t="shared" si="29"/>
        <v>Light</v>
      </c>
      <c r="P607" t="str">
        <f>_xlfn.XLOOKUP(Table2[[#This Row],[Customer ID]],customers!$A$1:$A$1001,customers!$I$1:$I$1001," ",0)</f>
        <v>Yes</v>
      </c>
    </row>
    <row r="608" spans="1:16" x14ac:dyDescent="0.25">
      <c r="A608" s="2" t="s">
        <v>3911</v>
      </c>
      <c r="B608" s="6">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5">
        <f>INDEX(products!$A$1:$G$49,MATCH($D608,products!$A$1:$A$49,0),MATCH(orders!K$1,products!$A$1:$G$1,0))</f>
        <v>2.5</v>
      </c>
      <c r="L608">
        <f>INDEX(products!$A$1:$G$49,MATCH($D608,products!$A$1:$A$49,0),MATCH(orders!L$1,products!$A$1:$G$1,0))</f>
        <v>36.454999999999998</v>
      </c>
      <c r="M608" s="3">
        <f t="shared" si="27"/>
        <v>91.137499999999989</v>
      </c>
      <c r="N608" t="str">
        <f t="shared" si="28"/>
        <v>Liberica</v>
      </c>
      <c r="O608" t="str">
        <f t="shared" si="29"/>
        <v>Light</v>
      </c>
      <c r="P608" t="str">
        <f>_xlfn.XLOOKUP(Table2[[#This Row],[Customer ID]],customers!$A$1:$A$1001,customers!$I$1:$I$1001," ",0)</f>
        <v>Yes</v>
      </c>
    </row>
    <row r="609" spans="1:16" x14ac:dyDescent="0.25">
      <c r="A609" s="2" t="s">
        <v>3917</v>
      </c>
      <c r="B609" s="6">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5">
        <f>INDEX(products!$A$1:$G$49,MATCH($D609,products!$A$1:$A$49,0),MATCH(orders!K$1,products!$A$1:$G$1,0))</f>
        <v>0.2</v>
      </c>
      <c r="L609">
        <f>INDEX(products!$A$1:$G$49,MATCH($D609,products!$A$1:$A$49,0),MATCH(orders!L$1,products!$A$1:$G$1,0))</f>
        <v>3.645</v>
      </c>
      <c r="M609" s="3">
        <f t="shared" si="27"/>
        <v>0.72900000000000009</v>
      </c>
      <c r="N609" t="str">
        <f t="shared" si="28"/>
        <v>Excelsa</v>
      </c>
      <c r="O609" t="str">
        <f t="shared" si="29"/>
        <v>Dark</v>
      </c>
      <c r="P609" t="str">
        <f>_xlfn.XLOOKUP(Table2[[#This Row],[Customer ID]],customers!$A$1:$A$1001,customers!$I$1:$I$1001," ",0)</f>
        <v>Yes</v>
      </c>
    </row>
    <row r="610" spans="1:16" x14ac:dyDescent="0.25">
      <c r="A610" s="2" t="s">
        <v>3923</v>
      </c>
      <c r="B610" s="6">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5">
        <f>INDEX(products!$A$1:$G$49,MATCH($D610,products!$A$1:$A$49,0),MATCH(orders!K$1,products!$A$1:$G$1,0))</f>
        <v>2.5</v>
      </c>
      <c r="L610">
        <f>INDEX(products!$A$1:$G$49,MATCH($D610,products!$A$1:$A$49,0),MATCH(orders!L$1,products!$A$1:$G$1,0))</f>
        <v>27.945</v>
      </c>
      <c r="M610" s="3">
        <f t="shared" si="27"/>
        <v>69.862499999999997</v>
      </c>
      <c r="N610" t="str">
        <f t="shared" si="28"/>
        <v>Excelsa</v>
      </c>
      <c r="O610" t="str">
        <f t="shared" si="29"/>
        <v>Dark</v>
      </c>
      <c r="P610" t="str">
        <f>_xlfn.XLOOKUP(Table2[[#This Row],[Customer ID]],customers!$A$1:$A$1001,customers!$I$1:$I$1001," ",0)</f>
        <v>No</v>
      </c>
    </row>
    <row r="611" spans="1:16" x14ac:dyDescent="0.25">
      <c r="A611" s="2" t="s">
        <v>3927</v>
      </c>
      <c r="B611" s="6">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5">
        <f>INDEX(products!$A$1:$G$49,MATCH($D611,products!$A$1:$A$49,0),MATCH(orders!K$1,products!$A$1:$G$1,0))</f>
        <v>0.2</v>
      </c>
      <c r="L611">
        <f>INDEX(products!$A$1:$G$49,MATCH($D611,products!$A$1:$A$49,0),MATCH(orders!L$1,products!$A$1:$G$1,0))</f>
        <v>4.3650000000000002</v>
      </c>
      <c r="M611" s="3">
        <f t="shared" si="27"/>
        <v>0.87300000000000011</v>
      </c>
      <c r="N611" t="str">
        <f t="shared" si="28"/>
        <v>Liberica</v>
      </c>
      <c r="O611" t="str">
        <f t="shared" si="29"/>
        <v>Medium</v>
      </c>
      <c r="P611" t="str">
        <f>_xlfn.XLOOKUP(Table2[[#This Row],[Customer ID]],customers!$A$1:$A$1001,customers!$I$1:$I$1001," ",0)</f>
        <v>Yes</v>
      </c>
    </row>
    <row r="612" spans="1:16" x14ac:dyDescent="0.25">
      <c r="A612" s="2" t="s">
        <v>3933</v>
      </c>
      <c r="B612" s="6">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5">
        <f>INDEX(products!$A$1:$G$49,MATCH($D612,products!$A$1:$A$49,0),MATCH(orders!K$1,products!$A$1:$G$1,0))</f>
        <v>1</v>
      </c>
      <c r="L612">
        <f>INDEX(products!$A$1:$G$49,MATCH($D612,products!$A$1:$A$49,0),MATCH(orders!L$1,products!$A$1:$G$1,0))</f>
        <v>9.9499999999999993</v>
      </c>
      <c r="M612" s="3">
        <f t="shared" si="27"/>
        <v>9.9499999999999993</v>
      </c>
      <c r="N612" t="str">
        <f t="shared" si="28"/>
        <v>Robusta</v>
      </c>
      <c r="O612" t="str">
        <f t="shared" si="29"/>
        <v>Medium</v>
      </c>
      <c r="P612" t="str">
        <f>_xlfn.XLOOKUP(Table2[[#This Row],[Customer ID]],customers!$A$1:$A$1001,customers!$I$1:$I$1001," ",0)</f>
        <v>No</v>
      </c>
    </row>
    <row r="613" spans="1:16" x14ac:dyDescent="0.25">
      <c r="A613" s="2" t="s">
        <v>3939</v>
      </c>
      <c r="B613" s="6">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5">
        <f>INDEX(products!$A$1:$G$49,MATCH($D613,products!$A$1:$A$49,0),MATCH(orders!K$1,products!$A$1:$G$1,0))</f>
        <v>2.5</v>
      </c>
      <c r="L613">
        <f>INDEX(products!$A$1:$G$49,MATCH($D613,products!$A$1:$A$49,0),MATCH(orders!L$1,products!$A$1:$G$1,0))</f>
        <v>34.154999999999994</v>
      </c>
      <c r="M613" s="3">
        <f t="shared" si="27"/>
        <v>85.387499999999989</v>
      </c>
      <c r="N613" t="str">
        <f t="shared" si="28"/>
        <v>Excelsa</v>
      </c>
      <c r="O613" t="str">
        <f t="shared" si="29"/>
        <v>Light</v>
      </c>
      <c r="P613" t="str">
        <f>_xlfn.XLOOKUP(Table2[[#This Row],[Customer ID]],customers!$A$1:$A$1001,customers!$I$1:$I$1001," ",0)</f>
        <v>No</v>
      </c>
    </row>
    <row r="614" spans="1:16" x14ac:dyDescent="0.25">
      <c r="A614" s="2" t="s">
        <v>3945</v>
      </c>
      <c r="B614" s="6">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INDEX(products!$A$1:$G$49,MATCH($D614,products!$A$1:$A$49,0),MATCH(orders!I$1,products!$A$1:$G$1,0))</f>
        <v>Ara</v>
      </c>
      <c r="J614" t="str">
        <f>INDEX(products!$A$1:$G$49,MATCH($D614,products!$A$1:$A$49,0),MATCH(orders!J$1,products!$A$1:$G$1,0))</f>
        <v>M</v>
      </c>
      <c r="K614" s="5">
        <f>INDEX(products!$A$1:$G$49,MATCH($D614,products!$A$1:$A$49,0),MATCH(orders!K$1,products!$A$1:$G$1,0))</f>
        <v>0.2</v>
      </c>
      <c r="L614">
        <f>INDEX(products!$A$1:$G$49,MATCH($D614,products!$A$1:$A$49,0),MATCH(orders!L$1,products!$A$1:$G$1,0))</f>
        <v>3.375</v>
      </c>
      <c r="M614" s="3">
        <f t="shared" si="27"/>
        <v>0.67500000000000004</v>
      </c>
      <c r="N614" t="str">
        <f t="shared" si="28"/>
        <v>Arabica</v>
      </c>
      <c r="O614" t="str">
        <f t="shared" si="29"/>
        <v>Medium</v>
      </c>
      <c r="P614" t="str">
        <f>_xlfn.XLOOKUP(Table2[[#This Row],[Customer ID]],customers!$A$1:$A$1001,customers!$I$1:$I$1001," ",0)</f>
        <v>No</v>
      </c>
    </row>
    <row r="615" spans="1:16" x14ac:dyDescent="0.25">
      <c r="A615" s="2" t="s">
        <v>3950</v>
      </c>
      <c r="B615" s="6">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5">
        <f>INDEX(products!$A$1:$G$49,MATCH($D615,products!$A$1:$A$49,0),MATCH(orders!K$1,products!$A$1:$G$1,0))</f>
        <v>0.5</v>
      </c>
      <c r="L615">
        <f>INDEX(products!$A$1:$G$49,MATCH($D615,products!$A$1:$A$49,0),MATCH(orders!L$1,products!$A$1:$G$1,0))</f>
        <v>5.97</v>
      </c>
      <c r="M615" s="3">
        <f t="shared" si="27"/>
        <v>2.9849999999999999</v>
      </c>
      <c r="N615" t="str">
        <f t="shared" si="28"/>
        <v>Robusta</v>
      </c>
      <c r="O615" t="str">
        <f t="shared" si="29"/>
        <v>Medium</v>
      </c>
      <c r="P615" t="str">
        <f>_xlfn.XLOOKUP(Table2[[#This Row],[Customer ID]],customers!$A$1:$A$1001,customers!$I$1:$I$1001," ",0)</f>
        <v>No</v>
      </c>
    </row>
    <row r="616" spans="1:16" x14ac:dyDescent="0.25">
      <c r="A616" s="2" t="s">
        <v>3955</v>
      </c>
      <c r="B616" s="6">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5">
        <f>INDEX(products!$A$1:$G$49,MATCH($D616,products!$A$1:$A$49,0),MATCH(orders!K$1,products!$A$1:$G$1,0))</f>
        <v>0.5</v>
      </c>
      <c r="L616">
        <f>INDEX(products!$A$1:$G$49,MATCH($D616,products!$A$1:$A$49,0),MATCH(orders!L$1,products!$A$1:$G$1,0))</f>
        <v>5.97</v>
      </c>
      <c r="M616" s="3">
        <f t="shared" si="27"/>
        <v>2.9849999999999999</v>
      </c>
      <c r="N616" t="str">
        <f t="shared" si="28"/>
        <v>Robusta</v>
      </c>
      <c r="O616" t="str">
        <f t="shared" si="29"/>
        <v>Medium</v>
      </c>
      <c r="P616" t="str">
        <f>_xlfn.XLOOKUP(Table2[[#This Row],[Customer ID]],customers!$A$1:$A$1001,customers!$I$1:$I$1001," ",0)</f>
        <v>Yes</v>
      </c>
    </row>
    <row r="617" spans="1:16" x14ac:dyDescent="0.25">
      <c r="A617" s="2" t="s">
        <v>3960</v>
      </c>
      <c r="B617" s="6">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5">
        <f>INDEX(products!$A$1:$G$49,MATCH($D617,products!$A$1:$A$49,0),MATCH(orders!K$1,products!$A$1:$G$1,0))</f>
        <v>2.5</v>
      </c>
      <c r="L617">
        <f>INDEX(products!$A$1:$G$49,MATCH($D617,products!$A$1:$A$49,0),MATCH(orders!L$1,products!$A$1:$G$1,0))</f>
        <v>36.454999999999998</v>
      </c>
      <c r="M617" s="3">
        <f t="shared" si="27"/>
        <v>91.137499999999989</v>
      </c>
      <c r="N617" t="str">
        <f t="shared" si="28"/>
        <v>Liberica</v>
      </c>
      <c r="O617" t="str">
        <f t="shared" si="29"/>
        <v>Light</v>
      </c>
      <c r="P617" t="str">
        <f>_xlfn.XLOOKUP(Table2[[#This Row],[Customer ID]],customers!$A$1:$A$1001,customers!$I$1:$I$1001," ",0)</f>
        <v>Yes</v>
      </c>
    </row>
    <row r="618" spans="1:16" x14ac:dyDescent="0.25">
      <c r="A618" s="2" t="s">
        <v>3966</v>
      </c>
      <c r="B618" s="6">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5">
        <f>INDEX(products!$A$1:$G$49,MATCH($D618,products!$A$1:$A$49,0),MATCH(orders!K$1,products!$A$1:$G$1,0))</f>
        <v>2.5</v>
      </c>
      <c r="L618">
        <f>INDEX(products!$A$1:$G$49,MATCH($D618,products!$A$1:$A$49,0),MATCH(orders!L$1,products!$A$1:$G$1,0))</f>
        <v>31.624999999999996</v>
      </c>
      <c r="M618" s="3">
        <f t="shared" si="27"/>
        <v>79.062499999999986</v>
      </c>
      <c r="N618" t="str">
        <f t="shared" si="28"/>
        <v>Excelsa</v>
      </c>
      <c r="O618" t="str">
        <f t="shared" si="29"/>
        <v>Medium</v>
      </c>
      <c r="P618" t="str">
        <f>_xlfn.XLOOKUP(Table2[[#This Row],[Customer ID]],customers!$A$1:$A$1001,customers!$I$1:$I$1001," ",0)</f>
        <v>No</v>
      </c>
    </row>
    <row r="619" spans="1:16" x14ac:dyDescent="0.25">
      <c r="A619" s="2" t="s">
        <v>3972</v>
      </c>
      <c r="B619" s="6">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5">
        <f>INDEX(products!$A$1:$G$49,MATCH($D619,products!$A$1:$A$49,0),MATCH(orders!K$1,products!$A$1:$G$1,0))</f>
        <v>2.5</v>
      </c>
      <c r="L619">
        <f>INDEX(products!$A$1:$G$49,MATCH($D619,products!$A$1:$A$49,0),MATCH(orders!L$1,products!$A$1:$G$1,0))</f>
        <v>33.464999999999996</v>
      </c>
      <c r="M619" s="3">
        <f t="shared" si="27"/>
        <v>83.662499999999994</v>
      </c>
      <c r="N619" t="str">
        <f t="shared" si="28"/>
        <v>Liberica</v>
      </c>
      <c r="O619" t="str">
        <f t="shared" si="29"/>
        <v>Medium</v>
      </c>
      <c r="P619" t="str">
        <f>_xlfn.XLOOKUP(Table2[[#This Row],[Customer ID]],customers!$A$1:$A$1001,customers!$I$1:$I$1001," ",0)</f>
        <v>No</v>
      </c>
    </row>
    <row r="620" spans="1:16" x14ac:dyDescent="0.25">
      <c r="A620" s="2" t="s">
        <v>3978</v>
      </c>
      <c r="B620" s="6">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5">
        <f>INDEX(products!$A$1:$G$49,MATCH($D620,products!$A$1:$A$49,0),MATCH(orders!K$1,products!$A$1:$G$1,0))</f>
        <v>1</v>
      </c>
      <c r="L620">
        <f>INDEX(products!$A$1:$G$49,MATCH($D620,products!$A$1:$A$49,0),MATCH(orders!L$1,products!$A$1:$G$1,0))</f>
        <v>12.15</v>
      </c>
      <c r="M620" s="3">
        <f t="shared" si="27"/>
        <v>12.15</v>
      </c>
      <c r="N620" t="str">
        <f t="shared" si="28"/>
        <v>Excelsa</v>
      </c>
      <c r="O620" t="str">
        <f t="shared" si="29"/>
        <v>Dark</v>
      </c>
      <c r="P620" t="str">
        <f>_xlfn.XLOOKUP(Table2[[#This Row],[Customer ID]],customers!$A$1:$A$1001,customers!$I$1:$I$1001," ",0)</f>
        <v>Yes</v>
      </c>
    </row>
    <row r="621" spans="1:16" x14ac:dyDescent="0.25">
      <c r="A621" s="2" t="s">
        <v>3984</v>
      </c>
      <c r="B621" s="6">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5">
        <f>INDEX(products!$A$1:$G$49,MATCH($D621,products!$A$1:$A$49,0),MATCH(orders!K$1,products!$A$1:$G$1,0))</f>
        <v>0.5</v>
      </c>
      <c r="L621">
        <f>INDEX(products!$A$1:$G$49,MATCH($D621,products!$A$1:$A$49,0),MATCH(orders!L$1,products!$A$1:$G$1,0))</f>
        <v>7.77</v>
      </c>
      <c r="M621" s="3">
        <f t="shared" si="27"/>
        <v>3.8849999999999998</v>
      </c>
      <c r="N621" t="str">
        <f t="shared" si="28"/>
        <v>Liberica</v>
      </c>
      <c r="O621" t="str">
        <f t="shared" si="29"/>
        <v>Dark</v>
      </c>
      <c r="P621" t="str">
        <f>_xlfn.XLOOKUP(Table2[[#This Row],[Customer ID]],customers!$A$1:$A$1001,customers!$I$1:$I$1001," ",0)</f>
        <v>Yes</v>
      </c>
    </row>
    <row r="622" spans="1:16" x14ac:dyDescent="0.25">
      <c r="A622" s="2" t="s">
        <v>3990</v>
      </c>
      <c r="B622" s="6">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5">
        <f>INDEX(products!$A$1:$G$49,MATCH($D622,products!$A$1:$A$49,0),MATCH(orders!K$1,products!$A$1:$G$1,0))</f>
        <v>0.2</v>
      </c>
      <c r="L622">
        <f>INDEX(products!$A$1:$G$49,MATCH($D622,products!$A$1:$A$49,0),MATCH(orders!L$1,products!$A$1:$G$1,0))</f>
        <v>3.375</v>
      </c>
      <c r="M622" s="3">
        <f t="shared" si="27"/>
        <v>0.67500000000000004</v>
      </c>
      <c r="N622" t="str">
        <f t="shared" si="28"/>
        <v>Arabica</v>
      </c>
      <c r="O622" t="str">
        <f t="shared" si="29"/>
        <v>Medium</v>
      </c>
      <c r="P622" t="str">
        <f>_xlfn.XLOOKUP(Table2[[#This Row],[Customer ID]],customers!$A$1:$A$1001,customers!$I$1:$I$1001," ",0)</f>
        <v>No</v>
      </c>
    </row>
    <row r="623" spans="1:16" x14ac:dyDescent="0.25">
      <c r="A623" s="2" t="s">
        <v>3996</v>
      </c>
      <c r="B623" s="6">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5">
        <f>INDEX(products!$A$1:$G$49,MATCH($D623,products!$A$1:$A$49,0),MATCH(orders!K$1,products!$A$1:$G$1,0))</f>
        <v>1</v>
      </c>
      <c r="L623">
        <f>INDEX(products!$A$1:$G$49,MATCH($D623,products!$A$1:$A$49,0),MATCH(orders!L$1,products!$A$1:$G$1,0))</f>
        <v>12.95</v>
      </c>
      <c r="M623" s="3">
        <f t="shared" si="27"/>
        <v>12.95</v>
      </c>
      <c r="N623" t="str">
        <f t="shared" si="28"/>
        <v>Arabica</v>
      </c>
      <c r="O623" t="str">
        <f t="shared" si="29"/>
        <v>Light</v>
      </c>
      <c r="P623" t="str">
        <f>_xlfn.XLOOKUP(Table2[[#This Row],[Customer ID]],customers!$A$1:$A$1001,customers!$I$1:$I$1001," ",0)</f>
        <v>No</v>
      </c>
    </row>
    <row r="624" spans="1:16" x14ac:dyDescent="0.25">
      <c r="A624" s="2" t="s">
        <v>4002</v>
      </c>
      <c r="B624" s="6">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5">
        <f>INDEX(products!$A$1:$G$49,MATCH($D624,products!$A$1:$A$49,0),MATCH(orders!K$1,products!$A$1:$G$1,0))</f>
        <v>2.5</v>
      </c>
      <c r="L624">
        <f>INDEX(products!$A$1:$G$49,MATCH($D624,products!$A$1:$A$49,0),MATCH(orders!L$1,products!$A$1:$G$1,0))</f>
        <v>33.464999999999996</v>
      </c>
      <c r="M624" s="3">
        <f t="shared" si="27"/>
        <v>83.662499999999994</v>
      </c>
      <c r="N624" t="str">
        <f t="shared" si="28"/>
        <v>Liberica</v>
      </c>
      <c r="O624" t="str">
        <f t="shared" si="29"/>
        <v>Medium</v>
      </c>
      <c r="P624" t="str">
        <f>_xlfn.XLOOKUP(Table2[[#This Row],[Customer ID]],customers!$A$1:$A$1001,customers!$I$1:$I$1001," ",0)</f>
        <v>No</v>
      </c>
    </row>
    <row r="625" spans="1:16" x14ac:dyDescent="0.25">
      <c r="A625" s="2" t="s">
        <v>4007</v>
      </c>
      <c r="B625" s="6">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5">
        <f>INDEX(products!$A$1:$G$49,MATCH($D625,products!$A$1:$A$49,0),MATCH(orders!K$1,products!$A$1:$G$1,0))</f>
        <v>1</v>
      </c>
      <c r="L625">
        <f>INDEX(products!$A$1:$G$49,MATCH($D625,products!$A$1:$A$49,0),MATCH(orders!L$1,products!$A$1:$G$1,0))</f>
        <v>12.15</v>
      </c>
      <c r="M625" s="3">
        <f t="shared" si="27"/>
        <v>12.15</v>
      </c>
      <c r="N625" t="str">
        <f t="shared" si="28"/>
        <v>Excelsa</v>
      </c>
      <c r="O625" t="str">
        <f t="shared" si="29"/>
        <v>Dark</v>
      </c>
      <c r="P625" t="str">
        <f>_xlfn.XLOOKUP(Table2[[#This Row],[Customer ID]],customers!$A$1:$A$1001,customers!$I$1:$I$1001," ",0)</f>
        <v>No</v>
      </c>
    </row>
    <row r="626" spans="1:16" x14ac:dyDescent="0.25">
      <c r="A626" s="2" t="s">
        <v>4012</v>
      </c>
      <c r="B626" s="6">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5">
        <f>INDEX(products!$A$1:$G$49,MATCH($D626,products!$A$1:$A$49,0),MATCH(orders!K$1,products!$A$1:$G$1,0))</f>
        <v>2.5</v>
      </c>
      <c r="L626">
        <f>INDEX(products!$A$1:$G$49,MATCH($D626,products!$A$1:$A$49,0),MATCH(orders!L$1,products!$A$1:$G$1,0))</f>
        <v>31.624999999999996</v>
      </c>
      <c r="M626" s="3">
        <f t="shared" si="27"/>
        <v>79.062499999999986</v>
      </c>
      <c r="N626" t="str">
        <f t="shared" si="28"/>
        <v>Excelsa</v>
      </c>
      <c r="O626" t="str">
        <f t="shared" si="29"/>
        <v>Medium</v>
      </c>
      <c r="P626" t="str">
        <f>_xlfn.XLOOKUP(Table2[[#This Row],[Customer ID]],customers!$A$1:$A$1001,customers!$I$1:$I$1001," ",0)</f>
        <v>Yes</v>
      </c>
    </row>
    <row r="627" spans="1:16" x14ac:dyDescent="0.25">
      <c r="A627" s="2" t="s">
        <v>4017</v>
      </c>
      <c r="B627" s="6">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5">
        <f>INDEX(products!$A$1:$G$49,MATCH($D627,products!$A$1:$A$49,0),MATCH(orders!K$1,products!$A$1:$G$1,0))</f>
        <v>0.5</v>
      </c>
      <c r="L627">
        <f>INDEX(products!$A$1:$G$49,MATCH($D627,products!$A$1:$A$49,0),MATCH(orders!L$1,products!$A$1:$G$1,0))</f>
        <v>7.169999999999999</v>
      </c>
      <c r="M627" s="3">
        <f t="shared" si="27"/>
        <v>3.5849999999999995</v>
      </c>
      <c r="N627" t="str">
        <f t="shared" si="28"/>
        <v>Robusta</v>
      </c>
      <c r="O627" t="str">
        <f t="shared" si="29"/>
        <v>Light</v>
      </c>
      <c r="P627" t="str">
        <f>_xlfn.XLOOKUP(Table2[[#This Row],[Customer ID]],customers!$A$1:$A$1001,customers!$I$1:$I$1001," ",0)</f>
        <v>No</v>
      </c>
    </row>
    <row r="628" spans="1:16" x14ac:dyDescent="0.25">
      <c r="A628" s="2" t="s">
        <v>4023</v>
      </c>
      <c r="B628" s="6">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5">
        <f>INDEX(products!$A$1:$G$49,MATCH($D628,products!$A$1:$A$49,0),MATCH(orders!K$1,products!$A$1:$G$1,0))</f>
        <v>2.5</v>
      </c>
      <c r="L628">
        <f>INDEX(products!$A$1:$G$49,MATCH($D628,products!$A$1:$A$49,0),MATCH(orders!L$1,products!$A$1:$G$1,0))</f>
        <v>25.874999999999996</v>
      </c>
      <c r="M628" s="3">
        <f t="shared" si="27"/>
        <v>64.687499999999986</v>
      </c>
      <c r="N628" t="str">
        <f t="shared" si="28"/>
        <v>Arabica</v>
      </c>
      <c r="O628" t="str">
        <f t="shared" si="29"/>
        <v>Medium</v>
      </c>
      <c r="P628" t="str">
        <f>_xlfn.XLOOKUP(Table2[[#This Row],[Customer ID]],customers!$A$1:$A$1001,customers!$I$1:$I$1001," ",0)</f>
        <v>No</v>
      </c>
    </row>
    <row r="629" spans="1:16" x14ac:dyDescent="0.25">
      <c r="A629" s="2" t="s">
        <v>4029</v>
      </c>
      <c r="B629" s="6">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5">
        <f>INDEX(products!$A$1:$G$49,MATCH($D629,products!$A$1:$A$49,0),MATCH(orders!K$1,products!$A$1:$G$1,0))</f>
        <v>2.5</v>
      </c>
      <c r="L629">
        <f>INDEX(products!$A$1:$G$49,MATCH($D629,products!$A$1:$A$49,0),MATCH(orders!L$1,products!$A$1:$G$1,0))</f>
        <v>31.624999999999996</v>
      </c>
      <c r="M629" s="3">
        <f t="shared" si="27"/>
        <v>79.062499999999986</v>
      </c>
      <c r="N629" t="str">
        <f t="shared" si="28"/>
        <v>Excelsa</v>
      </c>
      <c r="O629" t="str">
        <f t="shared" si="29"/>
        <v>Medium</v>
      </c>
      <c r="P629" t="str">
        <f>_xlfn.XLOOKUP(Table2[[#This Row],[Customer ID]],customers!$A$1:$A$1001,customers!$I$1:$I$1001," ",0)</f>
        <v>Yes</v>
      </c>
    </row>
    <row r="630" spans="1:16" x14ac:dyDescent="0.25">
      <c r="A630" s="2" t="s">
        <v>4035</v>
      </c>
      <c r="B630" s="6">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5">
        <f>INDEX(products!$A$1:$G$49,MATCH($D630,products!$A$1:$A$49,0),MATCH(orders!K$1,products!$A$1:$G$1,0))</f>
        <v>0.2</v>
      </c>
      <c r="L630">
        <f>INDEX(products!$A$1:$G$49,MATCH($D630,products!$A$1:$A$49,0),MATCH(orders!L$1,products!$A$1:$G$1,0))</f>
        <v>4.4550000000000001</v>
      </c>
      <c r="M630" s="3">
        <f t="shared" si="27"/>
        <v>0.89100000000000001</v>
      </c>
      <c r="N630" t="str">
        <f t="shared" si="28"/>
        <v>Excelsa</v>
      </c>
      <c r="O630" t="str">
        <f t="shared" si="29"/>
        <v>Light</v>
      </c>
      <c r="P630" t="str">
        <f>_xlfn.XLOOKUP(Table2[[#This Row],[Customer ID]],customers!$A$1:$A$1001,customers!$I$1:$I$1001," ",0)</f>
        <v>Yes</v>
      </c>
    </row>
    <row r="631" spans="1:16" x14ac:dyDescent="0.25">
      <c r="A631" s="2" t="s">
        <v>4035</v>
      </c>
      <c r="B631" s="6">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5">
        <f>INDEX(products!$A$1:$G$49,MATCH($D631,products!$A$1:$A$49,0),MATCH(orders!K$1,products!$A$1:$G$1,0))</f>
        <v>0.5</v>
      </c>
      <c r="L631">
        <f>INDEX(products!$A$1:$G$49,MATCH($D631,products!$A$1:$A$49,0),MATCH(orders!L$1,products!$A$1:$G$1,0))</f>
        <v>7.77</v>
      </c>
      <c r="M631" s="3">
        <f t="shared" si="27"/>
        <v>3.8849999999999998</v>
      </c>
      <c r="N631" t="str">
        <f t="shared" si="28"/>
        <v>Liberica</v>
      </c>
      <c r="O631" t="str">
        <f t="shared" si="29"/>
        <v>Dark</v>
      </c>
      <c r="P631" t="str">
        <f>_xlfn.XLOOKUP(Table2[[#This Row],[Customer ID]],customers!$A$1:$A$1001,customers!$I$1:$I$1001," ",0)</f>
        <v>Yes</v>
      </c>
    </row>
    <row r="632" spans="1:16" x14ac:dyDescent="0.25">
      <c r="A632" s="2" t="s">
        <v>4035</v>
      </c>
      <c r="B632" s="6">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5">
        <f>INDEX(products!$A$1:$G$49,MATCH($D632,products!$A$1:$A$49,0),MATCH(orders!K$1,products!$A$1:$G$1,0))</f>
        <v>0.2</v>
      </c>
      <c r="L632">
        <f>INDEX(products!$A$1:$G$49,MATCH($D632,products!$A$1:$A$49,0),MATCH(orders!L$1,products!$A$1:$G$1,0))</f>
        <v>2.9849999999999999</v>
      </c>
      <c r="M632" s="3">
        <f t="shared" si="27"/>
        <v>0.59699999999999998</v>
      </c>
      <c r="N632" t="str">
        <f t="shared" si="28"/>
        <v>Arabica</v>
      </c>
      <c r="O632" t="str">
        <f t="shared" si="29"/>
        <v>Dark</v>
      </c>
      <c r="P632" t="str">
        <f>_xlfn.XLOOKUP(Table2[[#This Row],[Customer ID]],customers!$A$1:$A$1001,customers!$I$1:$I$1001," ",0)</f>
        <v>Yes</v>
      </c>
    </row>
    <row r="633" spans="1:16" x14ac:dyDescent="0.25">
      <c r="A633" s="2" t="s">
        <v>4035</v>
      </c>
      <c r="B633" s="6">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5">
        <f>INDEX(products!$A$1:$G$49,MATCH($D633,products!$A$1:$A$49,0),MATCH(orders!K$1,products!$A$1:$G$1,0))</f>
        <v>2.5</v>
      </c>
      <c r="L633">
        <f>INDEX(products!$A$1:$G$49,MATCH($D633,products!$A$1:$A$49,0),MATCH(orders!L$1,products!$A$1:$G$1,0))</f>
        <v>20.584999999999997</v>
      </c>
      <c r="M633" s="3">
        <f t="shared" si="27"/>
        <v>51.462499999999991</v>
      </c>
      <c r="N633" t="str">
        <f t="shared" si="28"/>
        <v>Robusta</v>
      </c>
      <c r="O633" t="str">
        <f t="shared" si="29"/>
        <v>Dark</v>
      </c>
      <c r="P633" t="str">
        <f>_xlfn.XLOOKUP(Table2[[#This Row],[Customer ID]],customers!$A$1:$A$1001,customers!$I$1:$I$1001," ",0)</f>
        <v>Yes</v>
      </c>
    </row>
    <row r="634" spans="1:16" x14ac:dyDescent="0.25">
      <c r="A634" s="2" t="s">
        <v>4056</v>
      </c>
      <c r="B634" s="6">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5">
        <f>INDEX(products!$A$1:$G$49,MATCH($D634,products!$A$1:$A$49,0),MATCH(orders!K$1,products!$A$1:$G$1,0))</f>
        <v>0.5</v>
      </c>
      <c r="L634">
        <f>INDEX(products!$A$1:$G$49,MATCH($D634,products!$A$1:$A$49,0),MATCH(orders!L$1,products!$A$1:$G$1,0))</f>
        <v>8.91</v>
      </c>
      <c r="M634" s="3">
        <f t="shared" si="27"/>
        <v>4.4550000000000001</v>
      </c>
      <c r="N634" t="str">
        <f t="shared" si="28"/>
        <v>Excelsa</v>
      </c>
      <c r="O634" t="str">
        <f t="shared" si="29"/>
        <v>Light</v>
      </c>
      <c r="P634" t="str">
        <f>_xlfn.XLOOKUP(Table2[[#This Row],[Customer ID]],customers!$A$1:$A$1001,customers!$I$1:$I$1001," ",0)</f>
        <v>No</v>
      </c>
    </row>
    <row r="635" spans="1:16" x14ac:dyDescent="0.25">
      <c r="A635" s="2" t="s">
        <v>4062</v>
      </c>
      <c r="B635" s="6">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5">
        <f>INDEX(products!$A$1:$G$49,MATCH($D635,products!$A$1:$A$49,0),MATCH(orders!K$1,products!$A$1:$G$1,0))</f>
        <v>1</v>
      </c>
      <c r="L635">
        <f>INDEX(products!$A$1:$G$49,MATCH($D635,products!$A$1:$A$49,0),MATCH(orders!L$1,products!$A$1:$G$1,0))</f>
        <v>11.95</v>
      </c>
      <c r="M635" s="3">
        <f t="shared" si="27"/>
        <v>11.95</v>
      </c>
      <c r="N635" t="str">
        <f t="shared" si="28"/>
        <v>Robusta</v>
      </c>
      <c r="O635" t="str">
        <f t="shared" si="29"/>
        <v>Light</v>
      </c>
      <c r="P635" t="str">
        <f>_xlfn.XLOOKUP(Table2[[#This Row],[Customer ID]],customers!$A$1:$A$1001,customers!$I$1:$I$1001," ",0)</f>
        <v>No</v>
      </c>
    </row>
    <row r="636" spans="1:16" x14ac:dyDescent="0.25">
      <c r="A636" s="2" t="s">
        <v>4068</v>
      </c>
      <c r="B636" s="6">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5">
        <f>INDEX(products!$A$1:$G$49,MATCH($D636,products!$A$1:$A$49,0),MATCH(orders!K$1,products!$A$1:$G$1,0))</f>
        <v>1</v>
      </c>
      <c r="L636">
        <f>INDEX(products!$A$1:$G$49,MATCH($D636,products!$A$1:$A$49,0),MATCH(orders!L$1,products!$A$1:$G$1,0))</f>
        <v>14.55</v>
      </c>
      <c r="M636" s="3">
        <f t="shared" si="27"/>
        <v>14.55</v>
      </c>
      <c r="N636" t="str">
        <f t="shared" si="28"/>
        <v>Liberica</v>
      </c>
      <c r="O636" t="str">
        <f t="shared" si="29"/>
        <v>Medium</v>
      </c>
      <c r="P636" t="str">
        <f>_xlfn.XLOOKUP(Table2[[#This Row],[Customer ID]],customers!$A$1:$A$1001,customers!$I$1:$I$1001," ",0)</f>
        <v>No</v>
      </c>
    </row>
    <row r="637" spans="1:16" x14ac:dyDescent="0.25">
      <c r="A637" s="2" t="s">
        <v>4074</v>
      </c>
      <c r="B637" s="6">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5">
        <f>INDEX(products!$A$1:$G$49,MATCH($D637,products!$A$1:$A$49,0),MATCH(orders!K$1,products!$A$1:$G$1,0))</f>
        <v>0.5</v>
      </c>
      <c r="L637">
        <f>INDEX(products!$A$1:$G$49,MATCH($D637,products!$A$1:$A$49,0),MATCH(orders!L$1,products!$A$1:$G$1,0))</f>
        <v>8.91</v>
      </c>
      <c r="M637" s="3">
        <f t="shared" si="27"/>
        <v>4.4550000000000001</v>
      </c>
      <c r="N637" t="str">
        <f t="shared" si="28"/>
        <v>Excelsa</v>
      </c>
      <c r="O637" t="str">
        <f t="shared" si="29"/>
        <v>Light</v>
      </c>
      <c r="P637" t="str">
        <f>_xlfn.XLOOKUP(Table2[[#This Row],[Customer ID]],customers!$A$1:$A$1001,customers!$I$1:$I$1001," ",0)</f>
        <v>Yes</v>
      </c>
    </row>
    <row r="638" spans="1:16" x14ac:dyDescent="0.25">
      <c r="A638" s="2" t="s">
        <v>4080</v>
      </c>
      <c r="B638" s="6">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5">
        <f>INDEX(products!$A$1:$G$49,MATCH($D638,products!$A$1:$A$49,0),MATCH(orders!K$1,products!$A$1:$G$1,0))</f>
        <v>1</v>
      </c>
      <c r="L638">
        <f>INDEX(products!$A$1:$G$49,MATCH($D638,products!$A$1:$A$49,0),MATCH(orders!L$1,products!$A$1:$G$1,0))</f>
        <v>15.85</v>
      </c>
      <c r="M638" s="3">
        <f t="shared" si="27"/>
        <v>15.85</v>
      </c>
      <c r="N638" t="str">
        <f t="shared" si="28"/>
        <v>Liberica</v>
      </c>
      <c r="O638" t="str">
        <f t="shared" si="29"/>
        <v>Light</v>
      </c>
      <c r="P638" t="str">
        <f>_xlfn.XLOOKUP(Table2[[#This Row],[Customer ID]],customers!$A$1:$A$1001,customers!$I$1:$I$1001," ",0)</f>
        <v>Yes</v>
      </c>
    </row>
    <row r="639" spans="1:16" x14ac:dyDescent="0.25">
      <c r="A639" s="2" t="s">
        <v>4086</v>
      </c>
      <c r="B639" s="6">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5">
        <f>INDEX(products!$A$1:$G$49,MATCH($D639,products!$A$1:$A$49,0),MATCH(orders!K$1,products!$A$1:$G$1,0))</f>
        <v>2.5</v>
      </c>
      <c r="L639">
        <f>INDEX(products!$A$1:$G$49,MATCH($D639,products!$A$1:$A$49,0),MATCH(orders!L$1,products!$A$1:$G$1,0))</f>
        <v>31.624999999999996</v>
      </c>
      <c r="M639" s="3">
        <f t="shared" si="27"/>
        <v>79.062499999999986</v>
      </c>
      <c r="N639" t="str">
        <f t="shared" si="28"/>
        <v>Excelsa</v>
      </c>
      <c r="O639" t="str">
        <f t="shared" si="29"/>
        <v>Medium</v>
      </c>
      <c r="P639" t="str">
        <f>_xlfn.XLOOKUP(Table2[[#This Row],[Customer ID]],customers!$A$1:$A$1001,customers!$I$1:$I$1001," ",0)</f>
        <v>Yes</v>
      </c>
    </row>
    <row r="640" spans="1:16" x14ac:dyDescent="0.25">
      <c r="A640" s="2" t="s">
        <v>4093</v>
      </c>
      <c r="B640" s="6">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INDEX(products!$A$1:$G$49,MATCH($D640,products!$A$1:$A$49,0),MATCH(orders!I$1,products!$A$1:$G$1,0))</f>
        <v>Ara</v>
      </c>
      <c r="J640" t="str">
        <f>INDEX(products!$A$1:$G$49,MATCH($D640,products!$A$1:$A$49,0),MATCH(orders!J$1,products!$A$1:$G$1,0))</f>
        <v>M</v>
      </c>
      <c r="K640" s="5">
        <f>INDEX(products!$A$1:$G$49,MATCH($D640,products!$A$1:$A$49,0),MATCH(orders!K$1,products!$A$1:$G$1,0))</f>
        <v>2.5</v>
      </c>
      <c r="L640">
        <f>INDEX(products!$A$1:$G$49,MATCH($D640,products!$A$1:$A$49,0),MATCH(orders!L$1,products!$A$1:$G$1,0))</f>
        <v>25.874999999999996</v>
      </c>
      <c r="M640" s="3">
        <f t="shared" si="27"/>
        <v>64.687499999999986</v>
      </c>
      <c r="N640" t="str">
        <f t="shared" si="28"/>
        <v>Arabica</v>
      </c>
      <c r="O640" t="str">
        <f t="shared" si="29"/>
        <v>Medium</v>
      </c>
      <c r="P640" t="str">
        <f>_xlfn.XLOOKUP(Table2[[#This Row],[Customer ID]],customers!$A$1:$A$1001,customers!$I$1:$I$1001," ",0)</f>
        <v>Yes</v>
      </c>
    </row>
    <row r="641" spans="1:16" x14ac:dyDescent="0.25">
      <c r="A641" s="2" t="s">
        <v>4098</v>
      </c>
      <c r="B641" s="6">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5">
        <f>INDEX(products!$A$1:$G$49,MATCH($D641,products!$A$1:$A$49,0),MATCH(orders!K$1,products!$A$1:$G$1,0))</f>
        <v>0.2</v>
      </c>
      <c r="L641">
        <f>INDEX(products!$A$1:$G$49,MATCH($D641,products!$A$1:$A$49,0),MATCH(orders!L$1,products!$A$1:$G$1,0))</f>
        <v>3.8849999999999998</v>
      </c>
      <c r="M641" s="3">
        <f t="shared" si="27"/>
        <v>0.77700000000000002</v>
      </c>
      <c r="N641" t="str">
        <f t="shared" si="28"/>
        <v>Liberica</v>
      </c>
      <c r="O641" t="str">
        <f t="shared" si="29"/>
        <v>Dark</v>
      </c>
      <c r="P641" t="str">
        <f>_xlfn.XLOOKUP(Table2[[#This Row],[Customer ID]],customers!$A$1:$A$1001,customers!$I$1:$I$1001," ",0)</f>
        <v>Yes</v>
      </c>
    </row>
    <row r="642" spans="1:16" x14ac:dyDescent="0.25">
      <c r="A642" s="2" t="s">
        <v>4104</v>
      </c>
      <c r="B642" s="6">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5">
        <f>INDEX(products!$A$1:$G$49,MATCH($D642,products!$A$1:$A$49,0),MATCH(orders!K$1,products!$A$1:$G$1,0))</f>
        <v>2.5</v>
      </c>
      <c r="L642">
        <f>INDEX(products!$A$1:$G$49,MATCH($D642,products!$A$1:$A$49,0),MATCH(orders!L$1,products!$A$1:$G$1,0))</f>
        <v>27.484999999999996</v>
      </c>
      <c r="M642" s="3">
        <f t="shared" si="27"/>
        <v>68.712499999999991</v>
      </c>
      <c r="N642" t="str">
        <f t="shared" si="28"/>
        <v>Robusta</v>
      </c>
      <c r="O642" t="str">
        <f t="shared" si="29"/>
        <v>Light</v>
      </c>
      <c r="P642" t="str">
        <f>_xlfn.XLOOKUP(Table2[[#This Row],[Customer ID]],customers!$A$1:$A$1001,customers!$I$1:$I$1001," ",0)</f>
        <v>No</v>
      </c>
    </row>
    <row r="643" spans="1:16" x14ac:dyDescent="0.25">
      <c r="A643" s="2" t="s">
        <v>4109</v>
      </c>
      <c r="B643" s="6">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5">
        <f>INDEX(products!$A$1:$G$49,MATCH($D643,products!$A$1:$A$49,0),MATCH(orders!K$1,products!$A$1:$G$1,0))</f>
        <v>1</v>
      </c>
      <c r="L643">
        <f>INDEX(products!$A$1:$G$49,MATCH($D643,products!$A$1:$A$49,0),MATCH(orders!L$1,products!$A$1:$G$1,0))</f>
        <v>11.95</v>
      </c>
      <c r="M643" s="3">
        <f t="shared" ref="M643:M706" si="30">L643*K643</f>
        <v>11.95</v>
      </c>
      <c r="N643" t="str">
        <f t="shared" ref="N643:N706" si="31">IF(I643="Rob","Robusta",IF(I643="Exc","Excelsa",IF(I643="Ara","Arabica",IF(I643="Lib","Liberica"," "))))</f>
        <v>Robusta</v>
      </c>
      <c r="O643" t="str">
        <f t="shared" ref="O643:O706" si="32">IF(J643="M","Medium",IF(J643="L","Light",IF(J643="D","Dark"," ")))</f>
        <v>Light</v>
      </c>
      <c r="P643" t="str">
        <f>_xlfn.XLOOKUP(Table2[[#This Row],[Customer ID]],customers!$A$1:$A$1001,customers!$I$1:$I$1001," ",0)</f>
        <v>Yes</v>
      </c>
    </row>
    <row r="644" spans="1:16" x14ac:dyDescent="0.25">
      <c r="A644" s="2" t="s">
        <v>4115</v>
      </c>
      <c r="B644" s="6">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5">
        <f>INDEX(products!$A$1:$G$49,MATCH($D644,products!$A$1:$A$49,0),MATCH(orders!K$1,products!$A$1:$G$1,0))</f>
        <v>0.2</v>
      </c>
      <c r="L644">
        <f>INDEX(products!$A$1:$G$49,MATCH($D644,products!$A$1:$A$49,0),MATCH(orders!L$1,products!$A$1:$G$1,0))</f>
        <v>4.125</v>
      </c>
      <c r="M644" s="3">
        <f t="shared" si="30"/>
        <v>0.82500000000000007</v>
      </c>
      <c r="N644" t="str">
        <f t="shared" si="31"/>
        <v>Excelsa</v>
      </c>
      <c r="O644" t="str">
        <f t="shared" si="32"/>
        <v>Medium</v>
      </c>
      <c r="P644" t="str">
        <f>_xlfn.XLOOKUP(Table2[[#This Row],[Customer ID]],customers!$A$1:$A$1001,customers!$I$1:$I$1001," ",0)</f>
        <v>Yes</v>
      </c>
    </row>
    <row r="645" spans="1:16" x14ac:dyDescent="0.25">
      <c r="A645" s="2" t="s">
        <v>4123</v>
      </c>
      <c r="B645" s="6">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5">
        <f>INDEX(products!$A$1:$G$49,MATCH($D645,products!$A$1:$A$49,0),MATCH(orders!K$1,products!$A$1:$G$1,0))</f>
        <v>2.5</v>
      </c>
      <c r="L645">
        <f>INDEX(products!$A$1:$G$49,MATCH($D645,products!$A$1:$A$49,0),MATCH(orders!L$1,products!$A$1:$G$1,0))</f>
        <v>34.154999999999994</v>
      </c>
      <c r="M645" s="3">
        <f t="shared" si="30"/>
        <v>85.387499999999989</v>
      </c>
      <c r="N645" t="str">
        <f t="shared" si="31"/>
        <v>Excelsa</v>
      </c>
      <c r="O645" t="str">
        <f t="shared" si="32"/>
        <v>Light</v>
      </c>
      <c r="P645" t="str">
        <f>_xlfn.XLOOKUP(Table2[[#This Row],[Customer ID]],customers!$A$1:$A$1001,customers!$I$1:$I$1001," ",0)</f>
        <v>Yes</v>
      </c>
    </row>
    <row r="646" spans="1:16" x14ac:dyDescent="0.25">
      <c r="A646" s="2" t="s">
        <v>4128</v>
      </c>
      <c r="B646" s="6">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5">
        <f>INDEX(products!$A$1:$G$49,MATCH($D646,products!$A$1:$A$49,0),MATCH(orders!K$1,products!$A$1:$G$1,0))</f>
        <v>2.5</v>
      </c>
      <c r="L646">
        <f>INDEX(products!$A$1:$G$49,MATCH($D646,products!$A$1:$A$49,0),MATCH(orders!L$1,products!$A$1:$G$1,0))</f>
        <v>20.584999999999997</v>
      </c>
      <c r="M646" s="3">
        <f t="shared" si="30"/>
        <v>51.462499999999991</v>
      </c>
      <c r="N646" t="str">
        <f t="shared" si="31"/>
        <v>Robusta</v>
      </c>
      <c r="O646" t="str">
        <f t="shared" si="32"/>
        <v>Dark</v>
      </c>
      <c r="P646" t="str">
        <f>_xlfn.XLOOKUP(Table2[[#This Row],[Customer ID]],customers!$A$1:$A$1001,customers!$I$1:$I$1001," ",0)</f>
        <v>No</v>
      </c>
    </row>
    <row r="647" spans="1:16" x14ac:dyDescent="0.25">
      <c r="A647" s="2" t="s">
        <v>4133</v>
      </c>
      <c r="B647" s="6">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5">
        <f>INDEX(products!$A$1:$G$49,MATCH($D647,products!$A$1:$A$49,0),MATCH(orders!K$1,products!$A$1:$G$1,0))</f>
        <v>2.5</v>
      </c>
      <c r="L647">
        <f>INDEX(products!$A$1:$G$49,MATCH($D647,products!$A$1:$A$49,0),MATCH(orders!L$1,products!$A$1:$G$1,0))</f>
        <v>22.884999999999998</v>
      </c>
      <c r="M647" s="3">
        <f t="shared" si="30"/>
        <v>57.212499999999991</v>
      </c>
      <c r="N647" t="str">
        <f t="shared" si="31"/>
        <v>Arabica</v>
      </c>
      <c r="O647" t="str">
        <f t="shared" si="32"/>
        <v>Dark</v>
      </c>
      <c r="P647" t="str">
        <f>_xlfn.XLOOKUP(Table2[[#This Row],[Customer ID]],customers!$A$1:$A$1001,customers!$I$1:$I$1001," ",0)</f>
        <v>Yes</v>
      </c>
    </row>
    <row r="648" spans="1:16" x14ac:dyDescent="0.25">
      <c r="A648" s="2" t="s">
        <v>4139</v>
      </c>
      <c r="B648" s="6">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5">
        <f>INDEX(products!$A$1:$G$49,MATCH($D648,products!$A$1:$A$49,0),MATCH(orders!K$1,products!$A$1:$G$1,0))</f>
        <v>1</v>
      </c>
      <c r="L648">
        <f>INDEX(products!$A$1:$G$49,MATCH($D648,products!$A$1:$A$49,0),MATCH(orders!L$1,products!$A$1:$G$1,0))</f>
        <v>9.9499999999999993</v>
      </c>
      <c r="M648" s="3">
        <f t="shared" si="30"/>
        <v>9.9499999999999993</v>
      </c>
      <c r="N648" t="str">
        <f t="shared" si="31"/>
        <v>Arabica</v>
      </c>
      <c r="O648" t="str">
        <f t="shared" si="32"/>
        <v>Dark</v>
      </c>
      <c r="P648" t="str">
        <f>_xlfn.XLOOKUP(Table2[[#This Row],[Customer ID]],customers!$A$1:$A$1001,customers!$I$1:$I$1001," ",0)</f>
        <v>Yes</v>
      </c>
    </row>
    <row r="649" spans="1:16" x14ac:dyDescent="0.25">
      <c r="A649" s="2" t="s">
        <v>4145</v>
      </c>
      <c r="B649" s="6">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5">
        <f>INDEX(products!$A$1:$G$49,MATCH($D649,products!$A$1:$A$49,0),MATCH(orders!K$1,products!$A$1:$G$1,0))</f>
        <v>0.5</v>
      </c>
      <c r="L649">
        <f>INDEX(products!$A$1:$G$49,MATCH($D649,products!$A$1:$A$49,0),MATCH(orders!L$1,products!$A$1:$G$1,0))</f>
        <v>9.51</v>
      </c>
      <c r="M649" s="3">
        <f t="shared" si="30"/>
        <v>4.7549999999999999</v>
      </c>
      <c r="N649" t="str">
        <f t="shared" si="31"/>
        <v>Liberica</v>
      </c>
      <c r="O649" t="str">
        <f t="shared" si="32"/>
        <v>Light</v>
      </c>
      <c r="P649" t="str">
        <f>_xlfn.XLOOKUP(Table2[[#This Row],[Customer ID]],customers!$A$1:$A$1001,customers!$I$1:$I$1001," ",0)</f>
        <v>Yes</v>
      </c>
    </row>
    <row r="650" spans="1:16" x14ac:dyDescent="0.25">
      <c r="A650" s="2" t="s">
        <v>4151</v>
      </c>
      <c r="B650" s="6">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5">
        <f>INDEX(products!$A$1:$G$49,MATCH($D650,products!$A$1:$A$49,0),MATCH(orders!K$1,products!$A$1:$G$1,0))</f>
        <v>0.2</v>
      </c>
      <c r="L650">
        <f>INDEX(products!$A$1:$G$49,MATCH($D650,products!$A$1:$A$49,0),MATCH(orders!L$1,products!$A$1:$G$1,0))</f>
        <v>2.6849999999999996</v>
      </c>
      <c r="M650" s="3">
        <f t="shared" si="30"/>
        <v>0.53699999999999992</v>
      </c>
      <c r="N650" t="str">
        <f t="shared" si="31"/>
        <v>Robusta</v>
      </c>
      <c r="O650" t="str">
        <f t="shared" si="32"/>
        <v>Dark</v>
      </c>
      <c r="P650" t="str">
        <f>_xlfn.XLOOKUP(Table2[[#This Row],[Customer ID]],customers!$A$1:$A$1001,customers!$I$1:$I$1001," ",0)</f>
        <v>No</v>
      </c>
    </row>
    <row r="651" spans="1:16" x14ac:dyDescent="0.25">
      <c r="A651" s="2" t="s">
        <v>4157</v>
      </c>
      <c r="B651" s="6">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5">
        <f>INDEX(products!$A$1:$G$49,MATCH($D651,products!$A$1:$A$49,0),MATCH(orders!K$1,products!$A$1:$G$1,0))</f>
        <v>1</v>
      </c>
      <c r="L651">
        <f>INDEX(products!$A$1:$G$49,MATCH($D651,products!$A$1:$A$49,0),MATCH(orders!L$1,products!$A$1:$G$1,0))</f>
        <v>15.85</v>
      </c>
      <c r="M651" s="3">
        <f t="shared" si="30"/>
        <v>15.85</v>
      </c>
      <c r="N651" t="str">
        <f t="shared" si="31"/>
        <v>Liberica</v>
      </c>
      <c r="O651" t="str">
        <f t="shared" si="32"/>
        <v>Light</v>
      </c>
      <c r="P651" t="str">
        <f>_xlfn.XLOOKUP(Table2[[#This Row],[Customer ID]],customers!$A$1:$A$1001,customers!$I$1:$I$1001," ",0)</f>
        <v>No</v>
      </c>
    </row>
    <row r="652" spans="1:16" x14ac:dyDescent="0.25">
      <c r="A652" s="2" t="s">
        <v>4163</v>
      </c>
      <c r="B652" s="6">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5">
        <f>INDEX(products!$A$1:$G$49,MATCH($D652,products!$A$1:$A$49,0),MATCH(orders!K$1,products!$A$1:$G$1,0))</f>
        <v>0.5</v>
      </c>
      <c r="L652">
        <f>INDEX(products!$A$1:$G$49,MATCH($D652,products!$A$1:$A$49,0),MATCH(orders!L$1,products!$A$1:$G$1,0))</f>
        <v>5.3699999999999992</v>
      </c>
      <c r="M652" s="3">
        <f t="shared" si="30"/>
        <v>2.6849999999999996</v>
      </c>
      <c r="N652" t="str">
        <f t="shared" si="31"/>
        <v>Robusta</v>
      </c>
      <c r="O652" t="str">
        <f t="shared" si="32"/>
        <v>Dark</v>
      </c>
      <c r="P652" t="str">
        <f>_xlfn.XLOOKUP(Table2[[#This Row],[Customer ID]],customers!$A$1:$A$1001,customers!$I$1:$I$1001," ",0)</f>
        <v>Yes</v>
      </c>
    </row>
    <row r="653" spans="1:16" x14ac:dyDescent="0.25">
      <c r="A653" s="2" t="s">
        <v>4169</v>
      </c>
      <c r="B653" s="6">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5">
        <f>INDEX(products!$A$1:$G$49,MATCH($D653,products!$A$1:$A$49,0),MATCH(orders!K$1,products!$A$1:$G$1,0))</f>
        <v>1</v>
      </c>
      <c r="L653">
        <f>INDEX(products!$A$1:$G$49,MATCH($D653,products!$A$1:$A$49,0),MATCH(orders!L$1,products!$A$1:$G$1,0))</f>
        <v>11.95</v>
      </c>
      <c r="M653" s="3">
        <f t="shared" si="30"/>
        <v>11.95</v>
      </c>
      <c r="N653" t="str">
        <f t="shared" si="31"/>
        <v>Robusta</v>
      </c>
      <c r="O653" t="str">
        <f t="shared" si="32"/>
        <v>Light</v>
      </c>
      <c r="P653" t="str">
        <f>_xlfn.XLOOKUP(Table2[[#This Row],[Customer ID]],customers!$A$1:$A$1001,customers!$I$1:$I$1001," ",0)</f>
        <v>No</v>
      </c>
    </row>
    <row r="654" spans="1:16" x14ac:dyDescent="0.25">
      <c r="A654" s="2" t="s">
        <v>4174</v>
      </c>
      <c r="B654" s="6">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5">
        <f>INDEX(products!$A$1:$G$49,MATCH($D654,products!$A$1:$A$49,0),MATCH(orders!K$1,products!$A$1:$G$1,0))</f>
        <v>1</v>
      </c>
      <c r="L654">
        <f>INDEX(products!$A$1:$G$49,MATCH($D654,products!$A$1:$A$49,0),MATCH(orders!L$1,products!$A$1:$G$1,0))</f>
        <v>15.85</v>
      </c>
      <c r="M654" s="3">
        <f t="shared" si="30"/>
        <v>15.85</v>
      </c>
      <c r="N654" t="str">
        <f t="shared" si="31"/>
        <v>Liberica</v>
      </c>
      <c r="O654" t="str">
        <f t="shared" si="32"/>
        <v>Light</v>
      </c>
      <c r="P654" t="str">
        <f>_xlfn.XLOOKUP(Table2[[#This Row],[Customer ID]],customers!$A$1:$A$1001,customers!$I$1:$I$1001," ",0)</f>
        <v>No</v>
      </c>
    </row>
    <row r="655" spans="1:16" x14ac:dyDescent="0.25">
      <c r="A655" s="2" t="s">
        <v>4179</v>
      </c>
      <c r="B655" s="6">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5">
        <f>INDEX(products!$A$1:$G$49,MATCH($D655,products!$A$1:$A$49,0),MATCH(orders!K$1,products!$A$1:$G$1,0))</f>
        <v>2.5</v>
      </c>
      <c r="L655">
        <f>INDEX(products!$A$1:$G$49,MATCH($D655,products!$A$1:$A$49,0),MATCH(orders!L$1,products!$A$1:$G$1,0))</f>
        <v>25.874999999999996</v>
      </c>
      <c r="M655" s="3">
        <f t="shared" si="30"/>
        <v>64.687499999999986</v>
      </c>
      <c r="N655" t="str">
        <f t="shared" si="31"/>
        <v>Arabica</v>
      </c>
      <c r="O655" t="str">
        <f t="shared" si="32"/>
        <v>Medium</v>
      </c>
      <c r="P655" t="str">
        <f>_xlfn.XLOOKUP(Table2[[#This Row],[Customer ID]],customers!$A$1:$A$1001,customers!$I$1:$I$1001," ",0)</f>
        <v>No</v>
      </c>
    </row>
    <row r="656" spans="1:16" x14ac:dyDescent="0.25">
      <c r="A656" s="2" t="s">
        <v>4185</v>
      </c>
      <c r="B656" s="6">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5">
        <f>INDEX(products!$A$1:$G$49,MATCH($D656,products!$A$1:$A$49,0),MATCH(orders!K$1,products!$A$1:$G$1,0))</f>
        <v>2.5</v>
      </c>
      <c r="L656">
        <f>INDEX(products!$A$1:$G$49,MATCH($D656,products!$A$1:$A$49,0),MATCH(orders!L$1,products!$A$1:$G$1,0))</f>
        <v>22.884999999999998</v>
      </c>
      <c r="M656" s="3">
        <f t="shared" si="30"/>
        <v>57.212499999999991</v>
      </c>
      <c r="N656" t="str">
        <f t="shared" si="31"/>
        <v>Arabica</v>
      </c>
      <c r="O656" t="str">
        <f t="shared" si="32"/>
        <v>Dark</v>
      </c>
      <c r="P656" t="str">
        <f>_xlfn.XLOOKUP(Table2[[#This Row],[Customer ID]],customers!$A$1:$A$1001,customers!$I$1:$I$1001," ",0)</f>
        <v>No</v>
      </c>
    </row>
    <row r="657" spans="1:16" x14ac:dyDescent="0.25">
      <c r="A657" s="2" t="s">
        <v>4191</v>
      </c>
      <c r="B657" s="6">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5">
        <f>INDEX(products!$A$1:$G$49,MATCH($D657,products!$A$1:$A$49,0),MATCH(orders!K$1,products!$A$1:$G$1,0))</f>
        <v>2.5</v>
      </c>
      <c r="L657">
        <f>INDEX(products!$A$1:$G$49,MATCH($D657,products!$A$1:$A$49,0),MATCH(orders!L$1,products!$A$1:$G$1,0))</f>
        <v>22.884999999999998</v>
      </c>
      <c r="M657" s="3">
        <f t="shared" si="30"/>
        <v>57.212499999999991</v>
      </c>
      <c r="N657" t="str">
        <f t="shared" si="31"/>
        <v>Robusta</v>
      </c>
      <c r="O657" t="str">
        <f t="shared" si="32"/>
        <v>Medium</v>
      </c>
      <c r="P657" t="str">
        <f>_xlfn.XLOOKUP(Table2[[#This Row],[Customer ID]],customers!$A$1:$A$1001,customers!$I$1:$I$1001," ",0)</f>
        <v>Yes</v>
      </c>
    </row>
    <row r="658" spans="1:16" x14ac:dyDescent="0.25">
      <c r="A658" s="2" t="s">
        <v>4196</v>
      </c>
      <c r="B658" s="6">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5">
        <f>INDEX(products!$A$1:$G$49,MATCH($D658,products!$A$1:$A$49,0),MATCH(orders!K$1,products!$A$1:$G$1,0))</f>
        <v>1</v>
      </c>
      <c r="L658">
        <f>INDEX(products!$A$1:$G$49,MATCH($D658,products!$A$1:$A$49,0),MATCH(orders!L$1,products!$A$1:$G$1,0))</f>
        <v>12.95</v>
      </c>
      <c r="M658" s="3">
        <f t="shared" si="30"/>
        <v>12.95</v>
      </c>
      <c r="N658" t="str">
        <f t="shared" si="31"/>
        <v>Liberica</v>
      </c>
      <c r="O658" t="str">
        <f t="shared" si="32"/>
        <v>Dark</v>
      </c>
      <c r="P658" t="str">
        <f>_xlfn.XLOOKUP(Table2[[#This Row],[Customer ID]],customers!$A$1:$A$1001,customers!$I$1:$I$1001," ",0)</f>
        <v>No</v>
      </c>
    </row>
    <row r="659" spans="1:16" x14ac:dyDescent="0.25">
      <c r="A659" s="2" t="s">
        <v>4201</v>
      </c>
      <c r="B659" s="6">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5">
        <f>INDEX(products!$A$1:$G$49,MATCH($D659,products!$A$1:$A$49,0),MATCH(orders!K$1,products!$A$1:$G$1,0))</f>
        <v>0.5</v>
      </c>
      <c r="L659">
        <f>INDEX(products!$A$1:$G$49,MATCH($D659,products!$A$1:$A$49,0),MATCH(orders!L$1,products!$A$1:$G$1,0))</f>
        <v>6.75</v>
      </c>
      <c r="M659" s="3">
        <f t="shared" si="30"/>
        <v>3.375</v>
      </c>
      <c r="N659" t="str">
        <f t="shared" si="31"/>
        <v>Arabica</v>
      </c>
      <c r="O659" t="str">
        <f t="shared" si="32"/>
        <v>Medium</v>
      </c>
      <c r="P659" t="str">
        <f>_xlfn.XLOOKUP(Table2[[#This Row],[Customer ID]],customers!$A$1:$A$1001,customers!$I$1:$I$1001," ",0)</f>
        <v>Yes</v>
      </c>
    </row>
    <row r="660" spans="1:16" x14ac:dyDescent="0.25">
      <c r="A660" s="2" t="s">
        <v>4207</v>
      </c>
      <c r="B660" s="6">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5">
        <f>INDEX(products!$A$1:$G$49,MATCH($D660,products!$A$1:$A$49,0),MATCH(orders!K$1,products!$A$1:$G$1,0))</f>
        <v>0.5</v>
      </c>
      <c r="L660">
        <f>INDEX(products!$A$1:$G$49,MATCH($D660,products!$A$1:$A$49,0),MATCH(orders!L$1,products!$A$1:$G$1,0))</f>
        <v>8.25</v>
      </c>
      <c r="M660" s="3">
        <f t="shared" si="30"/>
        <v>4.125</v>
      </c>
      <c r="N660" t="str">
        <f t="shared" si="31"/>
        <v>Excelsa</v>
      </c>
      <c r="O660" t="str">
        <f t="shared" si="32"/>
        <v>Medium</v>
      </c>
      <c r="P660" t="str">
        <f>_xlfn.XLOOKUP(Table2[[#This Row],[Customer ID]],customers!$A$1:$A$1001,customers!$I$1:$I$1001," ",0)</f>
        <v>Yes</v>
      </c>
    </row>
    <row r="661" spans="1:16" x14ac:dyDescent="0.25">
      <c r="A661" s="2" t="s">
        <v>4211</v>
      </c>
      <c r="B661" s="6">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5">
        <f>INDEX(products!$A$1:$G$49,MATCH($D661,products!$A$1:$A$49,0),MATCH(orders!K$1,products!$A$1:$G$1,0))</f>
        <v>2.5</v>
      </c>
      <c r="L661">
        <f>INDEX(products!$A$1:$G$49,MATCH($D661,products!$A$1:$A$49,0),MATCH(orders!L$1,products!$A$1:$G$1,0))</f>
        <v>22.884999999999998</v>
      </c>
      <c r="M661" s="3">
        <f t="shared" si="30"/>
        <v>57.212499999999991</v>
      </c>
      <c r="N661" t="str">
        <f t="shared" si="31"/>
        <v>Arabica</v>
      </c>
      <c r="O661" t="str">
        <f t="shared" si="32"/>
        <v>Dark</v>
      </c>
      <c r="P661" t="str">
        <f>_xlfn.XLOOKUP(Table2[[#This Row],[Customer ID]],customers!$A$1:$A$1001,customers!$I$1:$I$1001," ",0)</f>
        <v>Yes</v>
      </c>
    </row>
    <row r="662" spans="1:16" x14ac:dyDescent="0.25">
      <c r="A662" s="2" t="s">
        <v>4217</v>
      </c>
      <c r="B662" s="6">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5">
        <f>INDEX(products!$A$1:$G$49,MATCH($D662,products!$A$1:$A$49,0),MATCH(orders!K$1,products!$A$1:$G$1,0))</f>
        <v>0.5</v>
      </c>
      <c r="L662">
        <f>INDEX(products!$A$1:$G$49,MATCH($D662,products!$A$1:$A$49,0),MATCH(orders!L$1,products!$A$1:$G$1,0))</f>
        <v>8.91</v>
      </c>
      <c r="M662" s="3">
        <f t="shared" si="30"/>
        <v>4.4550000000000001</v>
      </c>
      <c r="N662" t="str">
        <f t="shared" si="31"/>
        <v>Excelsa</v>
      </c>
      <c r="O662" t="str">
        <f t="shared" si="32"/>
        <v>Light</v>
      </c>
      <c r="P662" t="str">
        <f>_xlfn.XLOOKUP(Table2[[#This Row],[Customer ID]],customers!$A$1:$A$1001,customers!$I$1:$I$1001," ",0)</f>
        <v>No</v>
      </c>
    </row>
    <row r="663" spans="1:16" x14ac:dyDescent="0.25">
      <c r="A663" s="2" t="s">
        <v>4223</v>
      </c>
      <c r="B663" s="6">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5">
        <f>INDEX(products!$A$1:$G$49,MATCH($D663,products!$A$1:$A$49,0),MATCH(orders!K$1,products!$A$1:$G$1,0))</f>
        <v>0.2</v>
      </c>
      <c r="L663">
        <f>INDEX(products!$A$1:$G$49,MATCH($D663,products!$A$1:$A$49,0),MATCH(orders!L$1,products!$A$1:$G$1,0))</f>
        <v>3.375</v>
      </c>
      <c r="M663" s="3">
        <f t="shared" si="30"/>
        <v>0.67500000000000004</v>
      </c>
      <c r="N663" t="str">
        <f t="shared" si="31"/>
        <v>Arabica</v>
      </c>
      <c r="O663" t="str">
        <f t="shared" si="32"/>
        <v>Medium</v>
      </c>
      <c r="P663" t="str">
        <f>_xlfn.XLOOKUP(Table2[[#This Row],[Customer ID]],customers!$A$1:$A$1001,customers!$I$1:$I$1001," ",0)</f>
        <v>Yes</v>
      </c>
    </row>
    <row r="664" spans="1:16" x14ac:dyDescent="0.25">
      <c r="A664" s="2" t="s">
        <v>4229</v>
      </c>
      <c r="B664" s="6">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5">
        <f>INDEX(products!$A$1:$G$49,MATCH($D664,products!$A$1:$A$49,0),MATCH(orders!K$1,products!$A$1:$G$1,0))</f>
        <v>2.5</v>
      </c>
      <c r="L664">
        <f>INDEX(products!$A$1:$G$49,MATCH($D664,products!$A$1:$A$49,0),MATCH(orders!L$1,products!$A$1:$G$1,0))</f>
        <v>29.784999999999997</v>
      </c>
      <c r="M664" s="3">
        <f t="shared" si="30"/>
        <v>74.462499999999991</v>
      </c>
      <c r="N664" t="str">
        <f t="shared" si="31"/>
        <v>Liberica</v>
      </c>
      <c r="O664" t="str">
        <f t="shared" si="32"/>
        <v>Dark</v>
      </c>
      <c r="P664" t="str">
        <f>_xlfn.XLOOKUP(Table2[[#This Row],[Customer ID]],customers!$A$1:$A$1001,customers!$I$1:$I$1001," ",0)</f>
        <v>No</v>
      </c>
    </row>
    <row r="665" spans="1:16" x14ac:dyDescent="0.25">
      <c r="A665" s="2" t="s">
        <v>4234</v>
      </c>
      <c r="B665" s="6">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5">
        <f>INDEX(products!$A$1:$G$49,MATCH($D665,products!$A$1:$A$49,0),MATCH(orders!K$1,products!$A$1:$G$1,0))</f>
        <v>1</v>
      </c>
      <c r="L665">
        <f>INDEX(products!$A$1:$G$49,MATCH($D665,products!$A$1:$A$49,0),MATCH(orders!L$1,products!$A$1:$G$1,0))</f>
        <v>11.25</v>
      </c>
      <c r="M665" s="3">
        <f t="shared" si="30"/>
        <v>11.25</v>
      </c>
      <c r="N665" t="str">
        <f t="shared" si="31"/>
        <v>Arabica</v>
      </c>
      <c r="O665" t="str">
        <f t="shared" si="32"/>
        <v>Medium</v>
      </c>
      <c r="P665" t="str">
        <f>_xlfn.XLOOKUP(Table2[[#This Row],[Customer ID]],customers!$A$1:$A$1001,customers!$I$1:$I$1001," ",0)</f>
        <v>No</v>
      </c>
    </row>
    <row r="666" spans="1:16" x14ac:dyDescent="0.25">
      <c r="A666" s="2" t="s">
        <v>4239</v>
      </c>
      <c r="B666" s="6">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5">
        <f>INDEX(products!$A$1:$G$49,MATCH($D666,products!$A$1:$A$49,0),MATCH(orders!K$1,products!$A$1:$G$1,0))</f>
        <v>1</v>
      </c>
      <c r="L666">
        <f>INDEX(products!$A$1:$G$49,MATCH($D666,products!$A$1:$A$49,0),MATCH(orders!L$1,products!$A$1:$G$1,0))</f>
        <v>12.15</v>
      </c>
      <c r="M666" s="3">
        <f t="shared" si="30"/>
        <v>12.15</v>
      </c>
      <c r="N666" t="str">
        <f t="shared" si="31"/>
        <v>Excelsa</v>
      </c>
      <c r="O666" t="str">
        <f t="shared" si="32"/>
        <v>Dark</v>
      </c>
      <c r="P666" t="str">
        <f>_xlfn.XLOOKUP(Table2[[#This Row],[Customer ID]],customers!$A$1:$A$1001,customers!$I$1:$I$1001," ",0)</f>
        <v>No</v>
      </c>
    </row>
    <row r="667" spans="1:16" x14ac:dyDescent="0.25">
      <c r="A667" s="2" t="s">
        <v>4239</v>
      </c>
      <c r="B667" s="6">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5">
        <f>INDEX(products!$A$1:$G$49,MATCH($D667,products!$A$1:$A$49,0),MATCH(orders!K$1,products!$A$1:$G$1,0))</f>
        <v>0.2</v>
      </c>
      <c r="L667">
        <f>INDEX(products!$A$1:$G$49,MATCH($D667,products!$A$1:$A$49,0),MATCH(orders!L$1,products!$A$1:$G$1,0))</f>
        <v>3.8849999999999998</v>
      </c>
      <c r="M667" s="3">
        <f t="shared" si="30"/>
        <v>0.77700000000000002</v>
      </c>
      <c r="N667" t="str">
        <f t="shared" si="31"/>
        <v>Liberica</v>
      </c>
      <c r="O667" t="str">
        <f t="shared" si="32"/>
        <v>Dark</v>
      </c>
      <c r="P667" t="str">
        <f>_xlfn.XLOOKUP(Table2[[#This Row],[Customer ID]],customers!$A$1:$A$1001,customers!$I$1:$I$1001," ",0)</f>
        <v>No</v>
      </c>
    </row>
    <row r="668" spans="1:16" x14ac:dyDescent="0.25">
      <c r="A668" s="2" t="s">
        <v>4250</v>
      </c>
      <c r="B668" s="6">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5">
        <f>INDEX(products!$A$1:$G$49,MATCH($D668,products!$A$1:$A$49,0),MATCH(orders!K$1,products!$A$1:$G$1,0))</f>
        <v>2.5</v>
      </c>
      <c r="L668">
        <f>INDEX(products!$A$1:$G$49,MATCH($D668,products!$A$1:$A$49,0),MATCH(orders!L$1,products!$A$1:$G$1,0))</f>
        <v>22.884999999999998</v>
      </c>
      <c r="M668" s="3">
        <f t="shared" si="30"/>
        <v>57.212499999999991</v>
      </c>
      <c r="N668" t="str">
        <f t="shared" si="31"/>
        <v>Arabica</v>
      </c>
      <c r="O668" t="str">
        <f t="shared" si="32"/>
        <v>Dark</v>
      </c>
      <c r="P668" t="str">
        <f>_xlfn.XLOOKUP(Table2[[#This Row],[Customer ID]],customers!$A$1:$A$1001,customers!$I$1:$I$1001," ",0)</f>
        <v>No</v>
      </c>
    </row>
    <row r="669" spans="1:16" x14ac:dyDescent="0.25">
      <c r="A669" s="2" t="s">
        <v>4256</v>
      </c>
      <c r="B669" s="6">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5">
        <f>INDEX(products!$A$1:$G$49,MATCH($D669,products!$A$1:$A$49,0),MATCH(orders!K$1,products!$A$1:$G$1,0))</f>
        <v>1</v>
      </c>
      <c r="L669">
        <f>INDEX(products!$A$1:$G$49,MATCH($D669,products!$A$1:$A$49,0),MATCH(orders!L$1,products!$A$1:$G$1,0))</f>
        <v>9.9499999999999993</v>
      </c>
      <c r="M669" s="3">
        <f t="shared" si="30"/>
        <v>9.9499999999999993</v>
      </c>
      <c r="N669" t="str">
        <f t="shared" si="31"/>
        <v>Arabica</v>
      </c>
      <c r="O669" t="str">
        <f t="shared" si="32"/>
        <v>Dark</v>
      </c>
      <c r="P669" t="str">
        <f>_xlfn.XLOOKUP(Table2[[#This Row],[Customer ID]],customers!$A$1:$A$1001,customers!$I$1:$I$1001," ",0)</f>
        <v>No</v>
      </c>
    </row>
    <row r="670" spans="1:16" x14ac:dyDescent="0.25">
      <c r="A670" s="2" t="s">
        <v>4262</v>
      </c>
      <c r="B670" s="6">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5">
        <f>INDEX(products!$A$1:$G$49,MATCH($D670,products!$A$1:$A$49,0),MATCH(orders!K$1,products!$A$1:$G$1,0))</f>
        <v>2.5</v>
      </c>
      <c r="L670">
        <f>INDEX(products!$A$1:$G$49,MATCH($D670,products!$A$1:$A$49,0),MATCH(orders!L$1,products!$A$1:$G$1,0))</f>
        <v>27.484999999999996</v>
      </c>
      <c r="M670" s="3">
        <f t="shared" si="30"/>
        <v>68.712499999999991</v>
      </c>
      <c r="N670" t="str">
        <f t="shared" si="31"/>
        <v>Robusta</v>
      </c>
      <c r="O670" t="str">
        <f t="shared" si="32"/>
        <v>Light</v>
      </c>
      <c r="P670" t="str">
        <f>_xlfn.XLOOKUP(Table2[[#This Row],[Customer ID]],customers!$A$1:$A$1001,customers!$I$1:$I$1001," ",0)</f>
        <v>Yes</v>
      </c>
    </row>
    <row r="671" spans="1:16" x14ac:dyDescent="0.25">
      <c r="A671" s="2" t="s">
        <v>4268</v>
      </c>
      <c r="B671" s="6">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5">
        <f>INDEX(products!$A$1:$G$49,MATCH($D671,products!$A$1:$A$49,0),MATCH(orders!K$1,products!$A$1:$G$1,0))</f>
        <v>2.5</v>
      </c>
      <c r="L671">
        <f>INDEX(products!$A$1:$G$49,MATCH($D671,products!$A$1:$A$49,0),MATCH(orders!L$1,products!$A$1:$G$1,0))</f>
        <v>33.464999999999996</v>
      </c>
      <c r="M671" s="3">
        <f t="shared" si="30"/>
        <v>83.662499999999994</v>
      </c>
      <c r="N671" t="str">
        <f t="shared" si="31"/>
        <v>Liberica</v>
      </c>
      <c r="O671" t="str">
        <f t="shared" si="32"/>
        <v>Medium</v>
      </c>
      <c r="P671" t="str">
        <f>_xlfn.XLOOKUP(Table2[[#This Row],[Customer ID]],customers!$A$1:$A$1001,customers!$I$1:$I$1001," ",0)</f>
        <v>No</v>
      </c>
    </row>
    <row r="672" spans="1:16" x14ac:dyDescent="0.25">
      <c r="A672" s="2" t="s">
        <v>4274</v>
      </c>
      <c r="B672" s="6">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5">
        <f>INDEX(products!$A$1:$G$49,MATCH($D672,products!$A$1:$A$49,0),MATCH(orders!K$1,products!$A$1:$G$1,0))</f>
        <v>0.2</v>
      </c>
      <c r="L672">
        <f>INDEX(products!$A$1:$G$49,MATCH($D672,products!$A$1:$A$49,0),MATCH(orders!L$1,products!$A$1:$G$1,0))</f>
        <v>4.3650000000000002</v>
      </c>
      <c r="M672" s="3">
        <f t="shared" si="30"/>
        <v>0.87300000000000011</v>
      </c>
      <c r="N672" t="str">
        <f t="shared" si="31"/>
        <v>Liberica</v>
      </c>
      <c r="O672" t="str">
        <f t="shared" si="32"/>
        <v>Medium</v>
      </c>
      <c r="P672" t="str">
        <f>_xlfn.XLOOKUP(Table2[[#This Row],[Customer ID]],customers!$A$1:$A$1001,customers!$I$1:$I$1001," ",0)</f>
        <v>Yes</v>
      </c>
    </row>
    <row r="673" spans="1:16" x14ac:dyDescent="0.25">
      <c r="A673" s="2" t="s">
        <v>4280</v>
      </c>
      <c r="B673" s="6">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5">
        <f>INDEX(products!$A$1:$G$49,MATCH($D673,products!$A$1:$A$49,0),MATCH(orders!K$1,products!$A$1:$G$1,0))</f>
        <v>1</v>
      </c>
      <c r="L673">
        <f>INDEX(products!$A$1:$G$49,MATCH($D673,products!$A$1:$A$49,0),MATCH(orders!L$1,products!$A$1:$G$1,0))</f>
        <v>11.95</v>
      </c>
      <c r="M673" s="3">
        <f t="shared" si="30"/>
        <v>11.95</v>
      </c>
      <c r="N673" t="str">
        <f t="shared" si="31"/>
        <v>Robusta</v>
      </c>
      <c r="O673" t="str">
        <f t="shared" si="32"/>
        <v>Light</v>
      </c>
      <c r="P673" t="str">
        <f>_xlfn.XLOOKUP(Table2[[#This Row],[Customer ID]],customers!$A$1:$A$1001,customers!$I$1:$I$1001," ",0)</f>
        <v>No</v>
      </c>
    </row>
    <row r="674" spans="1:16" x14ac:dyDescent="0.25">
      <c r="A674" s="2" t="s">
        <v>4286</v>
      </c>
      <c r="B674" s="6">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5">
        <f>INDEX(products!$A$1:$G$49,MATCH($D674,products!$A$1:$A$49,0),MATCH(orders!K$1,products!$A$1:$G$1,0))</f>
        <v>0.5</v>
      </c>
      <c r="L674">
        <f>INDEX(products!$A$1:$G$49,MATCH($D674,products!$A$1:$A$49,0),MATCH(orders!L$1,products!$A$1:$G$1,0))</f>
        <v>8.73</v>
      </c>
      <c r="M674" s="3">
        <f t="shared" si="30"/>
        <v>4.3650000000000002</v>
      </c>
      <c r="N674" t="str">
        <f t="shared" si="31"/>
        <v>Liberica</v>
      </c>
      <c r="O674" t="str">
        <f t="shared" si="32"/>
        <v>Medium</v>
      </c>
      <c r="P674" t="str">
        <f>_xlfn.XLOOKUP(Table2[[#This Row],[Customer ID]],customers!$A$1:$A$1001,customers!$I$1:$I$1001," ",0)</f>
        <v>Yes</v>
      </c>
    </row>
    <row r="675" spans="1:16" x14ac:dyDescent="0.25">
      <c r="A675" s="2" t="s">
        <v>4291</v>
      </c>
      <c r="B675" s="6">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5">
        <f>INDEX(products!$A$1:$G$49,MATCH($D675,products!$A$1:$A$49,0),MATCH(orders!K$1,products!$A$1:$G$1,0))</f>
        <v>1</v>
      </c>
      <c r="L675">
        <f>INDEX(products!$A$1:$G$49,MATCH($D675,products!$A$1:$A$49,0),MATCH(orders!L$1,products!$A$1:$G$1,0))</f>
        <v>13.75</v>
      </c>
      <c r="M675" s="3">
        <f t="shared" si="30"/>
        <v>13.75</v>
      </c>
      <c r="N675" t="str">
        <f t="shared" si="31"/>
        <v>Excelsa</v>
      </c>
      <c r="O675" t="str">
        <f t="shared" si="32"/>
        <v>Medium</v>
      </c>
      <c r="P675" t="str">
        <f>_xlfn.XLOOKUP(Table2[[#This Row],[Customer ID]],customers!$A$1:$A$1001,customers!$I$1:$I$1001," ",0)</f>
        <v>Yes</v>
      </c>
    </row>
    <row r="676" spans="1:16" x14ac:dyDescent="0.25">
      <c r="A676" s="2" t="s">
        <v>4297</v>
      </c>
      <c r="B676" s="6">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5">
        <f>INDEX(products!$A$1:$G$49,MATCH($D676,products!$A$1:$A$49,0),MATCH(orders!K$1,products!$A$1:$G$1,0))</f>
        <v>2.5</v>
      </c>
      <c r="L676">
        <f>INDEX(products!$A$1:$G$49,MATCH($D676,products!$A$1:$A$49,0),MATCH(orders!L$1,products!$A$1:$G$1,0))</f>
        <v>29.784999999999997</v>
      </c>
      <c r="M676" s="3">
        <f t="shared" si="30"/>
        <v>74.462499999999991</v>
      </c>
      <c r="N676" t="str">
        <f t="shared" si="31"/>
        <v>Arabica</v>
      </c>
      <c r="O676" t="str">
        <f t="shared" si="32"/>
        <v>Light</v>
      </c>
      <c r="P676" t="str">
        <f>_xlfn.XLOOKUP(Table2[[#This Row],[Customer ID]],customers!$A$1:$A$1001,customers!$I$1:$I$1001," ",0)</f>
        <v>Yes</v>
      </c>
    </row>
    <row r="677" spans="1:16" x14ac:dyDescent="0.25">
      <c r="A677" s="2" t="s">
        <v>4303</v>
      </c>
      <c r="B677" s="6">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5">
        <f>INDEX(products!$A$1:$G$49,MATCH($D677,products!$A$1:$A$49,0),MATCH(orders!K$1,products!$A$1:$G$1,0))</f>
        <v>2.5</v>
      </c>
      <c r="L677">
        <f>INDEX(products!$A$1:$G$49,MATCH($D677,products!$A$1:$A$49,0),MATCH(orders!L$1,products!$A$1:$G$1,0))</f>
        <v>29.784999999999997</v>
      </c>
      <c r="M677" s="3">
        <f t="shared" si="30"/>
        <v>74.462499999999991</v>
      </c>
      <c r="N677" t="str">
        <f t="shared" si="31"/>
        <v>Liberica</v>
      </c>
      <c r="O677" t="str">
        <f t="shared" si="32"/>
        <v>Dark</v>
      </c>
      <c r="P677" t="str">
        <f>_xlfn.XLOOKUP(Table2[[#This Row],[Customer ID]],customers!$A$1:$A$1001,customers!$I$1:$I$1001," ",0)</f>
        <v>Yes</v>
      </c>
    </row>
    <row r="678" spans="1:16" x14ac:dyDescent="0.25">
      <c r="A678" s="2" t="s">
        <v>4308</v>
      </c>
      <c r="B678" s="6">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5">
        <f>INDEX(products!$A$1:$G$49,MATCH($D678,products!$A$1:$A$49,0),MATCH(orders!K$1,products!$A$1:$G$1,0))</f>
        <v>0.5</v>
      </c>
      <c r="L678">
        <f>INDEX(products!$A$1:$G$49,MATCH($D678,products!$A$1:$A$49,0),MATCH(orders!L$1,products!$A$1:$G$1,0))</f>
        <v>9.51</v>
      </c>
      <c r="M678" s="3">
        <f t="shared" si="30"/>
        <v>4.7549999999999999</v>
      </c>
      <c r="N678" t="str">
        <f t="shared" si="31"/>
        <v>Liberica</v>
      </c>
      <c r="O678" t="str">
        <f t="shared" si="32"/>
        <v>Light</v>
      </c>
      <c r="P678" t="str">
        <f>_xlfn.XLOOKUP(Table2[[#This Row],[Customer ID]],customers!$A$1:$A$1001,customers!$I$1:$I$1001," ",0)</f>
        <v>No</v>
      </c>
    </row>
    <row r="679" spans="1:16" x14ac:dyDescent="0.25">
      <c r="A679" s="2" t="s">
        <v>4313</v>
      </c>
      <c r="B679" s="6">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5">
        <f>INDEX(products!$A$1:$G$49,MATCH($D679,products!$A$1:$A$49,0),MATCH(orders!K$1,products!$A$1:$G$1,0))</f>
        <v>0.5</v>
      </c>
      <c r="L679">
        <f>INDEX(products!$A$1:$G$49,MATCH($D679,products!$A$1:$A$49,0),MATCH(orders!L$1,products!$A$1:$G$1,0))</f>
        <v>8.73</v>
      </c>
      <c r="M679" s="3">
        <f t="shared" si="30"/>
        <v>4.3650000000000002</v>
      </c>
      <c r="N679" t="str">
        <f t="shared" si="31"/>
        <v>Liberica</v>
      </c>
      <c r="O679" t="str">
        <f t="shared" si="32"/>
        <v>Medium</v>
      </c>
      <c r="P679" t="str">
        <f>_xlfn.XLOOKUP(Table2[[#This Row],[Customer ID]],customers!$A$1:$A$1001,customers!$I$1:$I$1001," ",0)</f>
        <v>No</v>
      </c>
    </row>
    <row r="680" spans="1:16" x14ac:dyDescent="0.25">
      <c r="A680" s="2" t="s">
        <v>4319</v>
      </c>
      <c r="B680" s="6">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5">
        <f>INDEX(products!$A$1:$G$49,MATCH($D680,products!$A$1:$A$49,0),MATCH(orders!K$1,products!$A$1:$G$1,0))</f>
        <v>2.5</v>
      </c>
      <c r="L680">
        <f>INDEX(products!$A$1:$G$49,MATCH($D680,products!$A$1:$A$49,0),MATCH(orders!L$1,products!$A$1:$G$1,0))</f>
        <v>29.784999999999997</v>
      </c>
      <c r="M680" s="3">
        <f t="shared" si="30"/>
        <v>74.462499999999991</v>
      </c>
      <c r="N680" t="str">
        <f t="shared" si="31"/>
        <v>Arabica</v>
      </c>
      <c r="O680" t="str">
        <f t="shared" si="32"/>
        <v>Light</v>
      </c>
      <c r="P680" t="str">
        <f>_xlfn.XLOOKUP(Table2[[#This Row],[Customer ID]],customers!$A$1:$A$1001,customers!$I$1:$I$1001," ",0)</f>
        <v>Yes</v>
      </c>
    </row>
    <row r="681" spans="1:16" x14ac:dyDescent="0.25">
      <c r="A681" s="2" t="s">
        <v>4325</v>
      </c>
      <c r="B681" s="6">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5">
        <f>INDEX(products!$A$1:$G$49,MATCH($D681,products!$A$1:$A$49,0),MATCH(orders!K$1,products!$A$1:$G$1,0))</f>
        <v>2.5</v>
      </c>
      <c r="L681">
        <f>INDEX(products!$A$1:$G$49,MATCH($D681,products!$A$1:$A$49,0),MATCH(orders!L$1,products!$A$1:$G$1,0))</f>
        <v>27.484999999999996</v>
      </c>
      <c r="M681" s="3">
        <f t="shared" si="30"/>
        <v>68.712499999999991</v>
      </c>
      <c r="N681" t="str">
        <f t="shared" si="31"/>
        <v>Robusta</v>
      </c>
      <c r="O681" t="str">
        <f t="shared" si="32"/>
        <v>Light</v>
      </c>
      <c r="P681" t="str">
        <f>_xlfn.XLOOKUP(Table2[[#This Row],[Customer ID]],customers!$A$1:$A$1001,customers!$I$1:$I$1001," ",0)</f>
        <v>No</v>
      </c>
    </row>
    <row r="682" spans="1:16" x14ac:dyDescent="0.25">
      <c r="A682" s="2" t="s">
        <v>4331</v>
      </c>
      <c r="B682" s="6">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5">
        <f>INDEX(products!$A$1:$G$49,MATCH($D682,products!$A$1:$A$49,0),MATCH(orders!K$1,products!$A$1:$G$1,0))</f>
        <v>1</v>
      </c>
      <c r="L682">
        <f>INDEX(products!$A$1:$G$49,MATCH($D682,products!$A$1:$A$49,0),MATCH(orders!L$1,products!$A$1:$G$1,0))</f>
        <v>11.25</v>
      </c>
      <c r="M682" s="3">
        <f t="shared" si="30"/>
        <v>11.25</v>
      </c>
      <c r="N682" t="str">
        <f t="shared" si="31"/>
        <v>Arabica</v>
      </c>
      <c r="O682" t="str">
        <f t="shared" si="32"/>
        <v>Medium</v>
      </c>
      <c r="P682" t="str">
        <f>_xlfn.XLOOKUP(Table2[[#This Row],[Customer ID]],customers!$A$1:$A$1001,customers!$I$1:$I$1001," ",0)</f>
        <v>No</v>
      </c>
    </row>
    <row r="683" spans="1:16" x14ac:dyDescent="0.25">
      <c r="A683" s="2" t="s">
        <v>4336</v>
      </c>
      <c r="B683" s="6">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5">
        <f>INDEX(products!$A$1:$G$49,MATCH($D683,products!$A$1:$A$49,0),MATCH(orders!K$1,products!$A$1:$G$1,0))</f>
        <v>0.2</v>
      </c>
      <c r="L683">
        <f>INDEX(products!$A$1:$G$49,MATCH($D683,products!$A$1:$A$49,0),MATCH(orders!L$1,products!$A$1:$G$1,0))</f>
        <v>4.7549999999999999</v>
      </c>
      <c r="M683" s="3">
        <f t="shared" si="30"/>
        <v>0.95100000000000007</v>
      </c>
      <c r="N683" t="str">
        <f t="shared" si="31"/>
        <v>Liberica</v>
      </c>
      <c r="O683" t="str">
        <f t="shared" si="32"/>
        <v>Light</v>
      </c>
      <c r="P683" t="str">
        <f>_xlfn.XLOOKUP(Table2[[#This Row],[Customer ID]],customers!$A$1:$A$1001,customers!$I$1:$I$1001," ",0)</f>
        <v>Yes</v>
      </c>
    </row>
    <row r="684" spans="1:16" x14ac:dyDescent="0.25">
      <c r="A684" s="2" t="s">
        <v>4342</v>
      </c>
      <c r="B684" s="6">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5">
        <f>INDEX(products!$A$1:$G$49,MATCH($D684,products!$A$1:$A$49,0),MATCH(orders!K$1,products!$A$1:$G$1,0))</f>
        <v>0.2</v>
      </c>
      <c r="L684">
        <f>INDEX(products!$A$1:$G$49,MATCH($D684,products!$A$1:$A$49,0),MATCH(orders!L$1,products!$A$1:$G$1,0))</f>
        <v>4.125</v>
      </c>
      <c r="M684" s="3">
        <f t="shared" si="30"/>
        <v>0.82500000000000007</v>
      </c>
      <c r="N684" t="str">
        <f t="shared" si="31"/>
        <v>Excelsa</v>
      </c>
      <c r="O684" t="str">
        <f t="shared" si="32"/>
        <v>Medium</v>
      </c>
      <c r="P684" t="str">
        <f>_xlfn.XLOOKUP(Table2[[#This Row],[Customer ID]],customers!$A$1:$A$1001,customers!$I$1:$I$1001," ",0)</f>
        <v>Yes</v>
      </c>
    </row>
    <row r="685" spans="1:16" x14ac:dyDescent="0.25">
      <c r="A685" s="2" t="s">
        <v>4348</v>
      </c>
      <c r="B685" s="6">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5">
        <f>INDEX(products!$A$1:$G$49,MATCH($D685,products!$A$1:$A$49,0),MATCH(orders!K$1,products!$A$1:$G$1,0))</f>
        <v>0.5</v>
      </c>
      <c r="L685">
        <f>INDEX(products!$A$1:$G$49,MATCH($D685,products!$A$1:$A$49,0),MATCH(orders!L$1,products!$A$1:$G$1,0))</f>
        <v>7.77</v>
      </c>
      <c r="M685" s="3">
        <f t="shared" si="30"/>
        <v>3.8849999999999998</v>
      </c>
      <c r="N685" t="str">
        <f t="shared" si="31"/>
        <v>Liberica</v>
      </c>
      <c r="O685" t="str">
        <f t="shared" si="32"/>
        <v>Dark</v>
      </c>
      <c r="P685" t="str">
        <f>_xlfn.XLOOKUP(Table2[[#This Row],[Customer ID]],customers!$A$1:$A$1001,customers!$I$1:$I$1001," ",0)</f>
        <v>No</v>
      </c>
    </row>
    <row r="686" spans="1:16" x14ac:dyDescent="0.25">
      <c r="A686" s="2" t="s">
        <v>4354</v>
      </c>
      <c r="B686" s="6">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5">
        <f>INDEX(products!$A$1:$G$49,MATCH($D686,products!$A$1:$A$49,0),MATCH(orders!K$1,products!$A$1:$G$1,0))</f>
        <v>1</v>
      </c>
      <c r="L686">
        <f>INDEX(products!$A$1:$G$49,MATCH($D686,products!$A$1:$A$49,0),MATCH(orders!L$1,products!$A$1:$G$1,0))</f>
        <v>11.95</v>
      </c>
      <c r="M686" s="3">
        <f t="shared" si="30"/>
        <v>11.95</v>
      </c>
      <c r="N686" t="str">
        <f t="shared" si="31"/>
        <v>Robusta</v>
      </c>
      <c r="O686" t="str">
        <f t="shared" si="32"/>
        <v>Light</v>
      </c>
      <c r="P686" t="str">
        <f>_xlfn.XLOOKUP(Table2[[#This Row],[Customer ID]],customers!$A$1:$A$1001,customers!$I$1:$I$1001," ",0)</f>
        <v>No</v>
      </c>
    </row>
    <row r="687" spans="1:16" x14ac:dyDescent="0.25">
      <c r="A687" s="2" t="s">
        <v>4359</v>
      </c>
      <c r="B687" s="6">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5">
        <f>INDEX(products!$A$1:$G$49,MATCH($D687,products!$A$1:$A$49,0),MATCH(orders!K$1,products!$A$1:$G$1,0))</f>
        <v>2.5</v>
      </c>
      <c r="L687">
        <f>INDEX(products!$A$1:$G$49,MATCH($D687,products!$A$1:$A$49,0),MATCH(orders!L$1,products!$A$1:$G$1,0))</f>
        <v>36.454999999999998</v>
      </c>
      <c r="M687" s="3">
        <f t="shared" si="30"/>
        <v>91.137499999999989</v>
      </c>
      <c r="N687" t="str">
        <f t="shared" si="31"/>
        <v>Liberica</v>
      </c>
      <c r="O687" t="str">
        <f t="shared" si="32"/>
        <v>Light</v>
      </c>
      <c r="P687" t="str">
        <f>_xlfn.XLOOKUP(Table2[[#This Row],[Customer ID]],customers!$A$1:$A$1001,customers!$I$1:$I$1001," ",0)</f>
        <v>Yes</v>
      </c>
    </row>
    <row r="688" spans="1:16" x14ac:dyDescent="0.25">
      <c r="A688" s="2" t="s">
        <v>4365</v>
      </c>
      <c r="B688" s="6">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5">
        <f>INDEX(products!$A$1:$G$49,MATCH($D688,products!$A$1:$A$49,0),MATCH(orders!K$1,products!$A$1:$G$1,0))</f>
        <v>0.2</v>
      </c>
      <c r="L688">
        <f>INDEX(products!$A$1:$G$49,MATCH($D688,products!$A$1:$A$49,0),MATCH(orders!L$1,products!$A$1:$G$1,0))</f>
        <v>2.6849999999999996</v>
      </c>
      <c r="M688" s="3">
        <f t="shared" si="30"/>
        <v>0.53699999999999992</v>
      </c>
      <c r="N688" t="str">
        <f t="shared" si="31"/>
        <v>Robusta</v>
      </c>
      <c r="O688" t="str">
        <f t="shared" si="32"/>
        <v>Dark</v>
      </c>
      <c r="P688" t="str">
        <f>_xlfn.XLOOKUP(Table2[[#This Row],[Customer ID]],customers!$A$1:$A$1001,customers!$I$1:$I$1001," ",0)</f>
        <v>Yes</v>
      </c>
    </row>
    <row r="689" spans="1:16" hidden="1" x14ac:dyDescent="0.25">
      <c r="A689" s="2" t="s">
        <v>4371</v>
      </c>
      <c r="B689" s="6">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5">
        <f>INDEX(products!$A$1:$G$49,MATCH($D689,products!$A$1:$A$49,0),MATCH(orders!K$1,products!$A$1:$G$1,0))</f>
        <v>0.5</v>
      </c>
      <c r="L689">
        <f>INDEX(products!$A$1:$G$49,MATCH($D689,products!$A$1:$A$49,0),MATCH(orders!L$1,products!$A$1:$G$1,0))</f>
        <v>8.25</v>
      </c>
      <c r="M689" s="3">
        <f t="shared" si="30"/>
        <v>4.125</v>
      </c>
      <c r="N689" t="str">
        <f t="shared" si="31"/>
        <v>Excelsa</v>
      </c>
      <c r="O689" t="str">
        <f t="shared" si="32"/>
        <v>Medium</v>
      </c>
      <c r="P689" t="str">
        <f>_xlfn.XLOOKUP(Table2[[#This Row],[Customer ID]],customers!$A$1:$A$1001,customers!$I$1:$I$1001," ",0)</f>
        <v>No</v>
      </c>
    </row>
    <row r="690" spans="1:16" x14ac:dyDescent="0.25">
      <c r="A690" s="2" t="s">
        <v>4377</v>
      </c>
      <c r="B690" s="6">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5">
        <f>INDEX(products!$A$1:$G$49,MATCH($D690,products!$A$1:$A$49,0),MATCH(orders!K$1,products!$A$1:$G$1,0))</f>
        <v>1</v>
      </c>
      <c r="L690">
        <f>INDEX(products!$A$1:$G$49,MATCH($D690,products!$A$1:$A$49,0),MATCH(orders!L$1,products!$A$1:$G$1,0))</f>
        <v>12.95</v>
      </c>
      <c r="M690" s="3">
        <f t="shared" si="30"/>
        <v>12.95</v>
      </c>
      <c r="N690" t="str">
        <f t="shared" si="31"/>
        <v>Arabica</v>
      </c>
      <c r="O690" t="str">
        <f t="shared" si="32"/>
        <v>Light</v>
      </c>
      <c r="P690" t="str">
        <f>_xlfn.XLOOKUP(Table2[[#This Row],[Customer ID]],customers!$A$1:$A$1001,customers!$I$1:$I$1001," ",0)</f>
        <v>No</v>
      </c>
    </row>
    <row r="691" spans="1:16" x14ac:dyDescent="0.25">
      <c r="A691" s="2" t="s">
        <v>4383</v>
      </c>
      <c r="B691" s="6">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5">
        <f>INDEX(products!$A$1:$G$49,MATCH($D691,products!$A$1:$A$49,0),MATCH(orders!K$1,products!$A$1:$G$1,0))</f>
        <v>0.5</v>
      </c>
      <c r="L691">
        <f>INDEX(products!$A$1:$G$49,MATCH($D691,products!$A$1:$A$49,0),MATCH(orders!L$1,products!$A$1:$G$1,0))</f>
        <v>6.75</v>
      </c>
      <c r="M691" s="3">
        <f t="shared" si="30"/>
        <v>3.375</v>
      </c>
      <c r="N691" t="str">
        <f t="shared" si="31"/>
        <v>Arabica</v>
      </c>
      <c r="O691" t="str">
        <f t="shared" si="32"/>
        <v>Medium</v>
      </c>
      <c r="P691" t="str">
        <f>_xlfn.XLOOKUP(Table2[[#This Row],[Customer ID]],customers!$A$1:$A$1001,customers!$I$1:$I$1001," ",0)</f>
        <v>No</v>
      </c>
    </row>
    <row r="692" spans="1:16" x14ac:dyDescent="0.25">
      <c r="A692" s="2" t="s">
        <v>4389</v>
      </c>
      <c r="B692" s="6">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5">
        <f>INDEX(products!$A$1:$G$49,MATCH($D692,products!$A$1:$A$49,0),MATCH(orders!K$1,products!$A$1:$G$1,0))</f>
        <v>2.5</v>
      </c>
      <c r="L692">
        <f>INDEX(products!$A$1:$G$49,MATCH($D692,products!$A$1:$A$49,0),MATCH(orders!L$1,products!$A$1:$G$1,0))</f>
        <v>29.784999999999997</v>
      </c>
      <c r="M692" s="3">
        <f t="shared" si="30"/>
        <v>74.462499999999991</v>
      </c>
      <c r="N692" t="str">
        <f t="shared" si="31"/>
        <v>Liberica</v>
      </c>
      <c r="O692" t="str">
        <f t="shared" si="32"/>
        <v>Dark</v>
      </c>
      <c r="P692" t="str">
        <f>_xlfn.XLOOKUP(Table2[[#This Row],[Customer ID]],customers!$A$1:$A$1001,customers!$I$1:$I$1001," ",0)</f>
        <v>No</v>
      </c>
    </row>
    <row r="693" spans="1:16" x14ac:dyDescent="0.25">
      <c r="A693" s="2" t="s">
        <v>4393</v>
      </c>
      <c r="B693" s="6">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5">
        <f>INDEX(products!$A$1:$G$49,MATCH($D693,products!$A$1:$A$49,0),MATCH(orders!K$1,products!$A$1:$G$1,0))</f>
        <v>1</v>
      </c>
      <c r="L693">
        <f>INDEX(products!$A$1:$G$49,MATCH($D693,products!$A$1:$A$49,0),MATCH(orders!L$1,products!$A$1:$G$1,0))</f>
        <v>11.25</v>
      </c>
      <c r="M693" s="3">
        <f t="shared" si="30"/>
        <v>11.25</v>
      </c>
      <c r="N693" t="str">
        <f t="shared" si="31"/>
        <v>Arabica</v>
      </c>
      <c r="O693" t="str">
        <f t="shared" si="32"/>
        <v>Medium</v>
      </c>
      <c r="P693" t="str">
        <f>_xlfn.XLOOKUP(Table2[[#This Row],[Customer ID]],customers!$A$1:$A$1001,customers!$I$1:$I$1001," ",0)</f>
        <v>No</v>
      </c>
    </row>
    <row r="694" spans="1:16" x14ac:dyDescent="0.25">
      <c r="A694" s="2" t="s">
        <v>4399</v>
      </c>
      <c r="B694" s="6">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5">
        <f>INDEX(products!$A$1:$G$49,MATCH($D694,products!$A$1:$A$49,0),MATCH(orders!K$1,products!$A$1:$G$1,0))</f>
        <v>1</v>
      </c>
      <c r="L694">
        <f>INDEX(products!$A$1:$G$49,MATCH($D694,products!$A$1:$A$49,0),MATCH(orders!L$1,products!$A$1:$G$1,0))</f>
        <v>12.95</v>
      </c>
      <c r="M694" s="3">
        <f t="shared" si="30"/>
        <v>12.95</v>
      </c>
      <c r="N694" t="str">
        <f t="shared" si="31"/>
        <v>Liberica</v>
      </c>
      <c r="O694" t="str">
        <f t="shared" si="32"/>
        <v>Dark</v>
      </c>
      <c r="P694" t="str">
        <f>_xlfn.XLOOKUP(Table2[[#This Row],[Customer ID]],customers!$A$1:$A$1001,customers!$I$1:$I$1001," ",0)</f>
        <v>No</v>
      </c>
    </row>
    <row r="695" spans="1:16" x14ac:dyDescent="0.25">
      <c r="A695" s="2" t="s">
        <v>4405</v>
      </c>
      <c r="B695" s="6">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5">
        <f>INDEX(products!$A$1:$G$49,MATCH($D695,products!$A$1:$A$49,0),MATCH(orders!K$1,products!$A$1:$G$1,0))</f>
        <v>2.5</v>
      </c>
      <c r="L695">
        <f>INDEX(products!$A$1:$G$49,MATCH($D695,products!$A$1:$A$49,0),MATCH(orders!L$1,products!$A$1:$G$1,0))</f>
        <v>25.874999999999996</v>
      </c>
      <c r="M695" s="3">
        <f t="shared" si="30"/>
        <v>64.687499999999986</v>
      </c>
      <c r="N695" t="str">
        <f t="shared" si="31"/>
        <v>Arabica</v>
      </c>
      <c r="O695" t="str">
        <f t="shared" si="32"/>
        <v>Medium</v>
      </c>
      <c r="P695" t="str">
        <f>_xlfn.XLOOKUP(Table2[[#This Row],[Customer ID]],customers!$A$1:$A$1001,customers!$I$1:$I$1001," ",0)</f>
        <v>Yes</v>
      </c>
    </row>
    <row r="696" spans="1:16" x14ac:dyDescent="0.25">
      <c r="A696" s="2" t="s">
        <v>4411</v>
      </c>
      <c r="B696" s="6">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5">
        <f>INDEX(products!$A$1:$G$49,MATCH($D696,products!$A$1:$A$49,0),MATCH(orders!K$1,products!$A$1:$G$1,0))</f>
        <v>0.5</v>
      </c>
      <c r="L696">
        <f>INDEX(products!$A$1:$G$49,MATCH($D696,products!$A$1:$A$49,0),MATCH(orders!L$1,products!$A$1:$G$1,0))</f>
        <v>7.29</v>
      </c>
      <c r="M696" s="3">
        <f t="shared" si="30"/>
        <v>3.645</v>
      </c>
      <c r="N696" t="str">
        <f t="shared" si="31"/>
        <v>Excelsa</v>
      </c>
      <c r="O696" t="str">
        <f t="shared" si="32"/>
        <v>Dark</v>
      </c>
      <c r="P696" t="str">
        <f>_xlfn.XLOOKUP(Table2[[#This Row],[Customer ID]],customers!$A$1:$A$1001,customers!$I$1:$I$1001," ",0)</f>
        <v>No</v>
      </c>
    </row>
    <row r="697" spans="1:16" x14ac:dyDescent="0.25">
      <c r="A697" s="2" t="s">
        <v>4417</v>
      </c>
      <c r="B697" s="6">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5">
        <f>INDEX(products!$A$1:$G$49,MATCH($D697,products!$A$1:$A$49,0),MATCH(orders!K$1,products!$A$1:$G$1,0))</f>
        <v>2.5</v>
      </c>
      <c r="L697">
        <f>INDEX(products!$A$1:$G$49,MATCH($D697,products!$A$1:$A$49,0),MATCH(orders!L$1,products!$A$1:$G$1,0))</f>
        <v>36.454999999999998</v>
      </c>
      <c r="M697" s="3">
        <f t="shared" si="30"/>
        <v>91.137499999999989</v>
      </c>
      <c r="N697" t="str">
        <f t="shared" si="31"/>
        <v>Liberica</v>
      </c>
      <c r="O697" t="str">
        <f t="shared" si="32"/>
        <v>Light</v>
      </c>
      <c r="P697" t="str">
        <f>_xlfn.XLOOKUP(Table2[[#This Row],[Customer ID]],customers!$A$1:$A$1001,customers!$I$1:$I$1001," ",0)</f>
        <v>Yes</v>
      </c>
    </row>
    <row r="698" spans="1:16" x14ac:dyDescent="0.25">
      <c r="A698" s="2" t="s">
        <v>4423</v>
      </c>
      <c r="B698" s="6">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5">
        <f>INDEX(products!$A$1:$G$49,MATCH($D698,products!$A$1:$A$49,0),MATCH(orders!K$1,products!$A$1:$G$1,0))</f>
        <v>0.5</v>
      </c>
      <c r="L698">
        <f>INDEX(products!$A$1:$G$49,MATCH($D698,products!$A$1:$A$49,0),MATCH(orders!L$1,products!$A$1:$G$1,0))</f>
        <v>7.77</v>
      </c>
      <c r="M698" s="3">
        <f t="shared" si="30"/>
        <v>3.8849999999999998</v>
      </c>
      <c r="N698" t="str">
        <f t="shared" si="31"/>
        <v>Liberica</v>
      </c>
      <c r="O698" t="str">
        <f t="shared" si="32"/>
        <v>Dark</v>
      </c>
      <c r="P698" t="str">
        <f>_xlfn.XLOOKUP(Table2[[#This Row],[Customer ID]],customers!$A$1:$A$1001,customers!$I$1:$I$1001," ",0)</f>
        <v>No</v>
      </c>
    </row>
    <row r="699" spans="1:16" x14ac:dyDescent="0.25">
      <c r="A699" s="2" t="s">
        <v>4429</v>
      </c>
      <c r="B699" s="6">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INDEX(products!$A$1:$G$49,MATCH($D699,products!$A$1:$A$49,0),MATCH(orders!I$1,products!$A$1:$G$1,0))</f>
        <v>Ara</v>
      </c>
      <c r="J699" t="str">
        <f>INDEX(products!$A$1:$G$49,MATCH($D699,products!$A$1:$A$49,0),MATCH(orders!J$1,products!$A$1:$G$1,0))</f>
        <v>M</v>
      </c>
      <c r="K699" s="5">
        <f>INDEX(products!$A$1:$G$49,MATCH($D699,products!$A$1:$A$49,0),MATCH(orders!K$1,products!$A$1:$G$1,0))</f>
        <v>0.5</v>
      </c>
      <c r="L699">
        <f>INDEX(products!$A$1:$G$49,MATCH($D699,products!$A$1:$A$49,0),MATCH(orders!L$1,products!$A$1:$G$1,0))</f>
        <v>6.75</v>
      </c>
      <c r="M699" s="3">
        <f t="shared" si="30"/>
        <v>3.375</v>
      </c>
      <c r="N699" t="str">
        <f t="shared" si="31"/>
        <v>Arabica</v>
      </c>
      <c r="O699" t="str">
        <f t="shared" si="32"/>
        <v>Medium</v>
      </c>
      <c r="P699" t="str">
        <f>_xlfn.XLOOKUP(Table2[[#This Row],[Customer ID]],customers!$A$1:$A$1001,customers!$I$1:$I$1001," ",0)</f>
        <v>No</v>
      </c>
    </row>
    <row r="700" spans="1:16" x14ac:dyDescent="0.25">
      <c r="A700" s="2" t="s">
        <v>4433</v>
      </c>
      <c r="B700" s="6">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5">
        <f>INDEX(products!$A$1:$G$49,MATCH($D700,products!$A$1:$A$49,0),MATCH(orders!K$1,products!$A$1:$G$1,0))</f>
        <v>1</v>
      </c>
      <c r="L700">
        <f>INDEX(products!$A$1:$G$49,MATCH($D700,products!$A$1:$A$49,0),MATCH(orders!L$1,products!$A$1:$G$1,0))</f>
        <v>12.95</v>
      </c>
      <c r="M700" s="3">
        <f t="shared" si="30"/>
        <v>12.95</v>
      </c>
      <c r="N700" t="str">
        <f t="shared" si="31"/>
        <v>Liberica</v>
      </c>
      <c r="O700" t="str">
        <f t="shared" si="32"/>
        <v>Dark</v>
      </c>
      <c r="P700" t="str">
        <f>_xlfn.XLOOKUP(Table2[[#This Row],[Customer ID]],customers!$A$1:$A$1001,customers!$I$1:$I$1001," ",0)</f>
        <v>No</v>
      </c>
    </row>
    <row r="701" spans="1:16" x14ac:dyDescent="0.25">
      <c r="A701" s="2" t="s">
        <v>4439</v>
      </c>
      <c r="B701" s="6">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5">
        <f>INDEX(products!$A$1:$G$49,MATCH($D701,products!$A$1:$A$49,0),MATCH(orders!K$1,products!$A$1:$G$1,0))</f>
        <v>0.5</v>
      </c>
      <c r="L701">
        <f>INDEX(products!$A$1:$G$49,MATCH($D701,products!$A$1:$A$49,0),MATCH(orders!L$1,products!$A$1:$G$1,0))</f>
        <v>5.97</v>
      </c>
      <c r="M701" s="3">
        <f t="shared" si="30"/>
        <v>2.9849999999999999</v>
      </c>
      <c r="N701" t="str">
        <f t="shared" si="31"/>
        <v>Arabica</v>
      </c>
      <c r="O701" t="str">
        <f t="shared" si="32"/>
        <v>Dark</v>
      </c>
      <c r="P701" t="str">
        <f>_xlfn.XLOOKUP(Table2[[#This Row],[Customer ID]],customers!$A$1:$A$1001,customers!$I$1:$I$1001," ",0)</f>
        <v>Yes</v>
      </c>
    </row>
    <row r="702" spans="1:16" x14ac:dyDescent="0.25">
      <c r="A702" s="2" t="s">
        <v>4445</v>
      </c>
      <c r="B702" s="6">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5">
        <f>INDEX(products!$A$1:$G$49,MATCH($D702,products!$A$1:$A$49,0),MATCH(orders!K$1,products!$A$1:$G$1,0))</f>
        <v>0.5</v>
      </c>
      <c r="L702">
        <f>INDEX(products!$A$1:$G$49,MATCH($D702,products!$A$1:$A$49,0),MATCH(orders!L$1,products!$A$1:$G$1,0))</f>
        <v>9.51</v>
      </c>
      <c r="M702" s="3">
        <f t="shared" si="30"/>
        <v>4.7549999999999999</v>
      </c>
      <c r="N702" t="str">
        <f t="shared" si="31"/>
        <v>Liberica</v>
      </c>
      <c r="O702" t="str">
        <f t="shared" si="32"/>
        <v>Light</v>
      </c>
      <c r="P702" t="str">
        <f>_xlfn.XLOOKUP(Table2[[#This Row],[Customer ID]],customers!$A$1:$A$1001,customers!$I$1:$I$1001," ",0)</f>
        <v>No</v>
      </c>
    </row>
    <row r="703" spans="1:16" x14ac:dyDescent="0.25">
      <c r="A703" s="2" t="s">
        <v>4450</v>
      </c>
      <c r="B703" s="6">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5">
        <f>INDEX(products!$A$1:$G$49,MATCH($D703,products!$A$1:$A$49,0),MATCH(orders!K$1,products!$A$1:$G$1,0))</f>
        <v>0.5</v>
      </c>
      <c r="L703">
        <f>INDEX(products!$A$1:$G$49,MATCH($D703,products!$A$1:$A$49,0),MATCH(orders!L$1,products!$A$1:$G$1,0))</f>
        <v>5.97</v>
      </c>
      <c r="M703" s="3">
        <f t="shared" si="30"/>
        <v>2.9849999999999999</v>
      </c>
      <c r="N703" t="str">
        <f t="shared" si="31"/>
        <v>Arabica</v>
      </c>
      <c r="O703" t="str">
        <f t="shared" si="32"/>
        <v>Dark</v>
      </c>
      <c r="P703" t="str">
        <f>_xlfn.XLOOKUP(Table2[[#This Row],[Customer ID]],customers!$A$1:$A$1001,customers!$I$1:$I$1001," ",0)</f>
        <v>Yes</v>
      </c>
    </row>
    <row r="704" spans="1:16" x14ac:dyDescent="0.25">
      <c r="A704" s="2" t="s">
        <v>4456</v>
      </c>
      <c r="B704" s="6">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5">
        <f>INDEX(products!$A$1:$G$49,MATCH($D704,products!$A$1:$A$49,0),MATCH(orders!K$1,products!$A$1:$G$1,0))</f>
        <v>0.5</v>
      </c>
      <c r="L704">
        <f>INDEX(products!$A$1:$G$49,MATCH($D704,products!$A$1:$A$49,0),MATCH(orders!L$1,products!$A$1:$G$1,0))</f>
        <v>7.77</v>
      </c>
      <c r="M704" s="3">
        <f t="shared" si="30"/>
        <v>3.8849999999999998</v>
      </c>
      <c r="N704" t="str">
        <f t="shared" si="31"/>
        <v>Arabica</v>
      </c>
      <c r="O704" t="str">
        <f t="shared" si="32"/>
        <v>Light</v>
      </c>
      <c r="P704" t="str">
        <f>_xlfn.XLOOKUP(Table2[[#This Row],[Customer ID]],customers!$A$1:$A$1001,customers!$I$1:$I$1001," ",0)</f>
        <v>Yes</v>
      </c>
    </row>
    <row r="705" spans="1:16" x14ac:dyDescent="0.25">
      <c r="A705" s="2" t="s">
        <v>4461</v>
      </c>
      <c r="B705" s="6">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INDEX(products!$A$1:$G$49,MATCH($D705,products!$A$1:$A$49,0),MATCH(orders!I$1,products!$A$1:$G$1,0))</f>
        <v>Lib</v>
      </c>
      <c r="J705" t="str">
        <f>INDEX(products!$A$1:$G$49,MATCH($D705,products!$A$1:$A$49,0),MATCH(orders!J$1,products!$A$1:$G$1,0))</f>
        <v>D</v>
      </c>
      <c r="K705" s="5">
        <f>INDEX(products!$A$1:$G$49,MATCH($D705,products!$A$1:$A$49,0),MATCH(orders!K$1,products!$A$1:$G$1,0))</f>
        <v>2.5</v>
      </c>
      <c r="L705">
        <f>INDEX(products!$A$1:$G$49,MATCH($D705,products!$A$1:$A$49,0),MATCH(orders!L$1,products!$A$1:$G$1,0))</f>
        <v>29.784999999999997</v>
      </c>
      <c r="M705" s="3">
        <f t="shared" si="30"/>
        <v>74.462499999999991</v>
      </c>
      <c r="N705" t="str">
        <f t="shared" si="31"/>
        <v>Liberica</v>
      </c>
      <c r="O705" t="str">
        <f t="shared" si="32"/>
        <v>Dark</v>
      </c>
      <c r="P705" t="str">
        <f>_xlfn.XLOOKUP(Table2[[#This Row],[Customer ID]],customers!$A$1:$A$1001,customers!$I$1:$I$1001," ",0)</f>
        <v>Yes</v>
      </c>
    </row>
    <row r="706" spans="1:16" x14ac:dyDescent="0.25">
      <c r="A706" s="2" t="s">
        <v>4466</v>
      </c>
      <c r="B706" s="6">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5">
        <f>INDEX(products!$A$1:$G$49,MATCH($D706,products!$A$1:$A$49,0),MATCH(orders!K$1,products!$A$1:$G$1,0))</f>
        <v>0.2</v>
      </c>
      <c r="L706">
        <f>INDEX(products!$A$1:$G$49,MATCH($D706,products!$A$1:$A$49,0),MATCH(orders!L$1,products!$A$1:$G$1,0))</f>
        <v>3.645</v>
      </c>
      <c r="M706" s="3">
        <f t="shared" si="30"/>
        <v>0.72900000000000009</v>
      </c>
      <c r="N706" t="str">
        <f t="shared" si="31"/>
        <v>Excelsa</v>
      </c>
      <c r="O706" t="str">
        <f t="shared" si="32"/>
        <v>Dark</v>
      </c>
      <c r="P706" t="str">
        <f>_xlfn.XLOOKUP(Table2[[#This Row],[Customer ID]],customers!$A$1:$A$1001,customers!$I$1:$I$1001," ",0)</f>
        <v>Yes</v>
      </c>
    </row>
    <row r="707" spans="1:16" x14ac:dyDescent="0.25">
      <c r="A707" s="2" t="s">
        <v>4471</v>
      </c>
      <c r="B707" s="6">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5">
        <f>INDEX(products!$A$1:$G$49,MATCH($D707,products!$A$1:$A$49,0),MATCH(orders!K$1,products!$A$1:$G$1,0))</f>
        <v>0.5</v>
      </c>
      <c r="L707">
        <f>INDEX(products!$A$1:$G$49,MATCH($D707,products!$A$1:$A$49,0),MATCH(orders!L$1,products!$A$1:$G$1,0))</f>
        <v>8.91</v>
      </c>
      <c r="M707" s="3">
        <f t="shared" ref="M707:M770" si="33">L707*K707</f>
        <v>4.4550000000000001</v>
      </c>
      <c r="N707" t="str">
        <f t="shared" ref="N707:N770" si="34">IF(I707="Rob","Robusta",IF(I707="Exc","Excelsa",IF(I707="Ara","Arabica",IF(I707="Lib","Liberica"," "))))</f>
        <v>Excelsa</v>
      </c>
      <c r="O707" t="str">
        <f t="shared" ref="O707:O770" si="35">IF(J707="M","Medium",IF(J707="L","Light",IF(J707="D","Dark"," ")))</f>
        <v>Light</v>
      </c>
      <c r="P707" t="str">
        <f>_xlfn.XLOOKUP(Table2[[#This Row],[Customer ID]],customers!$A$1:$A$1001,customers!$I$1:$I$1001," ",0)</f>
        <v>No</v>
      </c>
    </row>
    <row r="708" spans="1:16" x14ac:dyDescent="0.25">
      <c r="A708" s="2" t="s">
        <v>4477</v>
      </c>
      <c r="B708" s="6">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5">
        <f>INDEX(products!$A$1:$G$49,MATCH($D708,products!$A$1:$A$49,0),MATCH(orders!K$1,products!$A$1:$G$1,0))</f>
        <v>0.2</v>
      </c>
      <c r="L708">
        <f>INDEX(products!$A$1:$G$49,MATCH($D708,products!$A$1:$A$49,0),MATCH(orders!L$1,products!$A$1:$G$1,0))</f>
        <v>4.125</v>
      </c>
      <c r="M708" s="3">
        <f t="shared" si="33"/>
        <v>0.82500000000000007</v>
      </c>
      <c r="N708" t="str">
        <f t="shared" si="34"/>
        <v>Excelsa</v>
      </c>
      <c r="O708" t="str">
        <f t="shared" si="35"/>
        <v>Medium</v>
      </c>
      <c r="P708" t="str">
        <f>_xlfn.XLOOKUP(Table2[[#This Row],[Customer ID]],customers!$A$1:$A$1001,customers!$I$1:$I$1001," ",0)</f>
        <v>No</v>
      </c>
    </row>
    <row r="709" spans="1:16" x14ac:dyDescent="0.25">
      <c r="A709" s="2" t="s">
        <v>4483</v>
      </c>
      <c r="B709" s="6">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INDEX(products!$A$1:$G$49,MATCH($D709,products!$A$1:$A$49,0),MATCH(orders!I$1,products!$A$1:$G$1,0))</f>
        <v>Lib</v>
      </c>
      <c r="J709" t="str">
        <f>INDEX(products!$A$1:$G$49,MATCH($D709,products!$A$1:$A$49,0),MATCH(orders!J$1,products!$A$1:$G$1,0))</f>
        <v>D</v>
      </c>
      <c r="K709" s="5">
        <f>INDEX(products!$A$1:$G$49,MATCH($D709,products!$A$1:$A$49,0),MATCH(orders!K$1,products!$A$1:$G$1,0))</f>
        <v>1</v>
      </c>
      <c r="L709">
        <f>INDEX(products!$A$1:$G$49,MATCH($D709,products!$A$1:$A$49,0),MATCH(orders!L$1,products!$A$1:$G$1,0))</f>
        <v>12.95</v>
      </c>
      <c r="M709" s="3">
        <f t="shared" si="33"/>
        <v>12.95</v>
      </c>
      <c r="N709" t="str">
        <f t="shared" si="34"/>
        <v>Liberica</v>
      </c>
      <c r="O709" t="str">
        <f t="shared" si="35"/>
        <v>Dark</v>
      </c>
      <c r="P709" t="str">
        <f>_xlfn.XLOOKUP(Table2[[#This Row],[Customer ID]],customers!$A$1:$A$1001,customers!$I$1:$I$1001," ",0)</f>
        <v>No</v>
      </c>
    </row>
    <row r="710" spans="1:16" x14ac:dyDescent="0.25">
      <c r="A710" s="2" t="s">
        <v>4488</v>
      </c>
      <c r="B710" s="6">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5">
        <f>INDEX(products!$A$1:$G$49,MATCH($D710,products!$A$1:$A$49,0),MATCH(orders!K$1,products!$A$1:$G$1,0))</f>
        <v>0.5</v>
      </c>
      <c r="L710">
        <f>INDEX(products!$A$1:$G$49,MATCH($D710,products!$A$1:$A$49,0),MATCH(orders!L$1,products!$A$1:$G$1,0))</f>
        <v>6.75</v>
      </c>
      <c r="M710" s="3">
        <f t="shared" si="33"/>
        <v>3.375</v>
      </c>
      <c r="N710" t="str">
        <f t="shared" si="34"/>
        <v>Arabica</v>
      </c>
      <c r="O710" t="str">
        <f t="shared" si="35"/>
        <v>Medium</v>
      </c>
      <c r="P710" t="str">
        <f>_xlfn.XLOOKUP(Table2[[#This Row],[Customer ID]],customers!$A$1:$A$1001,customers!$I$1:$I$1001," ",0)</f>
        <v>Yes</v>
      </c>
    </row>
    <row r="711" spans="1:16" x14ac:dyDescent="0.25">
      <c r="A711" s="2" t="s">
        <v>4494</v>
      </c>
      <c r="B711" s="6">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5">
        <f>INDEX(products!$A$1:$G$49,MATCH($D711,products!$A$1:$A$49,0),MATCH(orders!K$1,products!$A$1:$G$1,0))</f>
        <v>0.5</v>
      </c>
      <c r="L711">
        <f>INDEX(products!$A$1:$G$49,MATCH($D711,products!$A$1:$A$49,0),MATCH(orders!L$1,products!$A$1:$G$1,0))</f>
        <v>8.91</v>
      </c>
      <c r="M711" s="3">
        <f t="shared" si="33"/>
        <v>4.4550000000000001</v>
      </c>
      <c r="N711" t="str">
        <f t="shared" si="34"/>
        <v>Excelsa</v>
      </c>
      <c r="O711" t="str">
        <f t="shared" si="35"/>
        <v>Light</v>
      </c>
      <c r="P711" t="str">
        <f>_xlfn.XLOOKUP(Table2[[#This Row],[Customer ID]],customers!$A$1:$A$1001,customers!$I$1:$I$1001," ",0)</f>
        <v>Yes</v>
      </c>
    </row>
    <row r="712" spans="1:16" x14ac:dyDescent="0.25">
      <c r="A712" s="2" t="s">
        <v>4499</v>
      </c>
      <c r="B712" s="6">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5">
        <f>INDEX(products!$A$1:$G$49,MATCH($D712,products!$A$1:$A$49,0),MATCH(orders!K$1,products!$A$1:$G$1,0))</f>
        <v>0.5</v>
      </c>
      <c r="L712">
        <f>INDEX(products!$A$1:$G$49,MATCH($D712,products!$A$1:$A$49,0),MATCH(orders!L$1,products!$A$1:$G$1,0))</f>
        <v>8.25</v>
      </c>
      <c r="M712" s="3">
        <f t="shared" si="33"/>
        <v>4.125</v>
      </c>
      <c r="N712" t="str">
        <f t="shared" si="34"/>
        <v>Excelsa</v>
      </c>
      <c r="O712" t="str">
        <f t="shared" si="35"/>
        <v>Medium</v>
      </c>
      <c r="P712" t="str">
        <f>_xlfn.XLOOKUP(Table2[[#This Row],[Customer ID]],customers!$A$1:$A$1001,customers!$I$1:$I$1001," ",0)</f>
        <v>No</v>
      </c>
    </row>
    <row r="713" spans="1:16" x14ac:dyDescent="0.25">
      <c r="A713" s="2" t="s">
        <v>4505</v>
      </c>
      <c r="B713" s="6">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5">
        <f>INDEX(products!$A$1:$G$49,MATCH($D713,products!$A$1:$A$49,0),MATCH(orders!K$1,products!$A$1:$G$1,0))</f>
        <v>0.2</v>
      </c>
      <c r="L713">
        <f>INDEX(products!$A$1:$G$49,MATCH($D713,products!$A$1:$A$49,0),MATCH(orders!L$1,products!$A$1:$G$1,0))</f>
        <v>2.9849999999999999</v>
      </c>
      <c r="M713" s="3">
        <f t="shared" si="33"/>
        <v>0.59699999999999998</v>
      </c>
      <c r="N713" t="str">
        <f t="shared" si="34"/>
        <v>Robusta</v>
      </c>
      <c r="O713" t="str">
        <f t="shared" si="35"/>
        <v>Medium</v>
      </c>
      <c r="P713" t="str">
        <f>_xlfn.XLOOKUP(Table2[[#This Row],[Customer ID]],customers!$A$1:$A$1001,customers!$I$1:$I$1001," ",0)</f>
        <v>No</v>
      </c>
    </row>
    <row r="714" spans="1:16" x14ac:dyDescent="0.25">
      <c r="A714" s="2" t="s">
        <v>4512</v>
      </c>
      <c r="B714" s="6">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5">
        <f>INDEX(products!$A$1:$G$49,MATCH($D714,products!$A$1:$A$49,0),MATCH(orders!K$1,products!$A$1:$G$1,0))</f>
        <v>0.5</v>
      </c>
      <c r="L714">
        <f>INDEX(products!$A$1:$G$49,MATCH($D714,products!$A$1:$A$49,0),MATCH(orders!L$1,products!$A$1:$G$1,0))</f>
        <v>8.25</v>
      </c>
      <c r="M714" s="3">
        <f t="shared" si="33"/>
        <v>4.125</v>
      </c>
      <c r="N714" t="str">
        <f t="shared" si="34"/>
        <v>Excelsa</v>
      </c>
      <c r="O714" t="str">
        <f t="shared" si="35"/>
        <v>Medium</v>
      </c>
      <c r="P714" t="str">
        <f>_xlfn.XLOOKUP(Table2[[#This Row],[Customer ID]],customers!$A$1:$A$1001,customers!$I$1:$I$1001," ",0)</f>
        <v>No</v>
      </c>
    </row>
    <row r="715" spans="1:16" x14ac:dyDescent="0.25">
      <c r="A715" s="2" t="s">
        <v>4516</v>
      </c>
      <c r="B715" s="6">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5">
        <f>INDEX(products!$A$1:$G$49,MATCH($D715,products!$A$1:$A$49,0),MATCH(orders!K$1,products!$A$1:$G$1,0))</f>
        <v>0.2</v>
      </c>
      <c r="L715">
        <f>INDEX(products!$A$1:$G$49,MATCH($D715,products!$A$1:$A$49,0),MATCH(orders!L$1,products!$A$1:$G$1,0))</f>
        <v>2.9849999999999999</v>
      </c>
      <c r="M715" s="3">
        <f t="shared" si="33"/>
        <v>0.59699999999999998</v>
      </c>
      <c r="N715" t="str">
        <f t="shared" si="34"/>
        <v>Robusta</v>
      </c>
      <c r="O715" t="str">
        <f t="shared" si="35"/>
        <v>Medium</v>
      </c>
      <c r="P715" t="str">
        <f>_xlfn.XLOOKUP(Table2[[#This Row],[Customer ID]],customers!$A$1:$A$1001,customers!$I$1:$I$1001," ",0)</f>
        <v>No</v>
      </c>
    </row>
    <row r="716" spans="1:16" x14ac:dyDescent="0.25">
      <c r="A716" s="2" t="s">
        <v>4522</v>
      </c>
      <c r="B716" s="6">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5">
        <f>INDEX(products!$A$1:$G$49,MATCH($D716,products!$A$1:$A$49,0),MATCH(orders!K$1,products!$A$1:$G$1,0))</f>
        <v>0.2</v>
      </c>
      <c r="L716">
        <f>INDEX(products!$A$1:$G$49,MATCH($D716,products!$A$1:$A$49,0),MATCH(orders!L$1,products!$A$1:$G$1,0))</f>
        <v>3.645</v>
      </c>
      <c r="M716" s="3">
        <f t="shared" si="33"/>
        <v>0.72900000000000009</v>
      </c>
      <c r="N716" t="str">
        <f t="shared" si="34"/>
        <v>Excelsa</v>
      </c>
      <c r="O716" t="str">
        <f t="shared" si="35"/>
        <v>Dark</v>
      </c>
      <c r="P716" t="str">
        <f>_xlfn.XLOOKUP(Table2[[#This Row],[Customer ID]],customers!$A$1:$A$1001,customers!$I$1:$I$1001," ",0)</f>
        <v>Yes</v>
      </c>
    </row>
    <row r="717" spans="1:16" x14ac:dyDescent="0.25">
      <c r="A717" s="2" t="s">
        <v>4528</v>
      </c>
      <c r="B717" s="6">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5">
        <f>INDEX(products!$A$1:$G$49,MATCH($D717,products!$A$1:$A$49,0),MATCH(orders!K$1,products!$A$1:$G$1,0))</f>
        <v>1</v>
      </c>
      <c r="L717">
        <f>INDEX(products!$A$1:$G$49,MATCH($D717,products!$A$1:$A$49,0),MATCH(orders!L$1,products!$A$1:$G$1,0))</f>
        <v>14.85</v>
      </c>
      <c r="M717" s="3">
        <f t="shared" si="33"/>
        <v>14.85</v>
      </c>
      <c r="N717" t="str">
        <f t="shared" si="34"/>
        <v>Excelsa</v>
      </c>
      <c r="O717" t="str">
        <f t="shared" si="35"/>
        <v>Light</v>
      </c>
      <c r="P717" t="str">
        <f>_xlfn.XLOOKUP(Table2[[#This Row],[Customer ID]],customers!$A$1:$A$1001,customers!$I$1:$I$1001," ",0)</f>
        <v>No</v>
      </c>
    </row>
    <row r="718" spans="1:16" x14ac:dyDescent="0.25">
      <c r="A718" s="2" t="s">
        <v>4533</v>
      </c>
      <c r="B718" s="6">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5">
        <f>INDEX(products!$A$1:$G$49,MATCH($D718,products!$A$1:$A$49,0),MATCH(orders!K$1,products!$A$1:$G$1,0))</f>
        <v>1</v>
      </c>
      <c r="L718">
        <f>INDEX(products!$A$1:$G$49,MATCH($D718,products!$A$1:$A$49,0),MATCH(orders!L$1,products!$A$1:$G$1,0))</f>
        <v>11.95</v>
      </c>
      <c r="M718" s="3">
        <f t="shared" si="33"/>
        <v>11.95</v>
      </c>
      <c r="N718" t="str">
        <f t="shared" si="34"/>
        <v>Robusta</v>
      </c>
      <c r="O718" t="str">
        <f t="shared" si="35"/>
        <v>Light</v>
      </c>
      <c r="P718" t="str">
        <f>_xlfn.XLOOKUP(Table2[[#This Row],[Customer ID]],customers!$A$1:$A$1001,customers!$I$1:$I$1001," ",0)</f>
        <v>No</v>
      </c>
    </row>
    <row r="719" spans="1:16" x14ac:dyDescent="0.25">
      <c r="A719" s="2" t="s">
        <v>4539</v>
      </c>
      <c r="B719" s="6">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5">
        <f>INDEX(products!$A$1:$G$49,MATCH($D719,products!$A$1:$A$49,0),MATCH(orders!K$1,products!$A$1:$G$1,0))</f>
        <v>2.5</v>
      </c>
      <c r="L719">
        <f>INDEX(products!$A$1:$G$49,MATCH($D719,products!$A$1:$A$49,0),MATCH(orders!L$1,products!$A$1:$G$1,0))</f>
        <v>22.884999999999998</v>
      </c>
      <c r="M719" s="3">
        <f t="shared" si="33"/>
        <v>57.212499999999991</v>
      </c>
      <c r="N719" t="str">
        <f t="shared" si="34"/>
        <v>Arabica</v>
      </c>
      <c r="O719" t="str">
        <f t="shared" si="35"/>
        <v>Dark</v>
      </c>
      <c r="P719" t="str">
        <f>_xlfn.XLOOKUP(Table2[[#This Row],[Customer ID]],customers!$A$1:$A$1001,customers!$I$1:$I$1001," ",0)</f>
        <v>No</v>
      </c>
    </row>
    <row r="720" spans="1:16" x14ac:dyDescent="0.25">
      <c r="A720" s="2" t="s">
        <v>4545</v>
      </c>
      <c r="B720" s="6">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5">
        <f>INDEX(products!$A$1:$G$49,MATCH($D720,products!$A$1:$A$49,0),MATCH(orders!K$1,products!$A$1:$G$1,0))</f>
        <v>1</v>
      </c>
      <c r="L720">
        <f>INDEX(products!$A$1:$G$49,MATCH($D720,products!$A$1:$A$49,0),MATCH(orders!L$1,products!$A$1:$G$1,0))</f>
        <v>12.95</v>
      </c>
      <c r="M720" s="3">
        <f t="shared" si="33"/>
        <v>12.95</v>
      </c>
      <c r="N720" t="str">
        <f t="shared" si="34"/>
        <v>Liberica</v>
      </c>
      <c r="O720" t="str">
        <f t="shared" si="35"/>
        <v>Dark</v>
      </c>
      <c r="P720" t="str">
        <f>_xlfn.XLOOKUP(Table2[[#This Row],[Customer ID]],customers!$A$1:$A$1001,customers!$I$1:$I$1001," ",0)</f>
        <v>No</v>
      </c>
    </row>
    <row r="721" spans="1:16" x14ac:dyDescent="0.25">
      <c r="A721" s="2" t="s">
        <v>4551</v>
      </c>
      <c r="B721" s="6">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5">
        <f>INDEX(products!$A$1:$G$49,MATCH($D721,products!$A$1:$A$49,0),MATCH(orders!K$1,products!$A$1:$G$1,0))</f>
        <v>1</v>
      </c>
      <c r="L721">
        <f>INDEX(products!$A$1:$G$49,MATCH($D721,products!$A$1:$A$49,0),MATCH(orders!L$1,products!$A$1:$G$1,0))</f>
        <v>15.85</v>
      </c>
      <c r="M721" s="3">
        <f t="shared" si="33"/>
        <v>15.85</v>
      </c>
      <c r="N721" t="str">
        <f t="shared" si="34"/>
        <v>Liberica</v>
      </c>
      <c r="O721" t="str">
        <f t="shared" si="35"/>
        <v>Light</v>
      </c>
      <c r="P721" t="str">
        <f>_xlfn.XLOOKUP(Table2[[#This Row],[Customer ID]],customers!$A$1:$A$1001,customers!$I$1:$I$1001," ",0)</f>
        <v>Yes</v>
      </c>
    </row>
    <row r="722" spans="1:16" x14ac:dyDescent="0.25">
      <c r="A722" s="2" t="s">
        <v>4557</v>
      </c>
      <c r="B722" s="6">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5">
        <f>INDEX(products!$A$1:$G$49,MATCH($D722,products!$A$1:$A$49,0),MATCH(orders!K$1,products!$A$1:$G$1,0))</f>
        <v>0.5</v>
      </c>
      <c r="L722">
        <f>INDEX(products!$A$1:$G$49,MATCH($D722,products!$A$1:$A$49,0),MATCH(orders!L$1,products!$A$1:$G$1,0))</f>
        <v>7.29</v>
      </c>
      <c r="M722" s="3">
        <f t="shared" si="33"/>
        <v>3.645</v>
      </c>
      <c r="N722" t="str">
        <f t="shared" si="34"/>
        <v>Excelsa</v>
      </c>
      <c r="O722" t="str">
        <f t="shared" si="35"/>
        <v>Dark</v>
      </c>
      <c r="P722" t="str">
        <f>_xlfn.XLOOKUP(Table2[[#This Row],[Customer ID]],customers!$A$1:$A$1001,customers!$I$1:$I$1001," ",0)</f>
        <v>Yes</v>
      </c>
    </row>
    <row r="723" spans="1:16" x14ac:dyDescent="0.25">
      <c r="A723" s="2" t="s">
        <v>4563</v>
      </c>
      <c r="B723" s="6">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5">
        <f>INDEX(products!$A$1:$G$49,MATCH($D723,products!$A$1:$A$49,0),MATCH(orders!K$1,products!$A$1:$G$1,0))</f>
        <v>0.2</v>
      </c>
      <c r="L723">
        <f>INDEX(products!$A$1:$G$49,MATCH($D723,products!$A$1:$A$49,0),MATCH(orders!L$1,products!$A$1:$G$1,0))</f>
        <v>2.9849999999999999</v>
      </c>
      <c r="M723" s="3">
        <f t="shared" si="33"/>
        <v>0.59699999999999998</v>
      </c>
      <c r="N723" t="str">
        <f t="shared" si="34"/>
        <v>Robusta</v>
      </c>
      <c r="O723" t="str">
        <f t="shared" si="35"/>
        <v>Medium</v>
      </c>
      <c r="P723" t="str">
        <f>_xlfn.XLOOKUP(Table2[[#This Row],[Customer ID]],customers!$A$1:$A$1001,customers!$I$1:$I$1001," ",0)</f>
        <v>Yes</v>
      </c>
    </row>
    <row r="724" spans="1:16" x14ac:dyDescent="0.25">
      <c r="A724" s="2" t="s">
        <v>4569</v>
      </c>
      <c r="B724" s="6">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5">
        <f>INDEX(products!$A$1:$G$49,MATCH($D724,products!$A$1:$A$49,0),MATCH(orders!K$1,products!$A$1:$G$1,0))</f>
        <v>1</v>
      </c>
      <c r="L724">
        <f>INDEX(products!$A$1:$G$49,MATCH($D724,products!$A$1:$A$49,0),MATCH(orders!L$1,products!$A$1:$G$1,0))</f>
        <v>12.15</v>
      </c>
      <c r="M724" s="3">
        <f t="shared" si="33"/>
        <v>12.15</v>
      </c>
      <c r="N724" t="str">
        <f t="shared" si="34"/>
        <v>Excelsa</v>
      </c>
      <c r="O724" t="str">
        <f t="shared" si="35"/>
        <v>Dark</v>
      </c>
      <c r="P724" t="str">
        <f>_xlfn.XLOOKUP(Table2[[#This Row],[Customer ID]],customers!$A$1:$A$1001,customers!$I$1:$I$1001," ",0)</f>
        <v>No</v>
      </c>
    </row>
    <row r="725" spans="1:16" x14ac:dyDescent="0.25">
      <c r="A725" s="2" t="s">
        <v>4574</v>
      </c>
      <c r="B725" s="6">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5">
        <f>INDEX(products!$A$1:$G$49,MATCH($D725,products!$A$1:$A$49,0),MATCH(orders!K$1,products!$A$1:$G$1,0))</f>
        <v>2.5</v>
      </c>
      <c r="L725">
        <f>INDEX(products!$A$1:$G$49,MATCH($D725,products!$A$1:$A$49,0),MATCH(orders!L$1,products!$A$1:$G$1,0))</f>
        <v>31.624999999999996</v>
      </c>
      <c r="M725" s="3">
        <f t="shared" si="33"/>
        <v>79.062499999999986</v>
      </c>
      <c r="N725" t="str">
        <f t="shared" si="34"/>
        <v>Excelsa</v>
      </c>
      <c r="O725" t="str">
        <f t="shared" si="35"/>
        <v>Medium</v>
      </c>
      <c r="P725" t="str">
        <f>_xlfn.XLOOKUP(Table2[[#This Row],[Customer ID]],customers!$A$1:$A$1001,customers!$I$1:$I$1001," ",0)</f>
        <v>No</v>
      </c>
    </row>
    <row r="726" spans="1:16" x14ac:dyDescent="0.25">
      <c r="A726" s="2" t="s">
        <v>4580</v>
      </c>
      <c r="B726" s="6">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5">
        <f>INDEX(products!$A$1:$G$49,MATCH($D726,products!$A$1:$A$49,0),MATCH(orders!K$1,products!$A$1:$G$1,0))</f>
        <v>0.2</v>
      </c>
      <c r="L726">
        <f>INDEX(products!$A$1:$G$49,MATCH($D726,products!$A$1:$A$49,0),MATCH(orders!L$1,products!$A$1:$G$1,0))</f>
        <v>3.375</v>
      </c>
      <c r="M726" s="3">
        <f t="shared" si="33"/>
        <v>0.67500000000000004</v>
      </c>
      <c r="N726" t="str">
        <f t="shared" si="34"/>
        <v>Arabica</v>
      </c>
      <c r="O726" t="str">
        <f t="shared" si="35"/>
        <v>Medium</v>
      </c>
      <c r="P726" t="str">
        <f>_xlfn.XLOOKUP(Table2[[#This Row],[Customer ID]],customers!$A$1:$A$1001,customers!$I$1:$I$1001," ",0)</f>
        <v>Yes</v>
      </c>
    </row>
    <row r="727" spans="1:16" x14ac:dyDescent="0.25">
      <c r="A727" s="2" t="s">
        <v>4585</v>
      </c>
      <c r="B727" s="6">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5">
        <f>INDEX(products!$A$1:$G$49,MATCH($D727,products!$A$1:$A$49,0),MATCH(orders!K$1,products!$A$1:$G$1,0))</f>
        <v>0.2</v>
      </c>
      <c r="L727">
        <f>INDEX(products!$A$1:$G$49,MATCH($D727,products!$A$1:$A$49,0),MATCH(orders!L$1,products!$A$1:$G$1,0))</f>
        <v>3.8849999999999998</v>
      </c>
      <c r="M727" s="3">
        <f t="shared" si="33"/>
        <v>0.77700000000000002</v>
      </c>
      <c r="N727" t="str">
        <f t="shared" si="34"/>
        <v>Arabica</v>
      </c>
      <c r="O727" t="str">
        <f t="shared" si="35"/>
        <v>Light</v>
      </c>
      <c r="P727" t="str">
        <f>_xlfn.XLOOKUP(Table2[[#This Row],[Customer ID]],customers!$A$1:$A$1001,customers!$I$1:$I$1001," ",0)</f>
        <v>No</v>
      </c>
    </row>
    <row r="728" spans="1:16" x14ac:dyDescent="0.25">
      <c r="A728" s="2" t="s">
        <v>4591</v>
      </c>
      <c r="B728" s="6">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5">
        <f>INDEX(products!$A$1:$G$49,MATCH($D728,products!$A$1:$A$49,0),MATCH(orders!K$1,products!$A$1:$G$1,0))</f>
        <v>2.5</v>
      </c>
      <c r="L728">
        <f>INDEX(products!$A$1:$G$49,MATCH($D728,products!$A$1:$A$49,0),MATCH(orders!L$1,products!$A$1:$G$1,0))</f>
        <v>36.454999999999998</v>
      </c>
      <c r="M728" s="3">
        <f t="shared" si="33"/>
        <v>91.137499999999989</v>
      </c>
      <c r="N728" t="str">
        <f t="shared" si="34"/>
        <v>Liberica</v>
      </c>
      <c r="O728" t="str">
        <f t="shared" si="35"/>
        <v>Light</v>
      </c>
      <c r="P728" t="str">
        <f>_xlfn.XLOOKUP(Table2[[#This Row],[Customer ID]],customers!$A$1:$A$1001,customers!$I$1:$I$1001," ",0)</f>
        <v>No</v>
      </c>
    </row>
    <row r="729" spans="1:16" x14ac:dyDescent="0.25">
      <c r="A729" s="2" t="s">
        <v>4596</v>
      </c>
      <c r="B729" s="6">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5">
        <f>INDEX(products!$A$1:$G$49,MATCH($D729,products!$A$1:$A$49,0),MATCH(orders!K$1,products!$A$1:$G$1,0))</f>
        <v>0.5</v>
      </c>
      <c r="L729">
        <f>INDEX(products!$A$1:$G$49,MATCH($D729,products!$A$1:$A$49,0),MATCH(orders!L$1,products!$A$1:$G$1,0))</f>
        <v>5.97</v>
      </c>
      <c r="M729" s="3">
        <f t="shared" si="33"/>
        <v>2.9849999999999999</v>
      </c>
      <c r="N729" t="str">
        <f t="shared" si="34"/>
        <v>Robusta</v>
      </c>
      <c r="O729" t="str">
        <f t="shared" si="35"/>
        <v>Medium</v>
      </c>
      <c r="P729" t="str">
        <f>_xlfn.XLOOKUP(Table2[[#This Row],[Customer ID]],customers!$A$1:$A$1001,customers!$I$1:$I$1001," ",0)</f>
        <v>Yes</v>
      </c>
    </row>
    <row r="730" spans="1:16" x14ac:dyDescent="0.25">
      <c r="A730" s="2" t="s">
        <v>4602</v>
      </c>
      <c r="B730" s="6">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5">
        <f>INDEX(products!$A$1:$G$49,MATCH($D730,products!$A$1:$A$49,0),MATCH(orders!K$1,products!$A$1:$G$1,0))</f>
        <v>0.5</v>
      </c>
      <c r="L730">
        <f>INDEX(products!$A$1:$G$49,MATCH($D730,products!$A$1:$A$49,0),MATCH(orders!L$1,products!$A$1:$G$1,0))</f>
        <v>7.29</v>
      </c>
      <c r="M730" s="3">
        <f t="shared" si="33"/>
        <v>3.645</v>
      </c>
      <c r="N730" t="str">
        <f t="shared" si="34"/>
        <v>Excelsa</v>
      </c>
      <c r="O730" t="str">
        <f t="shared" si="35"/>
        <v>Dark</v>
      </c>
      <c r="P730" t="str">
        <f>_xlfn.XLOOKUP(Table2[[#This Row],[Customer ID]],customers!$A$1:$A$1001,customers!$I$1:$I$1001," ",0)</f>
        <v>Yes</v>
      </c>
    </row>
    <row r="731" spans="1:16" x14ac:dyDescent="0.25">
      <c r="A731" s="2" t="s">
        <v>4608</v>
      </c>
      <c r="B731" s="6">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5">
        <f>INDEX(products!$A$1:$G$49,MATCH($D731,products!$A$1:$A$49,0),MATCH(orders!K$1,products!$A$1:$G$1,0))</f>
        <v>0.2</v>
      </c>
      <c r="L731">
        <f>INDEX(products!$A$1:$G$49,MATCH($D731,products!$A$1:$A$49,0),MATCH(orders!L$1,products!$A$1:$G$1,0))</f>
        <v>4.3650000000000002</v>
      </c>
      <c r="M731" s="3">
        <f t="shared" si="33"/>
        <v>0.87300000000000011</v>
      </c>
      <c r="N731" t="str">
        <f t="shared" si="34"/>
        <v>Liberica</v>
      </c>
      <c r="O731" t="str">
        <f t="shared" si="35"/>
        <v>Medium</v>
      </c>
      <c r="P731" t="str">
        <f>_xlfn.XLOOKUP(Table2[[#This Row],[Customer ID]],customers!$A$1:$A$1001,customers!$I$1:$I$1001," ",0)</f>
        <v>No</v>
      </c>
    </row>
    <row r="732" spans="1:16" x14ac:dyDescent="0.25">
      <c r="A732" s="2" t="s">
        <v>4614</v>
      </c>
      <c r="B732" s="6">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5">
        <f>INDEX(products!$A$1:$G$49,MATCH($D732,products!$A$1:$A$49,0),MATCH(orders!K$1,products!$A$1:$G$1,0))</f>
        <v>2.5</v>
      </c>
      <c r="L732">
        <f>INDEX(products!$A$1:$G$49,MATCH($D732,products!$A$1:$A$49,0),MATCH(orders!L$1,products!$A$1:$G$1,0))</f>
        <v>36.454999999999998</v>
      </c>
      <c r="M732" s="3">
        <f t="shared" si="33"/>
        <v>91.137499999999989</v>
      </c>
      <c r="N732" t="str">
        <f t="shared" si="34"/>
        <v>Liberica</v>
      </c>
      <c r="O732" t="str">
        <f t="shared" si="35"/>
        <v>Light</v>
      </c>
      <c r="P732" t="str">
        <f>_xlfn.XLOOKUP(Table2[[#This Row],[Customer ID]],customers!$A$1:$A$1001,customers!$I$1:$I$1001," ",0)</f>
        <v>No</v>
      </c>
    </row>
    <row r="733" spans="1:16" x14ac:dyDescent="0.25">
      <c r="A733" s="2" t="s">
        <v>4620</v>
      </c>
      <c r="B733" s="6">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5">
        <f>INDEX(products!$A$1:$G$49,MATCH($D733,products!$A$1:$A$49,0),MATCH(orders!K$1,products!$A$1:$G$1,0))</f>
        <v>0.2</v>
      </c>
      <c r="L733">
        <f>INDEX(products!$A$1:$G$49,MATCH($D733,products!$A$1:$A$49,0),MATCH(orders!L$1,products!$A$1:$G$1,0))</f>
        <v>3.8849999999999998</v>
      </c>
      <c r="M733" s="3">
        <f t="shared" si="33"/>
        <v>0.77700000000000002</v>
      </c>
      <c r="N733" t="str">
        <f t="shared" si="34"/>
        <v>Liberica</v>
      </c>
      <c r="O733" t="str">
        <f t="shared" si="35"/>
        <v>Dark</v>
      </c>
      <c r="P733" t="str">
        <f>_xlfn.XLOOKUP(Table2[[#This Row],[Customer ID]],customers!$A$1:$A$1001,customers!$I$1:$I$1001," ",0)</f>
        <v>Yes</v>
      </c>
    </row>
    <row r="734" spans="1:16" x14ac:dyDescent="0.25">
      <c r="A734" s="2" t="s">
        <v>4625</v>
      </c>
      <c r="B734" s="6">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5">
        <f>INDEX(products!$A$1:$G$49,MATCH($D734,products!$A$1:$A$49,0),MATCH(orders!K$1,products!$A$1:$G$1,0))</f>
        <v>0.2</v>
      </c>
      <c r="L734">
        <f>INDEX(products!$A$1:$G$49,MATCH($D734,products!$A$1:$A$49,0),MATCH(orders!L$1,products!$A$1:$G$1,0))</f>
        <v>4.4550000000000001</v>
      </c>
      <c r="M734" s="3">
        <f t="shared" si="33"/>
        <v>0.89100000000000001</v>
      </c>
      <c r="N734" t="str">
        <f t="shared" si="34"/>
        <v>Excelsa</v>
      </c>
      <c r="O734" t="str">
        <f t="shared" si="35"/>
        <v>Light</v>
      </c>
      <c r="P734" t="str">
        <f>_xlfn.XLOOKUP(Table2[[#This Row],[Customer ID]],customers!$A$1:$A$1001,customers!$I$1:$I$1001," ",0)</f>
        <v>No</v>
      </c>
    </row>
    <row r="735" spans="1:16" x14ac:dyDescent="0.25">
      <c r="A735" s="2" t="s">
        <v>4631</v>
      </c>
      <c r="B735" s="6">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5">
        <f>INDEX(products!$A$1:$G$49,MATCH($D735,products!$A$1:$A$49,0),MATCH(orders!K$1,products!$A$1:$G$1,0))</f>
        <v>2.5</v>
      </c>
      <c r="L735">
        <f>INDEX(products!$A$1:$G$49,MATCH($D735,products!$A$1:$A$49,0),MATCH(orders!L$1,products!$A$1:$G$1,0))</f>
        <v>33.464999999999996</v>
      </c>
      <c r="M735" s="3">
        <f t="shared" si="33"/>
        <v>83.662499999999994</v>
      </c>
      <c r="N735" t="str">
        <f t="shared" si="34"/>
        <v>Liberica</v>
      </c>
      <c r="O735" t="str">
        <f t="shared" si="35"/>
        <v>Medium</v>
      </c>
      <c r="P735" t="str">
        <f>_xlfn.XLOOKUP(Table2[[#This Row],[Customer ID]],customers!$A$1:$A$1001,customers!$I$1:$I$1001," ",0)</f>
        <v>Yes</v>
      </c>
    </row>
    <row r="736" spans="1:16" x14ac:dyDescent="0.25">
      <c r="A736" s="2" t="s">
        <v>4637</v>
      </c>
      <c r="B736" s="6">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5">
        <f>INDEX(products!$A$1:$G$49,MATCH($D736,products!$A$1:$A$49,0),MATCH(orders!K$1,products!$A$1:$G$1,0))</f>
        <v>0.2</v>
      </c>
      <c r="L736">
        <f>INDEX(products!$A$1:$G$49,MATCH($D736,products!$A$1:$A$49,0),MATCH(orders!L$1,products!$A$1:$G$1,0))</f>
        <v>2.6849999999999996</v>
      </c>
      <c r="M736" s="3">
        <f t="shared" si="33"/>
        <v>0.53699999999999992</v>
      </c>
      <c r="N736" t="str">
        <f t="shared" si="34"/>
        <v>Robusta</v>
      </c>
      <c r="O736" t="str">
        <f t="shared" si="35"/>
        <v>Dark</v>
      </c>
      <c r="P736" t="str">
        <f>_xlfn.XLOOKUP(Table2[[#This Row],[Customer ID]],customers!$A$1:$A$1001,customers!$I$1:$I$1001," ",0)</f>
        <v>No</v>
      </c>
    </row>
    <row r="737" spans="1:16" x14ac:dyDescent="0.25">
      <c r="A737" s="2" t="s">
        <v>4642</v>
      </c>
      <c r="B737" s="6">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5">
        <f>INDEX(products!$A$1:$G$49,MATCH($D737,products!$A$1:$A$49,0),MATCH(orders!K$1,products!$A$1:$G$1,0))</f>
        <v>0.2</v>
      </c>
      <c r="L737">
        <f>INDEX(products!$A$1:$G$49,MATCH($D737,products!$A$1:$A$49,0),MATCH(orders!L$1,products!$A$1:$G$1,0))</f>
        <v>3.645</v>
      </c>
      <c r="M737" s="3">
        <f t="shared" si="33"/>
        <v>0.72900000000000009</v>
      </c>
      <c r="N737" t="str">
        <f t="shared" si="34"/>
        <v>Excelsa</v>
      </c>
      <c r="O737" t="str">
        <f t="shared" si="35"/>
        <v>Dark</v>
      </c>
      <c r="P737" t="str">
        <f>_xlfn.XLOOKUP(Table2[[#This Row],[Customer ID]],customers!$A$1:$A$1001,customers!$I$1:$I$1001," ",0)</f>
        <v>No</v>
      </c>
    </row>
    <row r="738" spans="1:16" x14ac:dyDescent="0.25">
      <c r="A738" s="2" t="s">
        <v>4647</v>
      </c>
      <c r="B738" s="6">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5">
        <f>INDEX(products!$A$1:$G$49,MATCH($D738,products!$A$1:$A$49,0),MATCH(orders!K$1,products!$A$1:$G$1,0))</f>
        <v>1</v>
      </c>
      <c r="L738">
        <f>INDEX(products!$A$1:$G$49,MATCH($D738,products!$A$1:$A$49,0),MATCH(orders!L$1,products!$A$1:$G$1,0))</f>
        <v>12.95</v>
      </c>
      <c r="M738" s="3">
        <f t="shared" si="33"/>
        <v>12.95</v>
      </c>
      <c r="N738" t="str">
        <f t="shared" si="34"/>
        <v>Liberica</v>
      </c>
      <c r="O738" t="str">
        <f t="shared" si="35"/>
        <v>Dark</v>
      </c>
      <c r="P738" t="str">
        <f>_xlfn.XLOOKUP(Table2[[#This Row],[Customer ID]],customers!$A$1:$A$1001,customers!$I$1:$I$1001," ",0)</f>
        <v>Yes</v>
      </c>
    </row>
    <row r="739" spans="1:16" x14ac:dyDescent="0.25">
      <c r="A739" s="2" t="s">
        <v>4653</v>
      </c>
      <c r="B739" s="6">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5">
        <f>INDEX(products!$A$1:$G$49,MATCH($D739,products!$A$1:$A$49,0),MATCH(orders!K$1,products!$A$1:$G$1,0))</f>
        <v>1</v>
      </c>
      <c r="L739">
        <f>INDEX(products!$A$1:$G$49,MATCH($D739,products!$A$1:$A$49,0),MATCH(orders!L$1,products!$A$1:$G$1,0))</f>
        <v>11.25</v>
      </c>
      <c r="M739" s="3">
        <f t="shared" si="33"/>
        <v>11.25</v>
      </c>
      <c r="N739" t="str">
        <f t="shared" si="34"/>
        <v>Arabica</v>
      </c>
      <c r="O739" t="str">
        <f t="shared" si="35"/>
        <v>Medium</v>
      </c>
      <c r="P739" t="str">
        <f>_xlfn.XLOOKUP(Table2[[#This Row],[Customer ID]],customers!$A$1:$A$1001,customers!$I$1:$I$1001," ",0)</f>
        <v>No</v>
      </c>
    </row>
    <row r="740" spans="1:16" x14ac:dyDescent="0.25">
      <c r="A740" s="2" t="s">
        <v>4659</v>
      </c>
      <c r="B740" s="6">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5">
        <f>INDEX(products!$A$1:$G$49,MATCH($D740,products!$A$1:$A$49,0),MATCH(orders!K$1,products!$A$1:$G$1,0))</f>
        <v>0.2</v>
      </c>
      <c r="L740">
        <f>INDEX(products!$A$1:$G$49,MATCH($D740,products!$A$1:$A$49,0),MATCH(orders!L$1,products!$A$1:$G$1,0))</f>
        <v>3.5849999999999995</v>
      </c>
      <c r="M740" s="3">
        <f t="shared" si="33"/>
        <v>0.71699999999999997</v>
      </c>
      <c r="N740" t="str">
        <f t="shared" si="34"/>
        <v>Robusta</v>
      </c>
      <c r="O740" t="str">
        <f t="shared" si="35"/>
        <v>Light</v>
      </c>
      <c r="P740" t="str">
        <f>_xlfn.XLOOKUP(Table2[[#This Row],[Customer ID]],customers!$A$1:$A$1001,customers!$I$1:$I$1001," ",0)</f>
        <v>No</v>
      </c>
    </row>
    <row r="741" spans="1:16" x14ac:dyDescent="0.25">
      <c r="A741" s="2" t="s">
        <v>4665</v>
      </c>
      <c r="B741" s="6">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5">
        <f>INDEX(products!$A$1:$G$49,MATCH($D741,products!$A$1:$A$49,0),MATCH(orders!K$1,products!$A$1:$G$1,0))</f>
        <v>0.2</v>
      </c>
      <c r="L741">
        <f>INDEX(products!$A$1:$G$49,MATCH($D741,products!$A$1:$A$49,0),MATCH(orders!L$1,products!$A$1:$G$1,0))</f>
        <v>3.645</v>
      </c>
      <c r="M741" s="3">
        <f t="shared" si="33"/>
        <v>0.72900000000000009</v>
      </c>
      <c r="N741" t="str">
        <f t="shared" si="34"/>
        <v>Excelsa</v>
      </c>
      <c r="O741" t="str">
        <f t="shared" si="35"/>
        <v>Dark</v>
      </c>
      <c r="P741" t="str">
        <f>_xlfn.XLOOKUP(Table2[[#This Row],[Customer ID]],customers!$A$1:$A$1001,customers!$I$1:$I$1001," ",0)</f>
        <v>No</v>
      </c>
    </row>
    <row r="742" spans="1:16" x14ac:dyDescent="0.25">
      <c r="A742" s="2" t="s">
        <v>4670</v>
      </c>
      <c r="B742" s="6">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5">
        <f>INDEX(products!$A$1:$G$49,MATCH($D742,products!$A$1:$A$49,0),MATCH(orders!K$1,products!$A$1:$G$1,0))</f>
        <v>0.5</v>
      </c>
      <c r="L742">
        <f>INDEX(products!$A$1:$G$49,MATCH($D742,products!$A$1:$A$49,0),MATCH(orders!L$1,products!$A$1:$G$1,0))</f>
        <v>7.169999999999999</v>
      </c>
      <c r="M742" s="3">
        <f t="shared" si="33"/>
        <v>3.5849999999999995</v>
      </c>
      <c r="N742" t="str">
        <f t="shared" si="34"/>
        <v>Robusta</v>
      </c>
      <c r="O742" t="str">
        <f t="shared" si="35"/>
        <v>Light</v>
      </c>
      <c r="P742" t="str">
        <f>_xlfn.XLOOKUP(Table2[[#This Row],[Customer ID]],customers!$A$1:$A$1001,customers!$I$1:$I$1001," ",0)</f>
        <v>No</v>
      </c>
    </row>
    <row r="743" spans="1:16" x14ac:dyDescent="0.25">
      <c r="A743" s="2" t="s">
        <v>4676</v>
      </c>
      <c r="B743" s="6">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5">
        <f>INDEX(products!$A$1:$G$49,MATCH($D743,products!$A$1:$A$49,0),MATCH(orders!K$1,products!$A$1:$G$1,0))</f>
        <v>0.2</v>
      </c>
      <c r="L743">
        <f>INDEX(products!$A$1:$G$49,MATCH($D743,products!$A$1:$A$49,0),MATCH(orders!L$1,products!$A$1:$G$1,0))</f>
        <v>4.3650000000000002</v>
      </c>
      <c r="M743" s="3">
        <f t="shared" si="33"/>
        <v>0.87300000000000011</v>
      </c>
      <c r="N743" t="str">
        <f t="shared" si="34"/>
        <v>Liberica</v>
      </c>
      <c r="O743" t="str">
        <f t="shared" si="35"/>
        <v>Medium</v>
      </c>
      <c r="P743" t="str">
        <f>_xlfn.XLOOKUP(Table2[[#This Row],[Customer ID]],customers!$A$1:$A$1001,customers!$I$1:$I$1001," ",0)</f>
        <v>No</v>
      </c>
    </row>
    <row r="744" spans="1:16" x14ac:dyDescent="0.25">
      <c r="A744" s="2" t="s">
        <v>4682</v>
      </c>
      <c r="B744" s="6">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5">
        <f>INDEX(products!$A$1:$G$49,MATCH($D744,products!$A$1:$A$49,0),MATCH(orders!K$1,products!$A$1:$G$1,0))</f>
        <v>1</v>
      </c>
      <c r="L744">
        <f>INDEX(products!$A$1:$G$49,MATCH($D744,products!$A$1:$A$49,0),MATCH(orders!L$1,products!$A$1:$G$1,0))</f>
        <v>14.55</v>
      </c>
      <c r="M744" s="3">
        <f t="shared" si="33"/>
        <v>14.55</v>
      </c>
      <c r="N744" t="str">
        <f t="shared" si="34"/>
        <v>Liberica</v>
      </c>
      <c r="O744" t="str">
        <f t="shared" si="35"/>
        <v>Medium</v>
      </c>
      <c r="P744" t="str">
        <f>_xlfn.XLOOKUP(Table2[[#This Row],[Customer ID]],customers!$A$1:$A$1001,customers!$I$1:$I$1001," ",0)</f>
        <v>No</v>
      </c>
    </row>
    <row r="745" spans="1:16" x14ac:dyDescent="0.25">
      <c r="A745" s="2" t="s">
        <v>4688</v>
      </c>
      <c r="B745" s="6">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5">
        <f>INDEX(products!$A$1:$G$49,MATCH($D745,products!$A$1:$A$49,0),MATCH(orders!K$1,products!$A$1:$G$1,0))</f>
        <v>0.5</v>
      </c>
      <c r="L745">
        <f>INDEX(products!$A$1:$G$49,MATCH($D745,products!$A$1:$A$49,0),MATCH(orders!L$1,products!$A$1:$G$1,0))</f>
        <v>5.97</v>
      </c>
      <c r="M745" s="3">
        <f t="shared" si="33"/>
        <v>2.9849999999999999</v>
      </c>
      <c r="N745" t="str">
        <f t="shared" si="34"/>
        <v>Arabica</v>
      </c>
      <c r="O745" t="str">
        <f t="shared" si="35"/>
        <v>Dark</v>
      </c>
      <c r="P745" t="str">
        <f>_xlfn.XLOOKUP(Table2[[#This Row],[Customer ID]],customers!$A$1:$A$1001,customers!$I$1:$I$1001," ",0)</f>
        <v>No</v>
      </c>
    </row>
    <row r="746" spans="1:16" x14ac:dyDescent="0.25">
      <c r="A746" s="2" t="s">
        <v>4694</v>
      </c>
      <c r="B746" s="6">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5">
        <f>INDEX(products!$A$1:$G$49,MATCH($D746,products!$A$1:$A$49,0),MATCH(orders!K$1,products!$A$1:$G$1,0))</f>
        <v>0.2</v>
      </c>
      <c r="L746">
        <f>INDEX(products!$A$1:$G$49,MATCH($D746,products!$A$1:$A$49,0),MATCH(orders!L$1,products!$A$1:$G$1,0))</f>
        <v>2.9849999999999999</v>
      </c>
      <c r="M746" s="3">
        <f t="shared" si="33"/>
        <v>0.59699999999999998</v>
      </c>
      <c r="N746" t="str">
        <f t="shared" si="34"/>
        <v>Robusta</v>
      </c>
      <c r="O746" t="str">
        <f t="shared" si="35"/>
        <v>Medium</v>
      </c>
      <c r="P746" t="str">
        <f>_xlfn.XLOOKUP(Table2[[#This Row],[Customer ID]],customers!$A$1:$A$1001,customers!$I$1:$I$1001," ",0)</f>
        <v>Yes</v>
      </c>
    </row>
    <row r="747" spans="1:16" x14ac:dyDescent="0.25">
      <c r="A747" s="2" t="s">
        <v>4699</v>
      </c>
      <c r="B747" s="6">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5">
        <f>INDEX(products!$A$1:$G$49,MATCH($D747,products!$A$1:$A$49,0),MATCH(orders!K$1,products!$A$1:$G$1,0))</f>
        <v>0.5</v>
      </c>
      <c r="L747">
        <f>INDEX(products!$A$1:$G$49,MATCH($D747,products!$A$1:$A$49,0),MATCH(orders!L$1,products!$A$1:$G$1,0))</f>
        <v>7.29</v>
      </c>
      <c r="M747" s="3">
        <f t="shared" si="33"/>
        <v>3.645</v>
      </c>
      <c r="N747" t="str">
        <f t="shared" si="34"/>
        <v>Excelsa</v>
      </c>
      <c r="O747" t="str">
        <f t="shared" si="35"/>
        <v>Dark</v>
      </c>
      <c r="P747" t="str">
        <f>_xlfn.XLOOKUP(Table2[[#This Row],[Customer ID]],customers!$A$1:$A$1001,customers!$I$1:$I$1001," ",0)</f>
        <v>No</v>
      </c>
    </row>
    <row r="748" spans="1:16" x14ac:dyDescent="0.25">
      <c r="A748" s="2" t="s">
        <v>4705</v>
      </c>
      <c r="B748" s="6">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5">
        <f>INDEX(products!$A$1:$G$49,MATCH($D748,products!$A$1:$A$49,0),MATCH(orders!K$1,products!$A$1:$G$1,0))</f>
        <v>1</v>
      </c>
      <c r="L748">
        <f>INDEX(products!$A$1:$G$49,MATCH($D748,products!$A$1:$A$49,0),MATCH(orders!L$1,products!$A$1:$G$1,0))</f>
        <v>11.25</v>
      </c>
      <c r="M748" s="3">
        <f t="shared" si="33"/>
        <v>11.25</v>
      </c>
      <c r="N748" t="str">
        <f t="shared" si="34"/>
        <v>Arabica</v>
      </c>
      <c r="O748" t="str">
        <f t="shared" si="35"/>
        <v>Medium</v>
      </c>
      <c r="P748" t="str">
        <f>_xlfn.XLOOKUP(Table2[[#This Row],[Customer ID]],customers!$A$1:$A$1001,customers!$I$1:$I$1001," ",0)</f>
        <v>No</v>
      </c>
    </row>
    <row r="749" spans="1:16" x14ac:dyDescent="0.25">
      <c r="A749" s="2" t="s">
        <v>4711</v>
      </c>
      <c r="B749" s="6">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5">
        <f>INDEX(products!$A$1:$G$49,MATCH($D749,products!$A$1:$A$49,0),MATCH(orders!K$1,products!$A$1:$G$1,0))</f>
        <v>0.5</v>
      </c>
      <c r="L749">
        <f>INDEX(products!$A$1:$G$49,MATCH($D749,products!$A$1:$A$49,0),MATCH(orders!L$1,products!$A$1:$G$1,0))</f>
        <v>8.73</v>
      </c>
      <c r="M749" s="3">
        <f t="shared" si="33"/>
        <v>4.3650000000000002</v>
      </c>
      <c r="N749" t="str">
        <f t="shared" si="34"/>
        <v>Liberica</v>
      </c>
      <c r="O749" t="str">
        <f t="shared" si="35"/>
        <v>Medium</v>
      </c>
      <c r="P749" t="str">
        <f>_xlfn.XLOOKUP(Table2[[#This Row],[Customer ID]],customers!$A$1:$A$1001,customers!$I$1:$I$1001," ",0)</f>
        <v>Yes</v>
      </c>
    </row>
    <row r="750" spans="1:16" x14ac:dyDescent="0.25">
      <c r="A750" s="2" t="s">
        <v>4717</v>
      </c>
      <c r="B750" s="6">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5">
        <f>INDEX(products!$A$1:$G$49,MATCH($D750,products!$A$1:$A$49,0),MATCH(orders!K$1,products!$A$1:$G$1,0))</f>
        <v>0.5</v>
      </c>
      <c r="L750">
        <f>INDEX(products!$A$1:$G$49,MATCH($D750,products!$A$1:$A$49,0),MATCH(orders!L$1,products!$A$1:$G$1,0))</f>
        <v>7.29</v>
      </c>
      <c r="M750" s="3">
        <f t="shared" si="33"/>
        <v>3.645</v>
      </c>
      <c r="N750" t="str">
        <f t="shared" si="34"/>
        <v>Excelsa</v>
      </c>
      <c r="O750" t="str">
        <f t="shared" si="35"/>
        <v>Dark</v>
      </c>
      <c r="P750" t="str">
        <f>_xlfn.XLOOKUP(Table2[[#This Row],[Customer ID]],customers!$A$1:$A$1001,customers!$I$1:$I$1001," ",0)</f>
        <v>No</v>
      </c>
    </row>
    <row r="751" spans="1:16" x14ac:dyDescent="0.25">
      <c r="A751" s="2" t="s">
        <v>4723</v>
      </c>
      <c r="B751" s="6">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5">
        <f>INDEX(products!$A$1:$G$49,MATCH($D751,products!$A$1:$A$49,0),MATCH(orders!K$1,products!$A$1:$G$1,0))</f>
        <v>0.2</v>
      </c>
      <c r="L751">
        <f>INDEX(products!$A$1:$G$49,MATCH($D751,products!$A$1:$A$49,0),MATCH(orders!L$1,products!$A$1:$G$1,0))</f>
        <v>2.6849999999999996</v>
      </c>
      <c r="M751" s="3">
        <f t="shared" si="33"/>
        <v>0.53699999999999992</v>
      </c>
      <c r="N751" t="str">
        <f t="shared" si="34"/>
        <v>Robusta</v>
      </c>
      <c r="O751" t="str">
        <f t="shared" si="35"/>
        <v>Dark</v>
      </c>
      <c r="P751" t="str">
        <f>_xlfn.XLOOKUP(Table2[[#This Row],[Customer ID]],customers!$A$1:$A$1001,customers!$I$1:$I$1001," ",0)</f>
        <v>Yes</v>
      </c>
    </row>
    <row r="752" spans="1:16" x14ac:dyDescent="0.25">
      <c r="A752" s="2" t="s">
        <v>4730</v>
      </c>
      <c r="B752" s="6">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5">
        <f>INDEX(products!$A$1:$G$49,MATCH($D752,products!$A$1:$A$49,0),MATCH(orders!K$1,products!$A$1:$G$1,0))</f>
        <v>0.5</v>
      </c>
      <c r="L752">
        <f>INDEX(products!$A$1:$G$49,MATCH($D752,products!$A$1:$A$49,0),MATCH(orders!L$1,products!$A$1:$G$1,0))</f>
        <v>5.97</v>
      </c>
      <c r="M752" s="3">
        <f t="shared" si="33"/>
        <v>2.9849999999999999</v>
      </c>
      <c r="N752" t="str">
        <f t="shared" si="34"/>
        <v>Robusta</v>
      </c>
      <c r="O752" t="str">
        <f t="shared" si="35"/>
        <v>Medium</v>
      </c>
      <c r="P752" t="str">
        <f>_xlfn.XLOOKUP(Table2[[#This Row],[Customer ID]],customers!$A$1:$A$1001,customers!$I$1:$I$1001," ",0)</f>
        <v>Yes</v>
      </c>
    </row>
    <row r="753" spans="1:16" x14ac:dyDescent="0.25">
      <c r="A753" s="2" t="s">
        <v>4735</v>
      </c>
      <c r="B753" s="6">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5">
        <f>INDEX(products!$A$1:$G$49,MATCH($D753,products!$A$1:$A$49,0),MATCH(orders!K$1,products!$A$1:$G$1,0))</f>
        <v>0.5</v>
      </c>
      <c r="L753">
        <f>INDEX(products!$A$1:$G$49,MATCH($D753,products!$A$1:$A$49,0),MATCH(orders!L$1,products!$A$1:$G$1,0))</f>
        <v>9.51</v>
      </c>
      <c r="M753" s="3">
        <f t="shared" si="33"/>
        <v>4.7549999999999999</v>
      </c>
      <c r="N753" t="str">
        <f t="shared" si="34"/>
        <v>Liberica</v>
      </c>
      <c r="O753" t="str">
        <f t="shared" si="35"/>
        <v>Light</v>
      </c>
      <c r="P753" t="str">
        <f>_xlfn.XLOOKUP(Table2[[#This Row],[Customer ID]],customers!$A$1:$A$1001,customers!$I$1:$I$1001," ",0)</f>
        <v>No</v>
      </c>
    </row>
    <row r="754" spans="1:16" x14ac:dyDescent="0.25">
      <c r="A754" s="2" t="s">
        <v>4741</v>
      </c>
      <c r="B754" s="6">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5">
        <f>INDEX(products!$A$1:$G$49,MATCH($D754,products!$A$1:$A$49,0),MATCH(orders!K$1,products!$A$1:$G$1,0))</f>
        <v>1</v>
      </c>
      <c r="L754">
        <f>INDEX(products!$A$1:$G$49,MATCH($D754,products!$A$1:$A$49,0),MATCH(orders!L$1,products!$A$1:$G$1,0))</f>
        <v>13.75</v>
      </c>
      <c r="M754" s="3">
        <f t="shared" si="33"/>
        <v>13.75</v>
      </c>
      <c r="N754" t="str">
        <f t="shared" si="34"/>
        <v>Excelsa</v>
      </c>
      <c r="O754" t="str">
        <f t="shared" si="35"/>
        <v>Medium</v>
      </c>
      <c r="P754" t="str">
        <f>_xlfn.XLOOKUP(Table2[[#This Row],[Customer ID]],customers!$A$1:$A$1001,customers!$I$1:$I$1001," ",0)</f>
        <v>Yes</v>
      </c>
    </row>
    <row r="755" spans="1:16" x14ac:dyDescent="0.25">
      <c r="A755" s="2" t="s">
        <v>4747</v>
      </c>
      <c r="B755" s="6">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5">
        <f>INDEX(products!$A$1:$G$49,MATCH($D755,products!$A$1:$A$49,0),MATCH(orders!K$1,products!$A$1:$G$1,0))</f>
        <v>0.5</v>
      </c>
      <c r="L755">
        <f>INDEX(products!$A$1:$G$49,MATCH($D755,products!$A$1:$A$49,0),MATCH(orders!L$1,products!$A$1:$G$1,0))</f>
        <v>5.97</v>
      </c>
      <c r="M755" s="3">
        <f t="shared" si="33"/>
        <v>2.9849999999999999</v>
      </c>
      <c r="N755" t="str">
        <f t="shared" si="34"/>
        <v>Arabica</v>
      </c>
      <c r="O755" t="str">
        <f t="shared" si="35"/>
        <v>Dark</v>
      </c>
      <c r="P755" t="str">
        <f>_xlfn.XLOOKUP(Table2[[#This Row],[Customer ID]],customers!$A$1:$A$1001,customers!$I$1:$I$1001," ",0)</f>
        <v>No</v>
      </c>
    </row>
    <row r="756" spans="1:16" x14ac:dyDescent="0.25">
      <c r="A756" s="2" t="s">
        <v>4753</v>
      </c>
      <c r="B756" s="6">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5">
        <f>INDEX(products!$A$1:$G$49,MATCH($D756,products!$A$1:$A$49,0),MATCH(orders!K$1,products!$A$1:$G$1,0))</f>
        <v>0.2</v>
      </c>
      <c r="L756">
        <f>INDEX(products!$A$1:$G$49,MATCH($D756,products!$A$1:$A$49,0),MATCH(orders!L$1,products!$A$1:$G$1,0))</f>
        <v>2.9849999999999999</v>
      </c>
      <c r="M756" s="3">
        <f t="shared" si="33"/>
        <v>0.59699999999999998</v>
      </c>
      <c r="N756" t="str">
        <f t="shared" si="34"/>
        <v>Arabica</v>
      </c>
      <c r="O756" t="str">
        <f t="shared" si="35"/>
        <v>Dark</v>
      </c>
      <c r="P756" t="str">
        <f>_xlfn.XLOOKUP(Table2[[#This Row],[Customer ID]],customers!$A$1:$A$1001,customers!$I$1:$I$1001," ",0)</f>
        <v>No</v>
      </c>
    </row>
    <row r="757" spans="1:16" x14ac:dyDescent="0.25">
      <c r="A757" s="2" t="s">
        <v>4758</v>
      </c>
      <c r="B757" s="6">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5">
        <f>INDEX(products!$A$1:$G$49,MATCH($D757,products!$A$1:$A$49,0),MATCH(orders!K$1,products!$A$1:$G$1,0))</f>
        <v>0.2</v>
      </c>
      <c r="L757">
        <f>INDEX(products!$A$1:$G$49,MATCH($D757,products!$A$1:$A$49,0),MATCH(orders!L$1,products!$A$1:$G$1,0))</f>
        <v>4.7549999999999999</v>
      </c>
      <c r="M757" s="3">
        <f t="shared" si="33"/>
        <v>0.95100000000000007</v>
      </c>
      <c r="N757" t="str">
        <f t="shared" si="34"/>
        <v>Liberica</v>
      </c>
      <c r="O757" t="str">
        <f t="shared" si="35"/>
        <v>Light</v>
      </c>
      <c r="P757" t="str">
        <f>_xlfn.XLOOKUP(Table2[[#This Row],[Customer ID]],customers!$A$1:$A$1001,customers!$I$1:$I$1001," ",0)</f>
        <v>No</v>
      </c>
    </row>
    <row r="758" spans="1:16" x14ac:dyDescent="0.25">
      <c r="A758" s="2" t="s">
        <v>4764</v>
      </c>
      <c r="B758" s="6">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5">
        <f>INDEX(products!$A$1:$G$49,MATCH($D758,products!$A$1:$A$49,0),MATCH(orders!K$1,products!$A$1:$G$1,0))</f>
        <v>1</v>
      </c>
      <c r="L758">
        <f>INDEX(products!$A$1:$G$49,MATCH($D758,products!$A$1:$A$49,0),MATCH(orders!L$1,products!$A$1:$G$1,0))</f>
        <v>8.9499999999999993</v>
      </c>
      <c r="M758" s="3">
        <f t="shared" si="33"/>
        <v>8.9499999999999993</v>
      </c>
      <c r="N758" t="str">
        <f t="shared" si="34"/>
        <v>Robusta</v>
      </c>
      <c r="O758" t="str">
        <f t="shared" si="35"/>
        <v>Dark</v>
      </c>
      <c r="P758" t="str">
        <f>_xlfn.XLOOKUP(Table2[[#This Row],[Customer ID]],customers!$A$1:$A$1001,customers!$I$1:$I$1001," ",0)</f>
        <v>Yes</v>
      </c>
    </row>
    <row r="759" spans="1:16" x14ac:dyDescent="0.25">
      <c r="A759" s="2" t="s">
        <v>4770</v>
      </c>
      <c r="B759" s="6">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5">
        <f>INDEX(products!$A$1:$G$49,MATCH($D759,products!$A$1:$A$49,0),MATCH(orders!K$1,products!$A$1:$G$1,0))</f>
        <v>0.5</v>
      </c>
      <c r="L759">
        <f>INDEX(products!$A$1:$G$49,MATCH($D759,products!$A$1:$A$49,0),MATCH(orders!L$1,products!$A$1:$G$1,0))</f>
        <v>5.97</v>
      </c>
      <c r="M759" s="3">
        <f t="shared" si="33"/>
        <v>2.9849999999999999</v>
      </c>
      <c r="N759" t="str">
        <f t="shared" si="34"/>
        <v>Arabica</v>
      </c>
      <c r="O759" t="str">
        <f t="shared" si="35"/>
        <v>Dark</v>
      </c>
      <c r="P759" t="str">
        <f>_xlfn.XLOOKUP(Table2[[#This Row],[Customer ID]],customers!$A$1:$A$1001,customers!$I$1:$I$1001," ",0)</f>
        <v>Yes</v>
      </c>
    </row>
    <row r="760" spans="1:16" x14ac:dyDescent="0.25">
      <c r="A760" s="2" t="s">
        <v>4776</v>
      </c>
      <c r="B760" s="6">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5">
        <f>INDEX(products!$A$1:$G$49,MATCH($D760,products!$A$1:$A$49,0),MATCH(orders!K$1,products!$A$1:$G$1,0))</f>
        <v>1</v>
      </c>
      <c r="L760">
        <f>INDEX(products!$A$1:$G$49,MATCH($D760,products!$A$1:$A$49,0),MATCH(orders!L$1,products!$A$1:$G$1,0))</f>
        <v>8.9499999999999993</v>
      </c>
      <c r="M760" s="3">
        <f t="shared" si="33"/>
        <v>8.9499999999999993</v>
      </c>
      <c r="N760" t="str">
        <f t="shared" si="34"/>
        <v>Robusta</v>
      </c>
      <c r="O760" t="str">
        <f t="shared" si="35"/>
        <v>Dark</v>
      </c>
      <c r="P760" t="str">
        <f>_xlfn.XLOOKUP(Table2[[#This Row],[Customer ID]],customers!$A$1:$A$1001,customers!$I$1:$I$1001," ",0)</f>
        <v>No</v>
      </c>
    </row>
    <row r="761" spans="1:16" x14ac:dyDescent="0.25">
      <c r="A761" s="2" t="s">
        <v>4781</v>
      </c>
      <c r="B761" s="6">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5">
        <f>INDEX(products!$A$1:$G$49,MATCH($D761,products!$A$1:$A$49,0),MATCH(orders!K$1,products!$A$1:$G$1,0))</f>
        <v>2.5</v>
      </c>
      <c r="L761">
        <f>INDEX(products!$A$1:$G$49,MATCH($D761,products!$A$1:$A$49,0),MATCH(orders!L$1,products!$A$1:$G$1,0))</f>
        <v>29.784999999999997</v>
      </c>
      <c r="M761" s="3">
        <f t="shared" si="33"/>
        <v>74.462499999999991</v>
      </c>
      <c r="N761" t="str">
        <f t="shared" si="34"/>
        <v>Liberica</v>
      </c>
      <c r="O761" t="str">
        <f t="shared" si="35"/>
        <v>Dark</v>
      </c>
      <c r="P761" t="str">
        <f>_xlfn.XLOOKUP(Table2[[#This Row],[Customer ID]],customers!$A$1:$A$1001,customers!$I$1:$I$1001," ",0)</f>
        <v>Yes</v>
      </c>
    </row>
    <row r="762" spans="1:16" x14ac:dyDescent="0.25">
      <c r="A762" s="2" t="s">
        <v>4787</v>
      </c>
      <c r="B762" s="6">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5">
        <f>INDEX(products!$A$1:$G$49,MATCH($D762,products!$A$1:$A$49,0),MATCH(orders!K$1,products!$A$1:$G$1,0))</f>
        <v>0.5</v>
      </c>
      <c r="L762">
        <f>INDEX(products!$A$1:$G$49,MATCH($D762,products!$A$1:$A$49,0),MATCH(orders!L$1,products!$A$1:$G$1,0))</f>
        <v>8.91</v>
      </c>
      <c r="M762" s="3">
        <f t="shared" si="33"/>
        <v>4.4550000000000001</v>
      </c>
      <c r="N762" t="str">
        <f t="shared" si="34"/>
        <v>Excelsa</v>
      </c>
      <c r="O762" t="str">
        <f t="shared" si="35"/>
        <v>Light</v>
      </c>
      <c r="P762" t="str">
        <f>_xlfn.XLOOKUP(Table2[[#This Row],[Customer ID]],customers!$A$1:$A$1001,customers!$I$1:$I$1001," ",0)</f>
        <v>No</v>
      </c>
    </row>
    <row r="763" spans="1:16" x14ac:dyDescent="0.25">
      <c r="A763" s="2" t="s">
        <v>4792</v>
      </c>
      <c r="B763" s="6">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5">
        <f>INDEX(products!$A$1:$G$49,MATCH($D763,products!$A$1:$A$49,0),MATCH(orders!K$1,products!$A$1:$G$1,0))</f>
        <v>1</v>
      </c>
      <c r="L763">
        <f>INDEX(products!$A$1:$G$49,MATCH($D763,products!$A$1:$A$49,0),MATCH(orders!L$1,products!$A$1:$G$1,0))</f>
        <v>14.85</v>
      </c>
      <c r="M763" s="3">
        <f t="shared" si="33"/>
        <v>14.85</v>
      </c>
      <c r="N763" t="str">
        <f t="shared" si="34"/>
        <v>Excelsa</v>
      </c>
      <c r="O763" t="str">
        <f t="shared" si="35"/>
        <v>Light</v>
      </c>
      <c r="P763" t="str">
        <f>_xlfn.XLOOKUP(Table2[[#This Row],[Customer ID]],customers!$A$1:$A$1001,customers!$I$1:$I$1001," ",0)</f>
        <v>Yes</v>
      </c>
    </row>
    <row r="764" spans="1:16" x14ac:dyDescent="0.25">
      <c r="A764" s="2" t="s">
        <v>4797</v>
      </c>
      <c r="B764" s="6">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5">
        <f>INDEX(products!$A$1:$G$49,MATCH($D764,products!$A$1:$A$49,0),MATCH(orders!K$1,products!$A$1:$G$1,0))</f>
        <v>0.5</v>
      </c>
      <c r="L764">
        <f>INDEX(products!$A$1:$G$49,MATCH($D764,products!$A$1:$A$49,0),MATCH(orders!L$1,products!$A$1:$G$1,0))</f>
        <v>8.73</v>
      </c>
      <c r="M764" s="3">
        <f t="shared" si="33"/>
        <v>4.3650000000000002</v>
      </c>
      <c r="N764" t="str">
        <f t="shared" si="34"/>
        <v>Liberica</v>
      </c>
      <c r="O764" t="str">
        <f t="shared" si="35"/>
        <v>Medium</v>
      </c>
      <c r="P764" t="str">
        <f>_xlfn.XLOOKUP(Table2[[#This Row],[Customer ID]],customers!$A$1:$A$1001,customers!$I$1:$I$1001," ",0)</f>
        <v>No</v>
      </c>
    </row>
    <row r="765" spans="1:16" x14ac:dyDescent="0.25">
      <c r="A765" s="2" t="s">
        <v>4803</v>
      </c>
      <c r="B765" s="6">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5">
        <f>INDEX(products!$A$1:$G$49,MATCH($D765,products!$A$1:$A$49,0),MATCH(orders!K$1,products!$A$1:$G$1,0))</f>
        <v>0.5</v>
      </c>
      <c r="L765">
        <f>INDEX(products!$A$1:$G$49,MATCH($D765,products!$A$1:$A$49,0),MATCH(orders!L$1,products!$A$1:$G$1,0))</f>
        <v>7.77</v>
      </c>
      <c r="M765" s="3">
        <f t="shared" si="33"/>
        <v>3.8849999999999998</v>
      </c>
      <c r="N765" t="str">
        <f t="shared" si="34"/>
        <v>Arabica</v>
      </c>
      <c r="O765" t="str">
        <f t="shared" si="35"/>
        <v>Light</v>
      </c>
      <c r="P765" t="str">
        <f>_xlfn.XLOOKUP(Table2[[#This Row],[Customer ID]],customers!$A$1:$A$1001,customers!$I$1:$I$1001," ",0)</f>
        <v>No</v>
      </c>
    </row>
    <row r="766" spans="1:16" x14ac:dyDescent="0.25">
      <c r="A766" s="2" t="s">
        <v>4808</v>
      </c>
      <c r="B766" s="6">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5">
        <f>INDEX(products!$A$1:$G$49,MATCH($D766,products!$A$1:$A$49,0),MATCH(orders!K$1,products!$A$1:$G$1,0))</f>
        <v>2.5</v>
      </c>
      <c r="L766">
        <f>INDEX(products!$A$1:$G$49,MATCH($D766,products!$A$1:$A$49,0),MATCH(orders!L$1,products!$A$1:$G$1,0))</f>
        <v>29.784999999999997</v>
      </c>
      <c r="M766" s="3">
        <f t="shared" si="33"/>
        <v>74.462499999999991</v>
      </c>
      <c r="N766" t="str">
        <f t="shared" si="34"/>
        <v>Arabica</v>
      </c>
      <c r="O766" t="str">
        <f t="shared" si="35"/>
        <v>Light</v>
      </c>
      <c r="P766" t="str">
        <f>_xlfn.XLOOKUP(Table2[[#This Row],[Customer ID]],customers!$A$1:$A$1001,customers!$I$1:$I$1001," ",0)</f>
        <v>Yes</v>
      </c>
    </row>
    <row r="767" spans="1:16" x14ac:dyDescent="0.25">
      <c r="A767" s="2" t="s">
        <v>4814</v>
      </c>
      <c r="B767" s="6">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5">
        <f>INDEX(products!$A$1:$G$49,MATCH($D767,products!$A$1:$A$49,0),MATCH(orders!K$1,products!$A$1:$G$1,0))</f>
        <v>1</v>
      </c>
      <c r="L767">
        <f>INDEX(products!$A$1:$G$49,MATCH($D767,products!$A$1:$A$49,0),MATCH(orders!L$1,products!$A$1:$G$1,0))</f>
        <v>9.9499999999999993</v>
      </c>
      <c r="M767" s="3">
        <f t="shared" si="33"/>
        <v>9.9499999999999993</v>
      </c>
      <c r="N767" t="str">
        <f t="shared" si="34"/>
        <v>Robusta</v>
      </c>
      <c r="O767" t="str">
        <f t="shared" si="35"/>
        <v>Medium</v>
      </c>
      <c r="P767" t="str">
        <f>_xlfn.XLOOKUP(Table2[[#This Row],[Customer ID]],customers!$A$1:$A$1001,customers!$I$1:$I$1001," ",0)</f>
        <v>Yes</v>
      </c>
    </row>
    <row r="768" spans="1:16" x14ac:dyDescent="0.25">
      <c r="A768" s="2" t="s">
        <v>4814</v>
      </c>
      <c r="B768" s="6">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5">
        <f>INDEX(products!$A$1:$G$49,MATCH($D768,products!$A$1:$A$49,0),MATCH(orders!K$1,products!$A$1:$G$1,0))</f>
        <v>0.5</v>
      </c>
      <c r="L768">
        <f>INDEX(products!$A$1:$G$49,MATCH($D768,products!$A$1:$A$49,0),MATCH(orders!L$1,products!$A$1:$G$1,0))</f>
        <v>7.77</v>
      </c>
      <c r="M768" s="3">
        <f t="shared" si="33"/>
        <v>3.8849999999999998</v>
      </c>
      <c r="N768" t="str">
        <f t="shared" si="34"/>
        <v>Arabica</v>
      </c>
      <c r="O768" t="str">
        <f t="shared" si="35"/>
        <v>Light</v>
      </c>
      <c r="P768" t="str">
        <f>_xlfn.XLOOKUP(Table2[[#This Row],[Customer ID]],customers!$A$1:$A$1001,customers!$I$1:$I$1001," ",0)</f>
        <v>Yes</v>
      </c>
    </row>
    <row r="769" spans="1:16" x14ac:dyDescent="0.25">
      <c r="A769" s="2" t="s">
        <v>4825</v>
      </c>
      <c r="B769" s="6">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5">
        <f>INDEX(products!$A$1:$G$49,MATCH($D769,products!$A$1:$A$49,0),MATCH(orders!K$1,products!$A$1:$G$1,0))</f>
        <v>2.5</v>
      </c>
      <c r="L769">
        <f>INDEX(products!$A$1:$G$49,MATCH($D769,products!$A$1:$A$49,0),MATCH(orders!L$1,products!$A$1:$G$1,0))</f>
        <v>29.784999999999997</v>
      </c>
      <c r="M769" s="3">
        <f t="shared" si="33"/>
        <v>74.462499999999991</v>
      </c>
      <c r="N769" t="str">
        <f t="shared" si="34"/>
        <v>Arabica</v>
      </c>
      <c r="O769" t="str">
        <f t="shared" si="35"/>
        <v>Light</v>
      </c>
      <c r="P769" t="str">
        <f>_xlfn.XLOOKUP(Table2[[#This Row],[Customer ID]],customers!$A$1:$A$1001,customers!$I$1:$I$1001," ",0)</f>
        <v>No</v>
      </c>
    </row>
    <row r="770" spans="1:16" x14ac:dyDescent="0.25">
      <c r="A770" s="2" t="s">
        <v>4831</v>
      </c>
      <c r="B770" s="6">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5">
        <f>INDEX(products!$A$1:$G$49,MATCH($D770,products!$A$1:$A$49,0),MATCH(orders!K$1,products!$A$1:$G$1,0))</f>
        <v>1</v>
      </c>
      <c r="L770">
        <f>INDEX(products!$A$1:$G$49,MATCH($D770,products!$A$1:$A$49,0),MATCH(orders!L$1,products!$A$1:$G$1,0))</f>
        <v>11.95</v>
      </c>
      <c r="M770" s="3">
        <f t="shared" si="33"/>
        <v>11.95</v>
      </c>
      <c r="N770" t="str">
        <f t="shared" si="34"/>
        <v>Robusta</v>
      </c>
      <c r="O770" t="str">
        <f t="shared" si="35"/>
        <v>Light</v>
      </c>
      <c r="P770" t="str">
        <f>_xlfn.XLOOKUP(Table2[[#This Row],[Customer ID]],customers!$A$1:$A$1001,customers!$I$1:$I$1001," ",0)</f>
        <v>No</v>
      </c>
    </row>
    <row r="771" spans="1:16" x14ac:dyDescent="0.25">
      <c r="A771" s="2" t="s">
        <v>4836</v>
      </c>
      <c r="B771" s="6">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5">
        <f>INDEX(products!$A$1:$G$49,MATCH($D771,products!$A$1:$A$49,0),MATCH(orders!K$1,products!$A$1:$G$1,0))</f>
        <v>2.5</v>
      </c>
      <c r="L771">
        <f>INDEX(products!$A$1:$G$49,MATCH($D771,products!$A$1:$A$49,0),MATCH(orders!L$1,products!$A$1:$G$1,0))</f>
        <v>22.884999999999998</v>
      </c>
      <c r="M771" s="3">
        <f t="shared" ref="M771:M834" si="36">L771*K771</f>
        <v>57.212499999999991</v>
      </c>
      <c r="N771" t="str">
        <f t="shared" ref="N771:N834" si="37">IF(I771="Rob","Robusta",IF(I771="Exc","Excelsa",IF(I771="Ara","Arabica",IF(I771="Lib","Liberica"," "))))</f>
        <v>Robusta</v>
      </c>
      <c r="O771" t="str">
        <f t="shared" ref="O771:O834" si="38">IF(J771="M","Medium",IF(J771="L","Light",IF(J771="D","Dark"," ")))</f>
        <v>Medium</v>
      </c>
      <c r="P771" t="str">
        <f>_xlfn.XLOOKUP(Table2[[#This Row],[Customer ID]],customers!$A$1:$A$1001,customers!$I$1:$I$1001," ",0)</f>
        <v>No</v>
      </c>
    </row>
    <row r="772" spans="1:16" x14ac:dyDescent="0.25">
      <c r="A772" s="2" t="s">
        <v>4842</v>
      </c>
      <c r="B772" s="6">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5">
        <f>INDEX(products!$A$1:$G$49,MATCH($D772,products!$A$1:$A$49,0),MATCH(orders!K$1,products!$A$1:$G$1,0))</f>
        <v>1</v>
      </c>
      <c r="L772">
        <f>INDEX(products!$A$1:$G$49,MATCH($D772,products!$A$1:$A$49,0),MATCH(orders!L$1,products!$A$1:$G$1,0))</f>
        <v>9.9499999999999993</v>
      </c>
      <c r="M772" s="3">
        <f t="shared" si="36"/>
        <v>9.9499999999999993</v>
      </c>
      <c r="N772" t="str">
        <f t="shared" si="37"/>
        <v>Arabica</v>
      </c>
      <c r="O772" t="str">
        <f t="shared" si="38"/>
        <v>Dark</v>
      </c>
      <c r="P772" t="str">
        <f>_xlfn.XLOOKUP(Table2[[#This Row],[Customer ID]],customers!$A$1:$A$1001,customers!$I$1:$I$1001," ",0)</f>
        <v>No</v>
      </c>
    </row>
    <row r="773" spans="1:16" x14ac:dyDescent="0.25">
      <c r="A773" s="2" t="s">
        <v>4847</v>
      </c>
      <c r="B773" s="6">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5">
        <f>INDEX(products!$A$1:$G$49,MATCH($D773,products!$A$1:$A$49,0),MATCH(orders!K$1,products!$A$1:$G$1,0))</f>
        <v>0.5</v>
      </c>
      <c r="L773">
        <f>INDEX(products!$A$1:$G$49,MATCH($D773,products!$A$1:$A$49,0),MATCH(orders!L$1,products!$A$1:$G$1,0))</f>
        <v>7.169999999999999</v>
      </c>
      <c r="M773" s="3">
        <f t="shared" si="36"/>
        <v>3.5849999999999995</v>
      </c>
      <c r="N773" t="str">
        <f t="shared" si="37"/>
        <v>Robusta</v>
      </c>
      <c r="O773" t="str">
        <f t="shared" si="38"/>
        <v>Light</v>
      </c>
      <c r="P773" t="str">
        <f>_xlfn.XLOOKUP(Table2[[#This Row],[Customer ID]],customers!$A$1:$A$1001,customers!$I$1:$I$1001," ",0)</f>
        <v>No</v>
      </c>
    </row>
    <row r="774" spans="1:16" x14ac:dyDescent="0.25">
      <c r="A774" s="2" t="s">
        <v>4853</v>
      </c>
      <c r="B774" s="6">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5">
        <f>INDEX(products!$A$1:$G$49,MATCH($D774,products!$A$1:$A$49,0),MATCH(orders!K$1,products!$A$1:$G$1,0))</f>
        <v>1</v>
      </c>
      <c r="L774">
        <f>INDEX(products!$A$1:$G$49,MATCH($D774,products!$A$1:$A$49,0),MATCH(orders!L$1,products!$A$1:$G$1,0))</f>
        <v>13.75</v>
      </c>
      <c r="M774" s="3">
        <f t="shared" si="36"/>
        <v>13.75</v>
      </c>
      <c r="N774" t="str">
        <f t="shared" si="37"/>
        <v>Excelsa</v>
      </c>
      <c r="O774" t="str">
        <f t="shared" si="38"/>
        <v>Medium</v>
      </c>
      <c r="P774" t="str">
        <f>_xlfn.XLOOKUP(Table2[[#This Row],[Customer ID]],customers!$A$1:$A$1001,customers!$I$1:$I$1001," ",0)</f>
        <v>No</v>
      </c>
    </row>
    <row r="775" spans="1:16" x14ac:dyDescent="0.25">
      <c r="A775" s="2" t="s">
        <v>4858</v>
      </c>
      <c r="B775" s="6">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5">
        <f>INDEX(products!$A$1:$G$49,MATCH($D775,products!$A$1:$A$49,0),MATCH(orders!K$1,products!$A$1:$G$1,0))</f>
        <v>0.2</v>
      </c>
      <c r="L775">
        <f>INDEX(products!$A$1:$G$49,MATCH($D775,products!$A$1:$A$49,0),MATCH(orders!L$1,products!$A$1:$G$1,0))</f>
        <v>4.3650000000000002</v>
      </c>
      <c r="M775" s="3">
        <f t="shared" si="36"/>
        <v>0.87300000000000011</v>
      </c>
      <c r="N775" t="str">
        <f t="shared" si="37"/>
        <v>Liberica</v>
      </c>
      <c r="O775" t="str">
        <f t="shared" si="38"/>
        <v>Medium</v>
      </c>
      <c r="P775" t="str">
        <f>_xlfn.XLOOKUP(Table2[[#This Row],[Customer ID]],customers!$A$1:$A$1001,customers!$I$1:$I$1001," ",0)</f>
        <v>No</v>
      </c>
    </row>
    <row r="776" spans="1:16" x14ac:dyDescent="0.25">
      <c r="A776" s="2" t="s">
        <v>4864</v>
      </c>
      <c r="B776" s="6">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5">
        <f>INDEX(products!$A$1:$G$49,MATCH($D776,products!$A$1:$A$49,0),MATCH(orders!K$1,products!$A$1:$G$1,0))</f>
        <v>1</v>
      </c>
      <c r="L776">
        <f>INDEX(products!$A$1:$G$49,MATCH($D776,products!$A$1:$A$49,0),MATCH(orders!L$1,products!$A$1:$G$1,0))</f>
        <v>9.9499999999999993</v>
      </c>
      <c r="M776" s="3">
        <f t="shared" si="36"/>
        <v>9.9499999999999993</v>
      </c>
      <c r="N776" t="str">
        <f t="shared" si="37"/>
        <v>Robusta</v>
      </c>
      <c r="O776" t="str">
        <f t="shared" si="38"/>
        <v>Medium</v>
      </c>
      <c r="P776" t="str">
        <f>_xlfn.XLOOKUP(Table2[[#This Row],[Customer ID]],customers!$A$1:$A$1001,customers!$I$1:$I$1001," ",0)</f>
        <v>Yes</v>
      </c>
    </row>
    <row r="777" spans="1:16" x14ac:dyDescent="0.25">
      <c r="A777" s="2" t="s">
        <v>4869</v>
      </c>
      <c r="B777" s="6">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5">
        <f>INDEX(products!$A$1:$G$49,MATCH($D777,products!$A$1:$A$49,0),MATCH(orders!K$1,products!$A$1:$G$1,0))</f>
        <v>0.5</v>
      </c>
      <c r="L777">
        <f>INDEX(products!$A$1:$G$49,MATCH($D777,products!$A$1:$A$49,0),MATCH(orders!L$1,products!$A$1:$G$1,0))</f>
        <v>8.91</v>
      </c>
      <c r="M777" s="3">
        <f t="shared" si="36"/>
        <v>4.4550000000000001</v>
      </c>
      <c r="N777" t="str">
        <f t="shared" si="37"/>
        <v>Excelsa</v>
      </c>
      <c r="O777" t="str">
        <f t="shared" si="38"/>
        <v>Light</v>
      </c>
      <c r="P777" t="str">
        <f>_xlfn.XLOOKUP(Table2[[#This Row],[Customer ID]],customers!$A$1:$A$1001,customers!$I$1:$I$1001," ",0)</f>
        <v>Yes</v>
      </c>
    </row>
    <row r="778" spans="1:16" x14ac:dyDescent="0.25">
      <c r="A778" s="2" t="s">
        <v>4875</v>
      </c>
      <c r="B778" s="6">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5">
        <f>INDEX(products!$A$1:$G$49,MATCH($D778,products!$A$1:$A$49,0),MATCH(orders!K$1,products!$A$1:$G$1,0))</f>
        <v>0.5</v>
      </c>
      <c r="L778">
        <f>INDEX(products!$A$1:$G$49,MATCH($D778,products!$A$1:$A$49,0),MATCH(orders!L$1,products!$A$1:$G$1,0))</f>
        <v>6.75</v>
      </c>
      <c r="M778" s="3">
        <f t="shared" si="36"/>
        <v>3.375</v>
      </c>
      <c r="N778" t="str">
        <f t="shared" si="37"/>
        <v>Arabica</v>
      </c>
      <c r="O778" t="str">
        <f t="shared" si="38"/>
        <v>Medium</v>
      </c>
      <c r="P778" t="str">
        <f>_xlfn.XLOOKUP(Table2[[#This Row],[Customer ID]],customers!$A$1:$A$1001,customers!$I$1:$I$1001," ",0)</f>
        <v>No</v>
      </c>
    </row>
    <row r="779" spans="1:16" x14ac:dyDescent="0.25">
      <c r="A779" s="2" t="s">
        <v>4881</v>
      </c>
      <c r="B779" s="6">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5">
        <f>INDEX(products!$A$1:$G$49,MATCH($D779,products!$A$1:$A$49,0),MATCH(orders!K$1,products!$A$1:$G$1,0))</f>
        <v>2.5</v>
      </c>
      <c r="L779">
        <f>INDEX(products!$A$1:$G$49,MATCH($D779,products!$A$1:$A$49,0),MATCH(orders!L$1,products!$A$1:$G$1,0))</f>
        <v>29.784999999999997</v>
      </c>
      <c r="M779" s="3">
        <f t="shared" si="36"/>
        <v>74.462499999999991</v>
      </c>
      <c r="N779" t="str">
        <f t="shared" si="37"/>
        <v>Arabica</v>
      </c>
      <c r="O779" t="str">
        <f t="shared" si="38"/>
        <v>Light</v>
      </c>
      <c r="P779" t="str">
        <f>_xlfn.XLOOKUP(Table2[[#This Row],[Customer ID]],customers!$A$1:$A$1001,customers!$I$1:$I$1001," ",0)</f>
        <v>No</v>
      </c>
    </row>
    <row r="780" spans="1:16" x14ac:dyDescent="0.25">
      <c r="A780" s="2" t="s">
        <v>4886</v>
      </c>
      <c r="B780" s="6">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5">
        <f>INDEX(products!$A$1:$G$49,MATCH($D780,products!$A$1:$A$49,0),MATCH(orders!K$1,products!$A$1:$G$1,0))</f>
        <v>0.5</v>
      </c>
      <c r="L780">
        <f>INDEX(products!$A$1:$G$49,MATCH($D780,products!$A$1:$A$49,0),MATCH(orders!L$1,products!$A$1:$G$1,0))</f>
        <v>9.51</v>
      </c>
      <c r="M780" s="3">
        <f t="shared" si="36"/>
        <v>4.7549999999999999</v>
      </c>
      <c r="N780" t="str">
        <f t="shared" si="37"/>
        <v>Liberica</v>
      </c>
      <c r="O780" t="str">
        <f t="shared" si="38"/>
        <v>Light</v>
      </c>
      <c r="P780" t="str">
        <f>_xlfn.XLOOKUP(Table2[[#This Row],[Customer ID]],customers!$A$1:$A$1001,customers!$I$1:$I$1001," ",0)</f>
        <v>Yes</v>
      </c>
    </row>
    <row r="781" spans="1:16" x14ac:dyDescent="0.25">
      <c r="A781" s="2" t="s">
        <v>4892</v>
      </c>
      <c r="B781" s="6">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5">
        <f>INDEX(products!$A$1:$G$49,MATCH($D781,products!$A$1:$A$49,0),MATCH(orders!K$1,products!$A$1:$G$1,0))</f>
        <v>1</v>
      </c>
      <c r="L781">
        <f>INDEX(products!$A$1:$G$49,MATCH($D781,products!$A$1:$A$49,0),MATCH(orders!L$1,products!$A$1:$G$1,0))</f>
        <v>12.95</v>
      </c>
      <c r="M781" s="3">
        <f t="shared" si="36"/>
        <v>12.95</v>
      </c>
      <c r="N781" t="str">
        <f t="shared" si="37"/>
        <v>Liberica</v>
      </c>
      <c r="O781" t="str">
        <f t="shared" si="38"/>
        <v>Dark</v>
      </c>
      <c r="P781" t="str">
        <f>_xlfn.XLOOKUP(Table2[[#This Row],[Customer ID]],customers!$A$1:$A$1001,customers!$I$1:$I$1001," ",0)</f>
        <v>Yes</v>
      </c>
    </row>
    <row r="782" spans="1:16" x14ac:dyDescent="0.25">
      <c r="A782" s="2" t="s">
        <v>4898</v>
      </c>
      <c r="B782" s="6">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5">
        <f>INDEX(products!$A$1:$G$49,MATCH($D782,products!$A$1:$A$49,0),MATCH(orders!K$1,products!$A$1:$G$1,0))</f>
        <v>1</v>
      </c>
      <c r="L782">
        <f>INDEX(products!$A$1:$G$49,MATCH($D782,products!$A$1:$A$49,0),MATCH(orders!L$1,products!$A$1:$G$1,0))</f>
        <v>13.75</v>
      </c>
      <c r="M782" s="3">
        <f t="shared" si="36"/>
        <v>13.75</v>
      </c>
      <c r="N782" t="str">
        <f t="shared" si="37"/>
        <v>Excelsa</v>
      </c>
      <c r="O782" t="str">
        <f t="shared" si="38"/>
        <v>Medium</v>
      </c>
      <c r="P782" t="str">
        <f>_xlfn.XLOOKUP(Table2[[#This Row],[Customer ID]],customers!$A$1:$A$1001,customers!$I$1:$I$1001," ",0)</f>
        <v>No</v>
      </c>
    </row>
    <row r="783" spans="1:16" x14ac:dyDescent="0.25">
      <c r="A783" s="2" t="s">
        <v>4903</v>
      </c>
      <c r="B783" s="6">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5">
        <f>INDEX(products!$A$1:$G$49,MATCH($D783,products!$A$1:$A$49,0),MATCH(orders!K$1,products!$A$1:$G$1,0))</f>
        <v>2.5</v>
      </c>
      <c r="L783">
        <f>INDEX(products!$A$1:$G$49,MATCH($D783,products!$A$1:$A$49,0),MATCH(orders!L$1,products!$A$1:$G$1,0))</f>
        <v>36.454999999999998</v>
      </c>
      <c r="M783" s="3">
        <f t="shared" si="36"/>
        <v>91.137499999999989</v>
      </c>
      <c r="N783" t="str">
        <f t="shared" si="37"/>
        <v>Liberica</v>
      </c>
      <c r="O783" t="str">
        <f t="shared" si="38"/>
        <v>Light</v>
      </c>
      <c r="P783" t="str">
        <f>_xlfn.XLOOKUP(Table2[[#This Row],[Customer ID]],customers!$A$1:$A$1001,customers!$I$1:$I$1001," ",0)</f>
        <v>No</v>
      </c>
    </row>
    <row r="784" spans="1:16" x14ac:dyDescent="0.25">
      <c r="A784" s="2" t="s">
        <v>4909</v>
      </c>
      <c r="B784" s="6">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5">
        <f>INDEX(products!$A$1:$G$49,MATCH($D784,products!$A$1:$A$49,0),MATCH(orders!K$1,products!$A$1:$G$1,0))</f>
        <v>0.2</v>
      </c>
      <c r="L784">
        <f>INDEX(products!$A$1:$G$49,MATCH($D784,products!$A$1:$A$49,0),MATCH(orders!L$1,products!$A$1:$G$1,0))</f>
        <v>4.4550000000000001</v>
      </c>
      <c r="M784" s="3">
        <f t="shared" si="36"/>
        <v>0.89100000000000001</v>
      </c>
      <c r="N784" t="str">
        <f t="shared" si="37"/>
        <v>Excelsa</v>
      </c>
      <c r="O784" t="str">
        <f t="shared" si="38"/>
        <v>Light</v>
      </c>
      <c r="P784" t="str">
        <f>_xlfn.XLOOKUP(Table2[[#This Row],[Customer ID]],customers!$A$1:$A$1001,customers!$I$1:$I$1001," ",0)</f>
        <v>No</v>
      </c>
    </row>
    <row r="785" spans="1:16" x14ac:dyDescent="0.25">
      <c r="A785" s="2" t="s">
        <v>4915</v>
      </c>
      <c r="B785" s="6">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5">
        <f>INDEX(products!$A$1:$G$49,MATCH($D785,products!$A$1:$A$49,0),MATCH(orders!K$1,products!$A$1:$G$1,0))</f>
        <v>0.5</v>
      </c>
      <c r="L785">
        <f>INDEX(products!$A$1:$G$49,MATCH($D785,products!$A$1:$A$49,0),MATCH(orders!L$1,products!$A$1:$G$1,0))</f>
        <v>8.73</v>
      </c>
      <c r="M785" s="3">
        <f t="shared" si="36"/>
        <v>4.3650000000000002</v>
      </c>
      <c r="N785" t="str">
        <f t="shared" si="37"/>
        <v>Liberica</v>
      </c>
      <c r="O785" t="str">
        <f t="shared" si="38"/>
        <v>Medium</v>
      </c>
      <c r="P785" t="str">
        <f>_xlfn.XLOOKUP(Table2[[#This Row],[Customer ID]],customers!$A$1:$A$1001,customers!$I$1:$I$1001," ",0)</f>
        <v>Yes</v>
      </c>
    </row>
    <row r="786" spans="1:16" x14ac:dyDescent="0.25">
      <c r="A786" s="2" t="s">
        <v>4921</v>
      </c>
      <c r="B786" s="6">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5">
        <f>INDEX(products!$A$1:$G$49,MATCH($D786,products!$A$1:$A$49,0),MATCH(orders!K$1,products!$A$1:$G$1,0))</f>
        <v>1</v>
      </c>
      <c r="L786">
        <f>INDEX(products!$A$1:$G$49,MATCH($D786,products!$A$1:$A$49,0),MATCH(orders!L$1,products!$A$1:$G$1,0))</f>
        <v>15.85</v>
      </c>
      <c r="M786" s="3">
        <f t="shared" si="36"/>
        <v>15.85</v>
      </c>
      <c r="N786" t="str">
        <f t="shared" si="37"/>
        <v>Liberica</v>
      </c>
      <c r="O786" t="str">
        <f t="shared" si="38"/>
        <v>Light</v>
      </c>
      <c r="P786" t="str">
        <f>_xlfn.XLOOKUP(Table2[[#This Row],[Customer ID]],customers!$A$1:$A$1001,customers!$I$1:$I$1001," ",0)</f>
        <v>No</v>
      </c>
    </row>
    <row r="787" spans="1:16" x14ac:dyDescent="0.25">
      <c r="A787" s="2" t="s">
        <v>4926</v>
      </c>
      <c r="B787" s="6">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5">
        <f>INDEX(products!$A$1:$G$49,MATCH($D787,products!$A$1:$A$49,0),MATCH(orders!K$1,products!$A$1:$G$1,0))</f>
        <v>2.5</v>
      </c>
      <c r="L787">
        <f>INDEX(products!$A$1:$G$49,MATCH($D787,products!$A$1:$A$49,0),MATCH(orders!L$1,products!$A$1:$G$1,0))</f>
        <v>22.884999999999998</v>
      </c>
      <c r="M787" s="3">
        <f t="shared" si="36"/>
        <v>57.212499999999991</v>
      </c>
      <c r="N787" t="str">
        <f t="shared" si="37"/>
        <v>Arabica</v>
      </c>
      <c r="O787" t="str">
        <f t="shared" si="38"/>
        <v>Dark</v>
      </c>
      <c r="P787" t="str">
        <f>_xlfn.XLOOKUP(Table2[[#This Row],[Customer ID]],customers!$A$1:$A$1001,customers!$I$1:$I$1001," ",0)</f>
        <v>No</v>
      </c>
    </row>
    <row r="788" spans="1:16" x14ac:dyDescent="0.25">
      <c r="A788" s="2" t="s">
        <v>4932</v>
      </c>
      <c r="B788" s="6">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5">
        <f>INDEX(products!$A$1:$G$49,MATCH($D788,products!$A$1:$A$49,0),MATCH(orders!K$1,products!$A$1:$G$1,0))</f>
        <v>2.5</v>
      </c>
      <c r="L788">
        <f>INDEX(products!$A$1:$G$49,MATCH($D788,products!$A$1:$A$49,0),MATCH(orders!L$1,products!$A$1:$G$1,0))</f>
        <v>27.945</v>
      </c>
      <c r="M788" s="3">
        <f t="shared" si="36"/>
        <v>69.862499999999997</v>
      </c>
      <c r="N788" t="str">
        <f t="shared" si="37"/>
        <v>Excelsa</v>
      </c>
      <c r="O788" t="str">
        <f t="shared" si="38"/>
        <v>Dark</v>
      </c>
      <c r="P788" t="str">
        <f>_xlfn.XLOOKUP(Table2[[#This Row],[Customer ID]],customers!$A$1:$A$1001,customers!$I$1:$I$1001," ",0)</f>
        <v>Yes</v>
      </c>
    </row>
    <row r="789" spans="1:16" x14ac:dyDescent="0.25">
      <c r="A789" s="2" t="s">
        <v>4938</v>
      </c>
      <c r="B789" s="6">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5">
        <f>INDEX(products!$A$1:$G$49,MATCH($D789,products!$A$1:$A$49,0),MATCH(orders!K$1,products!$A$1:$G$1,0))</f>
        <v>1</v>
      </c>
      <c r="L789">
        <f>INDEX(products!$A$1:$G$49,MATCH($D789,products!$A$1:$A$49,0),MATCH(orders!L$1,products!$A$1:$G$1,0))</f>
        <v>13.75</v>
      </c>
      <c r="M789" s="3">
        <f t="shared" si="36"/>
        <v>13.75</v>
      </c>
      <c r="N789" t="str">
        <f t="shared" si="37"/>
        <v>Excelsa</v>
      </c>
      <c r="O789" t="str">
        <f t="shared" si="38"/>
        <v>Medium</v>
      </c>
      <c r="P789" t="str">
        <f>_xlfn.XLOOKUP(Table2[[#This Row],[Customer ID]],customers!$A$1:$A$1001,customers!$I$1:$I$1001," ",0)</f>
        <v>Yes</v>
      </c>
    </row>
    <row r="790" spans="1:16" x14ac:dyDescent="0.25">
      <c r="A790" s="2" t="s">
        <v>4943</v>
      </c>
      <c r="B790" s="6">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5">
        <f>INDEX(products!$A$1:$G$49,MATCH($D790,products!$A$1:$A$49,0),MATCH(orders!K$1,products!$A$1:$G$1,0))</f>
        <v>2.5</v>
      </c>
      <c r="L790">
        <f>INDEX(products!$A$1:$G$49,MATCH($D790,products!$A$1:$A$49,0),MATCH(orders!L$1,products!$A$1:$G$1,0))</f>
        <v>22.884999999999998</v>
      </c>
      <c r="M790" s="3">
        <f t="shared" si="36"/>
        <v>57.212499999999991</v>
      </c>
      <c r="N790" t="str">
        <f t="shared" si="37"/>
        <v>Robusta</v>
      </c>
      <c r="O790" t="str">
        <f t="shared" si="38"/>
        <v>Medium</v>
      </c>
      <c r="P790" t="str">
        <f>_xlfn.XLOOKUP(Table2[[#This Row],[Customer ID]],customers!$A$1:$A$1001,customers!$I$1:$I$1001," ",0)</f>
        <v>Yes</v>
      </c>
    </row>
    <row r="791" spans="1:16" x14ac:dyDescent="0.25">
      <c r="A791" s="2" t="s">
        <v>4949</v>
      </c>
      <c r="B791" s="6">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5">
        <f>INDEX(products!$A$1:$G$49,MATCH($D791,products!$A$1:$A$49,0),MATCH(orders!K$1,products!$A$1:$G$1,0))</f>
        <v>1</v>
      </c>
      <c r="L791">
        <f>INDEX(products!$A$1:$G$49,MATCH($D791,products!$A$1:$A$49,0),MATCH(orders!L$1,products!$A$1:$G$1,0))</f>
        <v>12.95</v>
      </c>
      <c r="M791" s="3">
        <f t="shared" si="36"/>
        <v>12.95</v>
      </c>
      <c r="N791" t="str">
        <f t="shared" si="37"/>
        <v>Arabica</v>
      </c>
      <c r="O791" t="str">
        <f t="shared" si="38"/>
        <v>Light</v>
      </c>
      <c r="P791" t="str">
        <f>_xlfn.XLOOKUP(Table2[[#This Row],[Customer ID]],customers!$A$1:$A$1001,customers!$I$1:$I$1001," ",0)</f>
        <v>No</v>
      </c>
    </row>
    <row r="792" spans="1:16" x14ac:dyDescent="0.25">
      <c r="A792" s="2" t="s">
        <v>4955</v>
      </c>
      <c r="B792" s="6">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5">
        <f>INDEX(products!$A$1:$G$49,MATCH($D792,products!$A$1:$A$49,0),MATCH(orders!K$1,products!$A$1:$G$1,0))</f>
        <v>0.5</v>
      </c>
      <c r="L792">
        <f>INDEX(products!$A$1:$G$49,MATCH($D792,products!$A$1:$A$49,0),MATCH(orders!L$1,products!$A$1:$G$1,0))</f>
        <v>7.77</v>
      </c>
      <c r="M792" s="3">
        <f t="shared" si="36"/>
        <v>3.8849999999999998</v>
      </c>
      <c r="N792" t="str">
        <f t="shared" si="37"/>
        <v>Arabica</v>
      </c>
      <c r="O792" t="str">
        <f t="shared" si="38"/>
        <v>Light</v>
      </c>
      <c r="P792" t="str">
        <f>_xlfn.XLOOKUP(Table2[[#This Row],[Customer ID]],customers!$A$1:$A$1001,customers!$I$1:$I$1001," ",0)</f>
        <v>No</v>
      </c>
    </row>
    <row r="793" spans="1:16" x14ac:dyDescent="0.25">
      <c r="A793" s="2" t="s">
        <v>4961</v>
      </c>
      <c r="B793" s="6">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5">
        <f>INDEX(products!$A$1:$G$49,MATCH($D793,products!$A$1:$A$49,0),MATCH(orders!K$1,products!$A$1:$G$1,0))</f>
        <v>0.2</v>
      </c>
      <c r="L793">
        <f>INDEX(products!$A$1:$G$49,MATCH($D793,products!$A$1:$A$49,0),MATCH(orders!L$1,products!$A$1:$G$1,0))</f>
        <v>4.7549999999999999</v>
      </c>
      <c r="M793" s="3">
        <f t="shared" si="36"/>
        <v>0.95100000000000007</v>
      </c>
      <c r="N793" t="str">
        <f t="shared" si="37"/>
        <v>Liberica</v>
      </c>
      <c r="O793" t="str">
        <f t="shared" si="38"/>
        <v>Light</v>
      </c>
      <c r="P793" t="str">
        <f>_xlfn.XLOOKUP(Table2[[#This Row],[Customer ID]],customers!$A$1:$A$1001,customers!$I$1:$I$1001," ",0)</f>
        <v>Yes</v>
      </c>
    </row>
    <row r="794" spans="1:16" x14ac:dyDescent="0.25">
      <c r="A794" s="2" t="s">
        <v>4967</v>
      </c>
      <c r="B794" s="6">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5">
        <f>INDEX(products!$A$1:$G$49,MATCH($D794,products!$A$1:$A$49,0),MATCH(orders!K$1,products!$A$1:$G$1,0))</f>
        <v>0.5</v>
      </c>
      <c r="L794">
        <f>INDEX(products!$A$1:$G$49,MATCH($D794,products!$A$1:$A$49,0),MATCH(orders!L$1,products!$A$1:$G$1,0))</f>
        <v>8.73</v>
      </c>
      <c r="M794" s="3">
        <f t="shared" si="36"/>
        <v>4.3650000000000002</v>
      </c>
      <c r="N794" t="str">
        <f t="shared" si="37"/>
        <v>Liberica</v>
      </c>
      <c r="O794" t="str">
        <f t="shared" si="38"/>
        <v>Medium</v>
      </c>
      <c r="P794" t="str">
        <f>_xlfn.XLOOKUP(Table2[[#This Row],[Customer ID]],customers!$A$1:$A$1001,customers!$I$1:$I$1001," ",0)</f>
        <v>Yes</v>
      </c>
    </row>
    <row r="795" spans="1:16" x14ac:dyDescent="0.25">
      <c r="A795" s="2" t="s">
        <v>4973</v>
      </c>
      <c r="B795" s="6">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5">
        <f>INDEX(products!$A$1:$G$49,MATCH($D795,products!$A$1:$A$49,0),MATCH(orders!K$1,products!$A$1:$G$1,0))</f>
        <v>0.2</v>
      </c>
      <c r="L795">
        <f>INDEX(products!$A$1:$G$49,MATCH($D795,products!$A$1:$A$49,0),MATCH(orders!L$1,products!$A$1:$G$1,0))</f>
        <v>3.5849999999999995</v>
      </c>
      <c r="M795" s="3">
        <f t="shared" si="36"/>
        <v>0.71699999999999997</v>
      </c>
      <c r="N795" t="str">
        <f t="shared" si="37"/>
        <v>Robusta</v>
      </c>
      <c r="O795" t="str">
        <f t="shared" si="38"/>
        <v>Light</v>
      </c>
      <c r="P795" t="str">
        <f>_xlfn.XLOOKUP(Table2[[#This Row],[Customer ID]],customers!$A$1:$A$1001,customers!$I$1:$I$1001," ",0)</f>
        <v>No</v>
      </c>
    </row>
    <row r="796" spans="1:16" x14ac:dyDescent="0.25">
      <c r="A796" s="2" t="s">
        <v>4979</v>
      </c>
      <c r="B796" s="6">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5">
        <f>INDEX(products!$A$1:$G$49,MATCH($D796,products!$A$1:$A$49,0),MATCH(orders!K$1,products!$A$1:$G$1,0))</f>
        <v>2.5</v>
      </c>
      <c r="L796">
        <f>INDEX(products!$A$1:$G$49,MATCH($D796,products!$A$1:$A$49,0),MATCH(orders!L$1,products!$A$1:$G$1,0))</f>
        <v>29.784999999999997</v>
      </c>
      <c r="M796" s="3">
        <f t="shared" si="36"/>
        <v>74.462499999999991</v>
      </c>
      <c r="N796" t="str">
        <f t="shared" si="37"/>
        <v>Arabica</v>
      </c>
      <c r="O796" t="str">
        <f t="shared" si="38"/>
        <v>Light</v>
      </c>
      <c r="P796" t="str">
        <f>_xlfn.XLOOKUP(Table2[[#This Row],[Customer ID]],customers!$A$1:$A$1001,customers!$I$1:$I$1001," ",0)</f>
        <v>No</v>
      </c>
    </row>
    <row r="797" spans="1:16" x14ac:dyDescent="0.25">
      <c r="A797" s="2" t="s">
        <v>4985</v>
      </c>
      <c r="B797" s="6">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5">
        <f>INDEX(products!$A$1:$G$49,MATCH($D797,products!$A$1:$A$49,0),MATCH(orders!K$1,products!$A$1:$G$1,0))</f>
        <v>0.5</v>
      </c>
      <c r="L797">
        <f>INDEX(products!$A$1:$G$49,MATCH($D797,products!$A$1:$A$49,0),MATCH(orders!L$1,products!$A$1:$G$1,0))</f>
        <v>7.169999999999999</v>
      </c>
      <c r="M797" s="3">
        <f t="shared" si="36"/>
        <v>3.5849999999999995</v>
      </c>
      <c r="N797" t="str">
        <f t="shared" si="37"/>
        <v>Robusta</v>
      </c>
      <c r="O797" t="str">
        <f t="shared" si="38"/>
        <v>Light</v>
      </c>
      <c r="P797" t="str">
        <f>_xlfn.XLOOKUP(Table2[[#This Row],[Customer ID]],customers!$A$1:$A$1001,customers!$I$1:$I$1001," ",0)</f>
        <v>No</v>
      </c>
    </row>
    <row r="798" spans="1:16" x14ac:dyDescent="0.25">
      <c r="A798" s="2" t="s">
        <v>4991</v>
      </c>
      <c r="B798" s="6">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5">
        <f>INDEX(products!$A$1:$G$49,MATCH($D798,products!$A$1:$A$49,0),MATCH(orders!K$1,products!$A$1:$G$1,0))</f>
        <v>0.5</v>
      </c>
      <c r="L798">
        <f>INDEX(products!$A$1:$G$49,MATCH($D798,products!$A$1:$A$49,0),MATCH(orders!L$1,products!$A$1:$G$1,0))</f>
        <v>9.51</v>
      </c>
      <c r="M798" s="3">
        <f t="shared" si="36"/>
        <v>4.7549999999999999</v>
      </c>
      <c r="N798" t="str">
        <f t="shared" si="37"/>
        <v>Liberica</v>
      </c>
      <c r="O798" t="str">
        <f t="shared" si="38"/>
        <v>Light</v>
      </c>
      <c r="P798" t="str">
        <f>_xlfn.XLOOKUP(Table2[[#This Row],[Customer ID]],customers!$A$1:$A$1001,customers!$I$1:$I$1001," ",0)</f>
        <v>No</v>
      </c>
    </row>
    <row r="799" spans="1:16" x14ac:dyDescent="0.25">
      <c r="A799" s="2" t="s">
        <v>4996</v>
      </c>
      <c r="B799" s="6">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5">
        <f>INDEX(products!$A$1:$G$49,MATCH($D799,products!$A$1:$A$49,0),MATCH(orders!K$1,products!$A$1:$G$1,0))</f>
        <v>0.5</v>
      </c>
      <c r="L799">
        <f>INDEX(products!$A$1:$G$49,MATCH($D799,products!$A$1:$A$49,0),MATCH(orders!L$1,products!$A$1:$G$1,0))</f>
        <v>7.77</v>
      </c>
      <c r="M799" s="3">
        <f t="shared" si="36"/>
        <v>3.8849999999999998</v>
      </c>
      <c r="N799" t="str">
        <f t="shared" si="37"/>
        <v>Arabica</v>
      </c>
      <c r="O799" t="str">
        <f t="shared" si="38"/>
        <v>Light</v>
      </c>
      <c r="P799" t="str">
        <f>_xlfn.XLOOKUP(Table2[[#This Row],[Customer ID]],customers!$A$1:$A$1001,customers!$I$1:$I$1001," ",0)</f>
        <v>No</v>
      </c>
    </row>
    <row r="800" spans="1:16" x14ac:dyDescent="0.25">
      <c r="A800" s="2" t="s">
        <v>5002</v>
      </c>
      <c r="B800" s="6">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5">
        <f>INDEX(products!$A$1:$G$49,MATCH($D800,products!$A$1:$A$49,0),MATCH(orders!K$1,products!$A$1:$G$1,0))</f>
        <v>0.2</v>
      </c>
      <c r="L800">
        <f>INDEX(products!$A$1:$G$49,MATCH($D800,products!$A$1:$A$49,0),MATCH(orders!L$1,products!$A$1:$G$1,0))</f>
        <v>2.6849999999999996</v>
      </c>
      <c r="M800" s="3">
        <f t="shared" si="36"/>
        <v>0.53699999999999992</v>
      </c>
      <c r="N800" t="str">
        <f t="shared" si="37"/>
        <v>Robusta</v>
      </c>
      <c r="O800" t="str">
        <f t="shared" si="38"/>
        <v>Dark</v>
      </c>
      <c r="P800" t="str">
        <f>_xlfn.XLOOKUP(Table2[[#This Row],[Customer ID]],customers!$A$1:$A$1001,customers!$I$1:$I$1001," ",0)</f>
        <v>Yes</v>
      </c>
    </row>
    <row r="801" spans="1:16" x14ac:dyDescent="0.25">
      <c r="A801" s="2" t="s">
        <v>5008</v>
      </c>
      <c r="B801" s="6">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5">
        <f>INDEX(products!$A$1:$G$49,MATCH($D801,products!$A$1:$A$49,0),MATCH(orders!K$1,products!$A$1:$G$1,0))</f>
        <v>1</v>
      </c>
      <c r="L801">
        <f>INDEX(products!$A$1:$G$49,MATCH($D801,products!$A$1:$A$49,0),MATCH(orders!L$1,products!$A$1:$G$1,0))</f>
        <v>12.15</v>
      </c>
      <c r="M801" s="3">
        <f t="shared" si="36"/>
        <v>12.15</v>
      </c>
      <c r="N801" t="str">
        <f t="shared" si="37"/>
        <v>Excelsa</v>
      </c>
      <c r="O801" t="str">
        <f t="shared" si="38"/>
        <v>Dark</v>
      </c>
      <c r="P801" t="str">
        <f>_xlfn.XLOOKUP(Table2[[#This Row],[Customer ID]],customers!$A$1:$A$1001,customers!$I$1:$I$1001," ",0)</f>
        <v>Yes</v>
      </c>
    </row>
    <row r="802" spans="1:16" x14ac:dyDescent="0.25">
      <c r="A802" s="2" t="s">
        <v>5012</v>
      </c>
      <c r="B802" s="6">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5">
        <f>INDEX(products!$A$1:$G$49,MATCH($D802,products!$A$1:$A$49,0),MATCH(orders!K$1,products!$A$1:$G$1,0))</f>
        <v>0.2</v>
      </c>
      <c r="L802">
        <f>INDEX(products!$A$1:$G$49,MATCH($D802,products!$A$1:$A$49,0),MATCH(orders!L$1,products!$A$1:$G$1,0))</f>
        <v>2.6849999999999996</v>
      </c>
      <c r="M802" s="3">
        <f t="shared" si="36"/>
        <v>0.53699999999999992</v>
      </c>
      <c r="N802" t="str">
        <f t="shared" si="37"/>
        <v>Robusta</v>
      </c>
      <c r="O802" t="str">
        <f t="shared" si="38"/>
        <v>Dark</v>
      </c>
      <c r="P802" t="str">
        <f>_xlfn.XLOOKUP(Table2[[#This Row],[Customer ID]],customers!$A$1:$A$1001,customers!$I$1:$I$1001," ",0)</f>
        <v>No</v>
      </c>
    </row>
    <row r="803" spans="1:16" x14ac:dyDescent="0.25">
      <c r="A803" s="2" t="s">
        <v>5018</v>
      </c>
      <c r="B803" s="6">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5">
        <f>INDEX(products!$A$1:$G$49,MATCH($D803,products!$A$1:$A$49,0),MATCH(orders!K$1,products!$A$1:$G$1,0))</f>
        <v>2.5</v>
      </c>
      <c r="L803">
        <f>INDEX(products!$A$1:$G$49,MATCH($D803,products!$A$1:$A$49,0),MATCH(orders!L$1,products!$A$1:$G$1,0))</f>
        <v>20.584999999999997</v>
      </c>
      <c r="M803" s="3">
        <f t="shared" si="36"/>
        <v>51.462499999999991</v>
      </c>
      <c r="N803" t="str">
        <f t="shared" si="37"/>
        <v>Robusta</v>
      </c>
      <c r="O803" t="str">
        <f t="shared" si="38"/>
        <v>Dark</v>
      </c>
      <c r="P803" t="str">
        <f>_xlfn.XLOOKUP(Table2[[#This Row],[Customer ID]],customers!$A$1:$A$1001,customers!$I$1:$I$1001," ",0)</f>
        <v>Yes</v>
      </c>
    </row>
    <row r="804" spans="1:16" x14ac:dyDescent="0.25">
      <c r="A804" s="2" t="s">
        <v>5024</v>
      </c>
      <c r="B804" s="6">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5">
        <f>INDEX(products!$A$1:$G$49,MATCH($D804,products!$A$1:$A$49,0),MATCH(orders!K$1,products!$A$1:$G$1,0))</f>
        <v>0.2</v>
      </c>
      <c r="L804">
        <f>INDEX(products!$A$1:$G$49,MATCH($D804,products!$A$1:$A$49,0),MATCH(orders!L$1,products!$A$1:$G$1,0))</f>
        <v>2.6849999999999996</v>
      </c>
      <c r="M804" s="3">
        <f t="shared" si="36"/>
        <v>0.53699999999999992</v>
      </c>
      <c r="N804" t="str">
        <f t="shared" si="37"/>
        <v>Robusta</v>
      </c>
      <c r="O804" t="str">
        <f t="shared" si="38"/>
        <v>Dark</v>
      </c>
      <c r="P804" t="str">
        <f>_xlfn.XLOOKUP(Table2[[#This Row],[Customer ID]],customers!$A$1:$A$1001,customers!$I$1:$I$1001," ",0)</f>
        <v>No</v>
      </c>
    </row>
    <row r="805" spans="1:16" x14ac:dyDescent="0.25">
      <c r="A805" s="2" t="s">
        <v>5030</v>
      </c>
      <c r="B805" s="6">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5">
        <f>INDEX(products!$A$1:$G$49,MATCH($D805,products!$A$1:$A$49,0),MATCH(orders!K$1,products!$A$1:$G$1,0))</f>
        <v>2.5</v>
      </c>
      <c r="L805">
        <f>INDEX(products!$A$1:$G$49,MATCH($D805,products!$A$1:$A$49,0),MATCH(orders!L$1,products!$A$1:$G$1,0))</f>
        <v>31.624999999999996</v>
      </c>
      <c r="M805" s="3">
        <f t="shared" si="36"/>
        <v>79.062499999999986</v>
      </c>
      <c r="N805" t="str">
        <f t="shared" si="37"/>
        <v>Excelsa</v>
      </c>
      <c r="O805" t="str">
        <f t="shared" si="38"/>
        <v>Medium</v>
      </c>
      <c r="P805" t="str">
        <f>_xlfn.XLOOKUP(Table2[[#This Row],[Customer ID]],customers!$A$1:$A$1001,customers!$I$1:$I$1001," ",0)</f>
        <v>No</v>
      </c>
    </row>
    <row r="806" spans="1:16" x14ac:dyDescent="0.25">
      <c r="A806" s="2" t="s">
        <v>5035</v>
      </c>
      <c r="B806" s="6">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5">
        <f>INDEX(products!$A$1:$G$49,MATCH($D806,products!$A$1:$A$49,0),MATCH(orders!K$1,products!$A$1:$G$1,0))</f>
        <v>1</v>
      </c>
      <c r="L806">
        <f>INDEX(products!$A$1:$G$49,MATCH($D806,products!$A$1:$A$49,0),MATCH(orders!L$1,products!$A$1:$G$1,0))</f>
        <v>11.95</v>
      </c>
      <c r="M806" s="3">
        <f t="shared" si="36"/>
        <v>11.95</v>
      </c>
      <c r="N806" t="str">
        <f t="shared" si="37"/>
        <v>Robusta</v>
      </c>
      <c r="O806" t="str">
        <f t="shared" si="38"/>
        <v>Light</v>
      </c>
      <c r="P806" t="str">
        <f>_xlfn.XLOOKUP(Table2[[#This Row],[Customer ID]],customers!$A$1:$A$1001,customers!$I$1:$I$1001," ",0)</f>
        <v>No</v>
      </c>
    </row>
    <row r="807" spans="1:16" x14ac:dyDescent="0.25">
      <c r="A807" s="2" t="s">
        <v>5040</v>
      </c>
      <c r="B807" s="6">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5">
        <f>INDEX(products!$A$1:$G$49,MATCH($D807,products!$A$1:$A$49,0),MATCH(orders!K$1,products!$A$1:$G$1,0))</f>
        <v>0.5</v>
      </c>
      <c r="L807">
        <f>INDEX(products!$A$1:$G$49,MATCH($D807,products!$A$1:$A$49,0),MATCH(orders!L$1,products!$A$1:$G$1,0))</f>
        <v>5.97</v>
      </c>
      <c r="M807" s="3">
        <f t="shared" si="36"/>
        <v>2.9849999999999999</v>
      </c>
      <c r="N807" t="str">
        <f t="shared" si="37"/>
        <v>Robusta</v>
      </c>
      <c r="O807" t="str">
        <f t="shared" si="38"/>
        <v>Medium</v>
      </c>
      <c r="P807" t="str">
        <f>_xlfn.XLOOKUP(Table2[[#This Row],[Customer ID]],customers!$A$1:$A$1001,customers!$I$1:$I$1001," ",0)</f>
        <v>No</v>
      </c>
    </row>
    <row r="808" spans="1:16" x14ac:dyDescent="0.25">
      <c r="A808" s="2" t="s">
        <v>5046</v>
      </c>
      <c r="B808" s="6">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5">
        <f>INDEX(products!$A$1:$G$49,MATCH($D808,products!$A$1:$A$49,0),MATCH(orders!K$1,products!$A$1:$G$1,0))</f>
        <v>0.2</v>
      </c>
      <c r="L808">
        <f>INDEX(products!$A$1:$G$49,MATCH($D808,products!$A$1:$A$49,0),MATCH(orders!L$1,products!$A$1:$G$1,0))</f>
        <v>3.8849999999999998</v>
      </c>
      <c r="M808" s="3">
        <f t="shared" si="36"/>
        <v>0.77700000000000002</v>
      </c>
      <c r="N808" t="str">
        <f t="shared" si="37"/>
        <v>Liberica</v>
      </c>
      <c r="O808" t="str">
        <f t="shared" si="38"/>
        <v>Dark</v>
      </c>
      <c r="P808" t="str">
        <f>_xlfn.XLOOKUP(Table2[[#This Row],[Customer ID]],customers!$A$1:$A$1001,customers!$I$1:$I$1001," ",0)</f>
        <v>Yes</v>
      </c>
    </row>
    <row r="809" spans="1:16" x14ac:dyDescent="0.25">
      <c r="A809" s="2" t="s">
        <v>5050</v>
      </c>
      <c r="B809" s="6">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5">
        <f>INDEX(products!$A$1:$G$49,MATCH($D809,products!$A$1:$A$49,0),MATCH(orders!K$1,products!$A$1:$G$1,0))</f>
        <v>0.5</v>
      </c>
      <c r="L809">
        <f>INDEX(products!$A$1:$G$49,MATCH($D809,products!$A$1:$A$49,0),MATCH(orders!L$1,products!$A$1:$G$1,0))</f>
        <v>7.77</v>
      </c>
      <c r="M809" s="3">
        <f t="shared" si="36"/>
        <v>3.8849999999999998</v>
      </c>
      <c r="N809" t="str">
        <f t="shared" si="37"/>
        <v>Liberica</v>
      </c>
      <c r="O809" t="str">
        <f t="shared" si="38"/>
        <v>Dark</v>
      </c>
      <c r="P809" t="str">
        <f>_xlfn.XLOOKUP(Table2[[#This Row],[Customer ID]],customers!$A$1:$A$1001,customers!$I$1:$I$1001," ",0)</f>
        <v>No</v>
      </c>
    </row>
    <row r="810" spans="1:16" x14ac:dyDescent="0.25">
      <c r="A810" s="2" t="s">
        <v>5056</v>
      </c>
      <c r="B810" s="6">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5">
        <f>INDEX(products!$A$1:$G$49,MATCH($D810,products!$A$1:$A$49,0),MATCH(orders!K$1,products!$A$1:$G$1,0))</f>
        <v>2.5</v>
      </c>
      <c r="L810">
        <f>INDEX(products!$A$1:$G$49,MATCH($D810,products!$A$1:$A$49,0),MATCH(orders!L$1,products!$A$1:$G$1,0))</f>
        <v>27.484999999999996</v>
      </c>
      <c r="M810" s="3">
        <f t="shared" si="36"/>
        <v>68.712499999999991</v>
      </c>
      <c r="N810" t="str">
        <f t="shared" si="37"/>
        <v>Robusta</v>
      </c>
      <c r="O810" t="str">
        <f t="shared" si="38"/>
        <v>Light</v>
      </c>
      <c r="P810" t="str">
        <f>_xlfn.XLOOKUP(Table2[[#This Row],[Customer ID]],customers!$A$1:$A$1001,customers!$I$1:$I$1001," ",0)</f>
        <v>No</v>
      </c>
    </row>
    <row r="811" spans="1:16" x14ac:dyDescent="0.25">
      <c r="A811" s="2" t="s">
        <v>5062</v>
      </c>
      <c r="B811" s="6">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5">
        <f>INDEX(products!$A$1:$G$49,MATCH($D811,products!$A$1:$A$49,0),MATCH(orders!K$1,products!$A$1:$G$1,0))</f>
        <v>0.2</v>
      </c>
      <c r="L811">
        <f>INDEX(products!$A$1:$G$49,MATCH($D811,products!$A$1:$A$49,0),MATCH(orders!L$1,products!$A$1:$G$1,0))</f>
        <v>2.6849999999999996</v>
      </c>
      <c r="M811" s="3">
        <f t="shared" si="36"/>
        <v>0.53699999999999992</v>
      </c>
      <c r="N811" t="str">
        <f t="shared" si="37"/>
        <v>Robusta</v>
      </c>
      <c r="O811" t="str">
        <f t="shared" si="38"/>
        <v>Dark</v>
      </c>
      <c r="P811" t="str">
        <f>_xlfn.XLOOKUP(Table2[[#This Row],[Customer ID]],customers!$A$1:$A$1001,customers!$I$1:$I$1001," ",0)</f>
        <v>Yes</v>
      </c>
    </row>
    <row r="812" spans="1:16" x14ac:dyDescent="0.25">
      <c r="A812" s="2" t="s">
        <v>5067</v>
      </c>
      <c r="B812" s="6">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5">
        <f>INDEX(products!$A$1:$G$49,MATCH($D812,products!$A$1:$A$49,0),MATCH(orders!K$1,products!$A$1:$G$1,0))</f>
        <v>0.5</v>
      </c>
      <c r="L812">
        <f>INDEX(products!$A$1:$G$49,MATCH($D812,products!$A$1:$A$49,0),MATCH(orders!L$1,products!$A$1:$G$1,0))</f>
        <v>9.51</v>
      </c>
      <c r="M812" s="3">
        <f t="shared" si="36"/>
        <v>4.7549999999999999</v>
      </c>
      <c r="N812" t="str">
        <f t="shared" si="37"/>
        <v>Liberica</v>
      </c>
      <c r="O812" t="str">
        <f t="shared" si="38"/>
        <v>Light</v>
      </c>
      <c r="P812" t="str">
        <f>_xlfn.XLOOKUP(Table2[[#This Row],[Customer ID]],customers!$A$1:$A$1001,customers!$I$1:$I$1001," ",0)</f>
        <v>No</v>
      </c>
    </row>
    <row r="813" spans="1:16" x14ac:dyDescent="0.25">
      <c r="A813" s="2" t="s">
        <v>5073</v>
      </c>
      <c r="B813" s="6">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5">
        <f>INDEX(products!$A$1:$G$49,MATCH($D813,products!$A$1:$A$49,0),MATCH(orders!K$1,products!$A$1:$G$1,0))</f>
        <v>1</v>
      </c>
      <c r="L813">
        <f>INDEX(products!$A$1:$G$49,MATCH($D813,products!$A$1:$A$49,0),MATCH(orders!L$1,products!$A$1:$G$1,0))</f>
        <v>11.25</v>
      </c>
      <c r="M813" s="3">
        <f t="shared" si="36"/>
        <v>11.25</v>
      </c>
      <c r="N813" t="str">
        <f t="shared" si="37"/>
        <v>Arabica</v>
      </c>
      <c r="O813" t="str">
        <f t="shared" si="38"/>
        <v>Medium</v>
      </c>
      <c r="P813" t="str">
        <f>_xlfn.XLOOKUP(Table2[[#This Row],[Customer ID]],customers!$A$1:$A$1001,customers!$I$1:$I$1001," ",0)</f>
        <v>Yes</v>
      </c>
    </row>
    <row r="814" spans="1:16" x14ac:dyDescent="0.25">
      <c r="A814" s="2" t="s">
        <v>5073</v>
      </c>
      <c r="B814" s="6">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5">
        <f>INDEX(products!$A$1:$G$49,MATCH($D814,products!$A$1:$A$49,0),MATCH(orders!K$1,products!$A$1:$G$1,0))</f>
        <v>2.5</v>
      </c>
      <c r="L814">
        <f>INDEX(products!$A$1:$G$49,MATCH($D814,products!$A$1:$A$49,0),MATCH(orders!L$1,products!$A$1:$G$1,0))</f>
        <v>29.784999999999997</v>
      </c>
      <c r="M814" s="3">
        <f t="shared" si="36"/>
        <v>74.462499999999991</v>
      </c>
      <c r="N814" t="str">
        <f t="shared" si="37"/>
        <v>Liberica</v>
      </c>
      <c r="O814" t="str">
        <f t="shared" si="38"/>
        <v>Dark</v>
      </c>
      <c r="P814" t="str">
        <f>_xlfn.XLOOKUP(Table2[[#This Row],[Customer ID]],customers!$A$1:$A$1001,customers!$I$1:$I$1001," ",0)</f>
        <v>Yes</v>
      </c>
    </row>
    <row r="815" spans="1:16" x14ac:dyDescent="0.25">
      <c r="A815" s="2" t="s">
        <v>5084</v>
      </c>
      <c r="B815" s="6">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5">
        <f>INDEX(products!$A$1:$G$49,MATCH($D815,products!$A$1:$A$49,0),MATCH(orders!K$1,products!$A$1:$G$1,0))</f>
        <v>2.5</v>
      </c>
      <c r="L815">
        <f>INDEX(products!$A$1:$G$49,MATCH($D815,products!$A$1:$A$49,0),MATCH(orders!L$1,products!$A$1:$G$1,0))</f>
        <v>31.624999999999996</v>
      </c>
      <c r="M815" s="3">
        <f t="shared" si="36"/>
        <v>79.062499999999986</v>
      </c>
      <c r="N815" t="str">
        <f t="shared" si="37"/>
        <v>Excelsa</v>
      </c>
      <c r="O815" t="str">
        <f t="shared" si="38"/>
        <v>Medium</v>
      </c>
      <c r="P815" t="str">
        <f>_xlfn.XLOOKUP(Table2[[#This Row],[Customer ID]],customers!$A$1:$A$1001,customers!$I$1:$I$1001," ",0)</f>
        <v>Yes</v>
      </c>
    </row>
    <row r="816" spans="1:16" x14ac:dyDescent="0.25">
      <c r="A816" s="2" t="s">
        <v>5090</v>
      </c>
      <c r="B816" s="6">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5">
        <f>INDEX(products!$A$1:$G$49,MATCH($D816,products!$A$1:$A$49,0),MATCH(orders!K$1,products!$A$1:$G$1,0))</f>
        <v>0.2</v>
      </c>
      <c r="L816">
        <f>INDEX(products!$A$1:$G$49,MATCH($D816,products!$A$1:$A$49,0),MATCH(orders!L$1,products!$A$1:$G$1,0))</f>
        <v>4.4550000000000001</v>
      </c>
      <c r="M816" s="3">
        <f t="shared" si="36"/>
        <v>0.89100000000000001</v>
      </c>
      <c r="N816" t="str">
        <f t="shared" si="37"/>
        <v>Excelsa</v>
      </c>
      <c r="O816" t="str">
        <f t="shared" si="38"/>
        <v>Light</v>
      </c>
      <c r="P816" t="str">
        <f>_xlfn.XLOOKUP(Table2[[#This Row],[Customer ID]],customers!$A$1:$A$1001,customers!$I$1:$I$1001," ",0)</f>
        <v>No</v>
      </c>
    </row>
    <row r="817" spans="1:16" x14ac:dyDescent="0.25">
      <c r="A817" s="2" t="s">
        <v>5096</v>
      </c>
      <c r="B817" s="6">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5">
        <f>INDEX(products!$A$1:$G$49,MATCH($D817,products!$A$1:$A$49,0),MATCH(orders!K$1,products!$A$1:$G$1,0))</f>
        <v>0.5</v>
      </c>
      <c r="L817">
        <f>INDEX(products!$A$1:$G$49,MATCH($D817,products!$A$1:$A$49,0),MATCH(orders!L$1,products!$A$1:$G$1,0))</f>
        <v>5.97</v>
      </c>
      <c r="M817" s="3">
        <f t="shared" si="36"/>
        <v>2.9849999999999999</v>
      </c>
      <c r="N817" t="str">
        <f t="shared" si="37"/>
        <v>Robusta</v>
      </c>
      <c r="O817" t="str">
        <f t="shared" si="38"/>
        <v>Medium</v>
      </c>
      <c r="P817" t="str">
        <f>_xlfn.XLOOKUP(Table2[[#This Row],[Customer ID]],customers!$A$1:$A$1001,customers!$I$1:$I$1001," ",0)</f>
        <v>No</v>
      </c>
    </row>
    <row r="818" spans="1:16" x14ac:dyDescent="0.25">
      <c r="A818" s="2" t="s">
        <v>5102</v>
      </c>
      <c r="B818" s="6">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5">
        <f>INDEX(products!$A$1:$G$49,MATCH($D818,products!$A$1:$A$49,0),MATCH(orders!K$1,products!$A$1:$G$1,0))</f>
        <v>0.5</v>
      </c>
      <c r="L818">
        <f>INDEX(products!$A$1:$G$49,MATCH($D818,products!$A$1:$A$49,0),MATCH(orders!L$1,products!$A$1:$G$1,0))</f>
        <v>9.51</v>
      </c>
      <c r="M818" s="3">
        <f t="shared" si="36"/>
        <v>4.7549999999999999</v>
      </c>
      <c r="N818" t="str">
        <f t="shared" si="37"/>
        <v>Liberica</v>
      </c>
      <c r="O818" t="str">
        <f t="shared" si="38"/>
        <v>Light</v>
      </c>
      <c r="P818" t="str">
        <f>_xlfn.XLOOKUP(Table2[[#This Row],[Customer ID]],customers!$A$1:$A$1001,customers!$I$1:$I$1001," ",0)</f>
        <v>No</v>
      </c>
    </row>
    <row r="819" spans="1:16" x14ac:dyDescent="0.25">
      <c r="A819" s="2" t="s">
        <v>5107</v>
      </c>
      <c r="B819" s="6">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5">
        <f>INDEX(products!$A$1:$G$49,MATCH($D819,products!$A$1:$A$49,0),MATCH(orders!K$1,products!$A$1:$G$1,0))</f>
        <v>0.5</v>
      </c>
      <c r="L819">
        <f>INDEX(products!$A$1:$G$49,MATCH($D819,products!$A$1:$A$49,0),MATCH(orders!L$1,products!$A$1:$G$1,0))</f>
        <v>7.77</v>
      </c>
      <c r="M819" s="3">
        <f t="shared" si="36"/>
        <v>3.8849999999999998</v>
      </c>
      <c r="N819" t="str">
        <f t="shared" si="37"/>
        <v>Liberica</v>
      </c>
      <c r="O819" t="str">
        <f t="shared" si="38"/>
        <v>Dark</v>
      </c>
      <c r="P819" t="str">
        <f>_xlfn.XLOOKUP(Table2[[#This Row],[Customer ID]],customers!$A$1:$A$1001,customers!$I$1:$I$1001," ",0)</f>
        <v>No</v>
      </c>
    </row>
    <row r="820" spans="1:16" x14ac:dyDescent="0.25">
      <c r="A820" s="2" t="s">
        <v>5112</v>
      </c>
      <c r="B820" s="6">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5">
        <f>INDEX(products!$A$1:$G$49,MATCH($D820,products!$A$1:$A$49,0),MATCH(orders!K$1,products!$A$1:$G$1,0))</f>
        <v>1</v>
      </c>
      <c r="L820">
        <f>INDEX(products!$A$1:$G$49,MATCH($D820,products!$A$1:$A$49,0),MATCH(orders!L$1,products!$A$1:$G$1,0))</f>
        <v>15.85</v>
      </c>
      <c r="M820" s="3">
        <f t="shared" si="36"/>
        <v>15.85</v>
      </c>
      <c r="N820" t="str">
        <f t="shared" si="37"/>
        <v>Liberica</v>
      </c>
      <c r="O820" t="str">
        <f t="shared" si="38"/>
        <v>Light</v>
      </c>
      <c r="P820" t="str">
        <f>_xlfn.XLOOKUP(Table2[[#This Row],[Customer ID]],customers!$A$1:$A$1001,customers!$I$1:$I$1001," ",0)</f>
        <v>No</v>
      </c>
    </row>
    <row r="821" spans="1:16" x14ac:dyDescent="0.25">
      <c r="A821" s="2" t="s">
        <v>5117</v>
      </c>
      <c r="B821" s="6">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5">
        <f>INDEX(products!$A$1:$G$49,MATCH($D821,products!$A$1:$A$49,0),MATCH(orders!K$1,products!$A$1:$G$1,0))</f>
        <v>0.2</v>
      </c>
      <c r="L821">
        <f>INDEX(products!$A$1:$G$49,MATCH($D821,products!$A$1:$A$49,0),MATCH(orders!L$1,products!$A$1:$G$1,0))</f>
        <v>4.7549999999999999</v>
      </c>
      <c r="M821" s="3">
        <f t="shared" si="36"/>
        <v>0.95100000000000007</v>
      </c>
      <c r="N821" t="str">
        <f t="shared" si="37"/>
        <v>Liberica</v>
      </c>
      <c r="O821" t="str">
        <f t="shared" si="38"/>
        <v>Light</v>
      </c>
      <c r="P821" t="str">
        <f>_xlfn.XLOOKUP(Table2[[#This Row],[Customer ID]],customers!$A$1:$A$1001,customers!$I$1:$I$1001," ",0)</f>
        <v>Yes</v>
      </c>
    </row>
    <row r="822" spans="1:16" x14ac:dyDescent="0.25">
      <c r="A822" s="2" t="s">
        <v>5123</v>
      </c>
      <c r="B822" s="6">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5">
        <f>INDEX(products!$A$1:$G$49,MATCH($D822,products!$A$1:$A$49,0),MATCH(orders!K$1,products!$A$1:$G$1,0))</f>
        <v>1</v>
      </c>
      <c r="L822">
        <f>INDEX(products!$A$1:$G$49,MATCH($D822,products!$A$1:$A$49,0),MATCH(orders!L$1,products!$A$1:$G$1,0))</f>
        <v>13.75</v>
      </c>
      <c r="M822" s="3">
        <f t="shared" si="36"/>
        <v>13.75</v>
      </c>
      <c r="N822" t="str">
        <f t="shared" si="37"/>
        <v>Excelsa</v>
      </c>
      <c r="O822" t="str">
        <f t="shared" si="38"/>
        <v>Medium</v>
      </c>
      <c r="P822" t="str">
        <f>_xlfn.XLOOKUP(Table2[[#This Row],[Customer ID]],customers!$A$1:$A$1001,customers!$I$1:$I$1001," ",0)</f>
        <v>Yes</v>
      </c>
    </row>
    <row r="823" spans="1:16" x14ac:dyDescent="0.25">
      <c r="A823" s="2" t="s">
        <v>5129</v>
      </c>
      <c r="B823" s="6">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5">
        <f>INDEX(products!$A$1:$G$49,MATCH($D823,products!$A$1:$A$49,0),MATCH(orders!K$1,products!$A$1:$G$1,0))</f>
        <v>0.5</v>
      </c>
      <c r="L823">
        <f>INDEX(products!$A$1:$G$49,MATCH($D823,products!$A$1:$A$49,0),MATCH(orders!L$1,products!$A$1:$G$1,0))</f>
        <v>5.3699999999999992</v>
      </c>
      <c r="M823" s="3">
        <f t="shared" si="36"/>
        <v>2.6849999999999996</v>
      </c>
      <c r="N823" t="str">
        <f t="shared" si="37"/>
        <v>Robusta</v>
      </c>
      <c r="O823" t="str">
        <f t="shared" si="38"/>
        <v>Dark</v>
      </c>
      <c r="P823" t="str">
        <f>_xlfn.XLOOKUP(Table2[[#This Row],[Customer ID]],customers!$A$1:$A$1001,customers!$I$1:$I$1001," ",0)</f>
        <v>No</v>
      </c>
    </row>
    <row r="824" spans="1:16" x14ac:dyDescent="0.25">
      <c r="A824" s="2" t="s">
        <v>5135</v>
      </c>
      <c r="B824" s="6">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5">
        <f>INDEX(products!$A$1:$G$49,MATCH($D824,products!$A$1:$A$49,0),MATCH(orders!K$1,products!$A$1:$G$1,0))</f>
        <v>2.5</v>
      </c>
      <c r="L824">
        <f>INDEX(products!$A$1:$G$49,MATCH($D824,products!$A$1:$A$49,0),MATCH(orders!L$1,products!$A$1:$G$1,0))</f>
        <v>34.154999999999994</v>
      </c>
      <c r="M824" s="3">
        <f t="shared" si="36"/>
        <v>85.387499999999989</v>
      </c>
      <c r="N824" t="str">
        <f t="shared" si="37"/>
        <v>Excelsa</v>
      </c>
      <c r="O824" t="str">
        <f t="shared" si="38"/>
        <v>Light</v>
      </c>
      <c r="P824" t="str">
        <f>_xlfn.XLOOKUP(Table2[[#This Row],[Customer ID]],customers!$A$1:$A$1001,customers!$I$1:$I$1001," ",0)</f>
        <v>No</v>
      </c>
    </row>
    <row r="825" spans="1:16" x14ac:dyDescent="0.25">
      <c r="A825" s="2" t="s">
        <v>5141</v>
      </c>
      <c r="B825" s="6">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5">
        <f>INDEX(products!$A$1:$G$49,MATCH($D825,products!$A$1:$A$49,0),MATCH(orders!K$1,products!$A$1:$G$1,0))</f>
        <v>1</v>
      </c>
      <c r="L825">
        <f>INDEX(products!$A$1:$G$49,MATCH($D825,products!$A$1:$A$49,0),MATCH(orders!L$1,products!$A$1:$G$1,0))</f>
        <v>15.85</v>
      </c>
      <c r="M825" s="3">
        <f t="shared" si="36"/>
        <v>15.85</v>
      </c>
      <c r="N825" t="str">
        <f t="shared" si="37"/>
        <v>Liberica</v>
      </c>
      <c r="O825" t="str">
        <f t="shared" si="38"/>
        <v>Light</v>
      </c>
      <c r="P825" t="str">
        <f>_xlfn.XLOOKUP(Table2[[#This Row],[Customer ID]],customers!$A$1:$A$1001,customers!$I$1:$I$1001," ",0)</f>
        <v>Yes</v>
      </c>
    </row>
    <row r="826" spans="1:16" x14ac:dyDescent="0.25">
      <c r="A826" s="2" t="s">
        <v>5147</v>
      </c>
      <c r="B826" s="6">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5">
        <f>INDEX(products!$A$1:$G$49,MATCH($D826,products!$A$1:$A$49,0),MATCH(orders!K$1,products!$A$1:$G$1,0))</f>
        <v>0.2</v>
      </c>
      <c r="L826">
        <f>INDEX(products!$A$1:$G$49,MATCH($D826,products!$A$1:$A$49,0),MATCH(orders!L$1,products!$A$1:$G$1,0))</f>
        <v>3.375</v>
      </c>
      <c r="M826" s="3">
        <f t="shared" si="36"/>
        <v>0.67500000000000004</v>
      </c>
      <c r="N826" t="str">
        <f t="shared" si="37"/>
        <v>Arabica</v>
      </c>
      <c r="O826" t="str">
        <f t="shared" si="38"/>
        <v>Medium</v>
      </c>
      <c r="P826" t="str">
        <f>_xlfn.XLOOKUP(Table2[[#This Row],[Customer ID]],customers!$A$1:$A$1001,customers!$I$1:$I$1001," ",0)</f>
        <v>Yes</v>
      </c>
    </row>
    <row r="827" spans="1:16" x14ac:dyDescent="0.25">
      <c r="A827" s="2" t="s">
        <v>5152</v>
      </c>
      <c r="B827" s="6">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5">
        <f>INDEX(products!$A$1:$G$49,MATCH($D827,products!$A$1:$A$49,0),MATCH(orders!K$1,products!$A$1:$G$1,0))</f>
        <v>1</v>
      </c>
      <c r="L827">
        <f>INDEX(products!$A$1:$G$49,MATCH($D827,products!$A$1:$A$49,0),MATCH(orders!L$1,products!$A$1:$G$1,0))</f>
        <v>9.9499999999999993</v>
      </c>
      <c r="M827" s="3">
        <f t="shared" si="36"/>
        <v>9.9499999999999993</v>
      </c>
      <c r="N827" t="str">
        <f t="shared" si="37"/>
        <v>Arabica</v>
      </c>
      <c r="O827" t="str">
        <f t="shared" si="38"/>
        <v>Dark</v>
      </c>
      <c r="P827" t="str">
        <f>_xlfn.XLOOKUP(Table2[[#This Row],[Customer ID]],customers!$A$1:$A$1001,customers!$I$1:$I$1001," ",0)</f>
        <v>Yes</v>
      </c>
    </row>
    <row r="828" spans="1:16" x14ac:dyDescent="0.25">
      <c r="A828" s="2" t="s">
        <v>5158</v>
      </c>
      <c r="B828" s="6">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5">
        <f>INDEX(products!$A$1:$G$49,MATCH($D828,products!$A$1:$A$49,0),MATCH(orders!K$1,products!$A$1:$G$1,0))</f>
        <v>0.5</v>
      </c>
      <c r="L828">
        <f>INDEX(products!$A$1:$G$49,MATCH($D828,products!$A$1:$A$49,0),MATCH(orders!L$1,products!$A$1:$G$1,0))</f>
        <v>8.25</v>
      </c>
      <c r="M828" s="3">
        <f t="shared" si="36"/>
        <v>4.125</v>
      </c>
      <c r="N828" t="str">
        <f t="shared" si="37"/>
        <v>Excelsa</v>
      </c>
      <c r="O828" t="str">
        <f t="shared" si="38"/>
        <v>Medium</v>
      </c>
      <c r="P828" t="str">
        <f>_xlfn.XLOOKUP(Table2[[#This Row],[Customer ID]],customers!$A$1:$A$1001,customers!$I$1:$I$1001," ",0)</f>
        <v>Yes</v>
      </c>
    </row>
    <row r="829" spans="1:16" x14ac:dyDescent="0.25">
      <c r="A829" s="2" t="s">
        <v>5164</v>
      </c>
      <c r="B829" s="6">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5">
        <f>INDEX(products!$A$1:$G$49,MATCH($D829,products!$A$1:$A$49,0),MATCH(orders!K$1,products!$A$1:$G$1,0))</f>
        <v>0.2</v>
      </c>
      <c r="L829">
        <f>INDEX(products!$A$1:$G$49,MATCH($D829,products!$A$1:$A$49,0),MATCH(orders!L$1,products!$A$1:$G$1,0))</f>
        <v>4.125</v>
      </c>
      <c r="M829" s="3">
        <f t="shared" si="36"/>
        <v>0.82500000000000007</v>
      </c>
      <c r="N829" t="str">
        <f t="shared" si="37"/>
        <v>Excelsa</v>
      </c>
      <c r="O829" t="str">
        <f t="shared" si="38"/>
        <v>Medium</v>
      </c>
      <c r="P829" t="str">
        <f>_xlfn.XLOOKUP(Table2[[#This Row],[Customer ID]],customers!$A$1:$A$1001,customers!$I$1:$I$1001," ",0)</f>
        <v>No</v>
      </c>
    </row>
    <row r="830" spans="1:16" x14ac:dyDescent="0.25">
      <c r="A830" s="2" t="s">
        <v>5170</v>
      </c>
      <c r="B830" s="6">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5">
        <f>INDEX(products!$A$1:$G$49,MATCH($D830,products!$A$1:$A$49,0),MATCH(orders!K$1,products!$A$1:$G$1,0))</f>
        <v>2.5</v>
      </c>
      <c r="L830">
        <f>INDEX(products!$A$1:$G$49,MATCH($D830,products!$A$1:$A$49,0),MATCH(orders!L$1,products!$A$1:$G$1,0))</f>
        <v>22.884999999999998</v>
      </c>
      <c r="M830" s="3">
        <f t="shared" si="36"/>
        <v>57.212499999999991</v>
      </c>
      <c r="N830" t="str">
        <f t="shared" si="37"/>
        <v>Arabica</v>
      </c>
      <c r="O830" t="str">
        <f t="shared" si="38"/>
        <v>Dark</v>
      </c>
      <c r="P830" t="str">
        <f>_xlfn.XLOOKUP(Table2[[#This Row],[Customer ID]],customers!$A$1:$A$1001,customers!$I$1:$I$1001," ",0)</f>
        <v>Yes</v>
      </c>
    </row>
    <row r="831" spans="1:16" x14ac:dyDescent="0.25">
      <c r="A831" s="2" t="s">
        <v>5176</v>
      </c>
      <c r="B831" s="6">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5">
        <f>INDEX(products!$A$1:$G$49,MATCH($D831,products!$A$1:$A$49,0),MATCH(orders!K$1,products!$A$1:$G$1,0))</f>
        <v>0.2</v>
      </c>
      <c r="L831">
        <f>INDEX(products!$A$1:$G$49,MATCH($D831,products!$A$1:$A$49,0),MATCH(orders!L$1,products!$A$1:$G$1,0))</f>
        <v>2.9849999999999999</v>
      </c>
      <c r="M831" s="3">
        <f t="shared" si="36"/>
        <v>0.59699999999999998</v>
      </c>
      <c r="N831" t="str">
        <f t="shared" si="37"/>
        <v>Arabica</v>
      </c>
      <c r="O831" t="str">
        <f t="shared" si="38"/>
        <v>Dark</v>
      </c>
      <c r="P831" t="str">
        <f>_xlfn.XLOOKUP(Table2[[#This Row],[Customer ID]],customers!$A$1:$A$1001,customers!$I$1:$I$1001," ",0)</f>
        <v>No</v>
      </c>
    </row>
    <row r="832" spans="1:16" x14ac:dyDescent="0.25">
      <c r="A832" s="2" t="s">
        <v>5182</v>
      </c>
      <c r="B832" s="6">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5">
        <f>INDEX(products!$A$1:$G$49,MATCH($D832,products!$A$1:$A$49,0),MATCH(orders!K$1,products!$A$1:$G$1,0))</f>
        <v>1</v>
      </c>
      <c r="L832">
        <f>INDEX(products!$A$1:$G$49,MATCH($D832,products!$A$1:$A$49,0),MATCH(orders!L$1,products!$A$1:$G$1,0))</f>
        <v>13.75</v>
      </c>
      <c r="M832" s="3">
        <f t="shared" si="36"/>
        <v>13.75</v>
      </c>
      <c r="N832" t="str">
        <f t="shared" si="37"/>
        <v>Excelsa</v>
      </c>
      <c r="O832" t="str">
        <f t="shared" si="38"/>
        <v>Medium</v>
      </c>
      <c r="P832" t="str">
        <f>_xlfn.XLOOKUP(Table2[[#This Row],[Customer ID]],customers!$A$1:$A$1001,customers!$I$1:$I$1001," ",0)</f>
        <v>No</v>
      </c>
    </row>
    <row r="833" spans="1:16" x14ac:dyDescent="0.25">
      <c r="A833" s="2" t="s">
        <v>5182</v>
      </c>
      <c r="B833" s="6">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5">
        <f>INDEX(products!$A$1:$G$49,MATCH($D833,products!$A$1:$A$49,0),MATCH(orders!K$1,products!$A$1:$G$1,0))</f>
        <v>0.2</v>
      </c>
      <c r="L833">
        <f>INDEX(products!$A$1:$G$49,MATCH($D833,products!$A$1:$A$49,0),MATCH(orders!L$1,products!$A$1:$G$1,0))</f>
        <v>2.9849999999999999</v>
      </c>
      <c r="M833" s="3">
        <f t="shared" si="36"/>
        <v>0.59699999999999998</v>
      </c>
      <c r="N833" t="str">
        <f t="shared" si="37"/>
        <v>Arabica</v>
      </c>
      <c r="O833" t="str">
        <f t="shared" si="38"/>
        <v>Dark</v>
      </c>
      <c r="P833" t="str">
        <f>_xlfn.XLOOKUP(Table2[[#This Row],[Customer ID]],customers!$A$1:$A$1001,customers!$I$1:$I$1001," ",0)</f>
        <v>No</v>
      </c>
    </row>
    <row r="834" spans="1:16" x14ac:dyDescent="0.25">
      <c r="A834" s="2" t="s">
        <v>5193</v>
      </c>
      <c r="B834" s="6">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5">
        <f>INDEX(products!$A$1:$G$49,MATCH($D834,products!$A$1:$A$49,0),MATCH(orders!K$1,products!$A$1:$G$1,0))</f>
        <v>1</v>
      </c>
      <c r="L834">
        <f>INDEX(products!$A$1:$G$49,MATCH($D834,products!$A$1:$A$49,0),MATCH(orders!L$1,products!$A$1:$G$1,0))</f>
        <v>9.9499999999999993</v>
      </c>
      <c r="M834" s="3">
        <f t="shared" si="36"/>
        <v>9.9499999999999993</v>
      </c>
      <c r="N834" t="str">
        <f t="shared" si="37"/>
        <v>Robusta</v>
      </c>
      <c r="O834" t="str">
        <f t="shared" si="38"/>
        <v>Medium</v>
      </c>
      <c r="P834" t="str">
        <f>_xlfn.XLOOKUP(Table2[[#This Row],[Customer ID]],customers!$A$1:$A$1001,customers!$I$1:$I$1001," ",0)</f>
        <v>No</v>
      </c>
    </row>
    <row r="835" spans="1:16" x14ac:dyDescent="0.25">
      <c r="A835" s="2" t="s">
        <v>5199</v>
      </c>
      <c r="B835" s="6">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5">
        <f>INDEX(products!$A$1:$G$49,MATCH($D835,products!$A$1:$A$49,0),MATCH(orders!K$1,products!$A$1:$G$1,0))</f>
        <v>2.5</v>
      </c>
      <c r="L835">
        <f>INDEX(products!$A$1:$G$49,MATCH($D835,products!$A$1:$A$49,0),MATCH(orders!L$1,products!$A$1:$G$1,0))</f>
        <v>20.584999999999997</v>
      </c>
      <c r="M835" s="3">
        <f t="shared" ref="M835:M898" si="39">L835*K835</f>
        <v>51.462499999999991</v>
      </c>
      <c r="N835" t="str">
        <f t="shared" ref="N835:N898" si="40">IF(I835="Rob","Robusta",IF(I835="Exc","Excelsa",IF(I835="Ara","Arabica",IF(I835="Lib","Liberica"," "))))</f>
        <v>Robusta</v>
      </c>
      <c r="O835" t="str">
        <f t="shared" ref="O835:O898" si="41">IF(J835="M","Medium",IF(J835="L","Light",IF(J835="D","Dark"," ")))</f>
        <v>Dark</v>
      </c>
      <c r="P835" t="str">
        <f>_xlfn.XLOOKUP(Table2[[#This Row],[Customer ID]],customers!$A$1:$A$1001,customers!$I$1:$I$1001," ",0)</f>
        <v>Yes</v>
      </c>
    </row>
    <row r="836" spans="1:16" x14ac:dyDescent="0.25">
      <c r="A836" s="2" t="s">
        <v>5205</v>
      </c>
      <c r="B836" s="6">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5">
        <f>INDEX(products!$A$1:$G$49,MATCH($D836,products!$A$1:$A$49,0),MATCH(orders!K$1,products!$A$1:$G$1,0))</f>
        <v>2.5</v>
      </c>
      <c r="L836">
        <f>INDEX(products!$A$1:$G$49,MATCH($D836,products!$A$1:$A$49,0),MATCH(orders!L$1,products!$A$1:$G$1,0))</f>
        <v>22.884999999999998</v>
      </c>
      <c r="M836" s="3">
        <f t="shared" si="39"/>
        <v>57.212499999999991</v>
      </c>
      <c r="N836" t="str">
        <f t="shared" si="40"/>
        <v>Arabica</v>
      </c>
      <c r="O836" t="str">
        <f t="shared" si="41"/>
        <v>Dark</v>
      </c>
      <c r="P836" t="str">
        <f>_xlfn.XLOOKUP(Table2[[#This Row],[Customer ID]],customers!$A$1:$A$1001,customers!$I$1:$I$1001," ",0)</f>
        <v>No</v>
      </c>
    </row>
    <row r="837" spans="1:16" x14ac:dyDescent="0.25">
      <c r="A837" s="2" t="s">
        <v>5211</v>
      </c>
      <c r="B837" s="6">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5">
        <f>INDEX(products!$A$1:$G$49,MATCH($D837,products!$A$1:$A$49,0),MATCH(orders!K$1,products!$A$1:$G$1,0))</f>
        <v>0.5</v>
      </c>
      <c r="L837">
        <f>INDEX(products!$A$1:$G$49,MATCH($D837,products!$A$1:$A$49,0),MATCH(orders!L$1,products!$A$1:$G$1,0))</f>
        <v>8.91</v>
      </c>
      <c r="M837" s="3">
        <f t="shared" si="39"/>
        <v>4.4550000000000001</v>
      </c>
      <c r="N837" t="str">
        <f t="shared" si="40"/>
        <v>Excelsa</v>
      </c>
      <c r="O837" t="str">
        <f t="shared" si="41"/>
        <v>Light</v>
      </c>
      <c r="P837" t="str">
        <f>_xlfn.XLOOKUP(Table2[[#This Row],[Customer ID]],customers!$A$1:$A$1001,customers!$I$1:$I$1001," ",0)</f>
        <v>Yes</v>
      </c>
    </row>
    <row r="838" spans="1:16" x14ac:dyDescent="0.25">
      <c r="A838" s="2" t="s">
        <v>5216</v>
      </c>
      <c r="B838" s="6">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5">
        <f>INDEX(products!$A$1:$G$49,MATCH($D838,products!$A$1:$A$49,0),MATCH(orders!K$1,products!$A$1:$G$1,0))</f>
        <v>0.2</v>
      </c>
      <c r="L838">
        <f>INDEX(products!$A$1:$G$49,MATCH($D838,products!$A$1:$A$49,0),MATCH(orders!L$1,products!$A$1:$G$1,0))</f>
        <v>2.9849999999999999</v>
      </c>
      <c r="M838" s="3">
        <f t="shared" si="39"/>
        <v>0.59699999999999998</v>
      </c>
      <c r="N838" t="str">
        <f t="shared" si="40"/>
        <v>Arabica</v>
      </c>
      <c r="O838" t="str">
        <f t="shared" si="41"/>
        <v>Dark</v>
      </c>
      <c r="P838" t="str">
        <f>_xlfn.XLOOKUP(Table2[[#This Row],[Customer ID]],customers!$A$1:$A$1001,customers!$I$1:$I$1001," ",0)</f>
        <v>No</v>
      </c>
    </row>
    <row r="839" spans="1:16" x14ac:dyDescent="0.25">
      <c r="A839" s="2" t="s">
        <v>5222</v>
      </c>
      <c r="B839" s="6">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5">
        <f>INDEX(products!$A$1:$G$49,MATCH($D839,products!$A$1:$A$49,0),MATCH(orders!K$1,products!$A$1:$G$1,0))</f>
        <v>2.5</v>
      </c>
      <c r="L839">
        <f>INDEX(products!$A$1:$G$49,MATCH($D839,products!$A$1:$A$49,0),MATCH(orders!L$1,products!$A$1:$G$1,0))</f>
        <v>33.464999999999996</v>
      </c>
      <c r="M839" s="3">
        <f t="shared" si="39"/>
        <v>83.662499999999994</v>
      </c>
      <c r="N839" t="str">
        <f t="shared" si="40"/>
        <v>Liberica</v>
      </c>
      <c r="O839" t="str">
        <f t="shared" si="41"/>
        <v>Medium</v>
      </c>
      <c r="P839" t="str">
        <f>_xlfn.XLOOKUP(Table2[[#This Row],[Customer ID]],customers!$A$1:$A$1001,customers!$I$1:$I$1001," ",0)</f>
        <v>No</v>
      </c>
    </row>
    <row r="840" spans="1:16" x14ac:dyDescent="0.25">
      <c r="A840" s="2" t="s">
        <v>5228</v>
      </c>
      <c r="B840" s="6">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5">
        <f>INDEX(products!$A$1:$G$49,MATCH($D840,products!$A$1:$A$49,0),MATCH(orders!K$1,products!$A$1:$G$1,0))</f>
        <v>2.5</v>
      </c>
      <c r="L840">
        <f>INDEX(products!$A$1:$G$49,MATCH($D840,products!$A$1:$A$49,0),MATCH(orders!L$1,products!$A$1:$G$1,0))</f>
        <v>22.884999999999998</v>
      </c>
      <c r="M840" s="3">
        <f t="shared" si="39"/>
        <v>57.212499999999991</v>
      </c>
      <c r="N840" t="str">
        <f t="shared" si="40"/>
        <v>Arabica</v>
      </c>
      <c r="O840" t="str">
        <f t="shared" si="41"/>
        <v>Dark</v>
      </c>
      <c r="P840" t="str">
        <f>_xlfn.XLOOKUP(Table2[[#This Row],[Customer ID]],customers!$A$1:$A$1001,customers!$I$1:$I$1001," ",0)</f>
        <v>No</v>
      </c>
    </row>
    <row r="841" spans="1:16" x14ac:dyDescent="0.25">
      <c r="A841" s="2" t="s">
        <v>5234</v>
      </c>
      <c r="B841" s="6">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5">
        <f>INDEX(products!$A$1:$G$49,MATCH($D841,products!$A$1:$A$49,0),MATCH(orders!K$1,products!$A$1:$G$1,0))</f>
        <v>0.5</v>
      </c>
      <c r="L841">
        <f>INDEX(products!$A$1:$G$49,MATCH($D841,products!$A$1:$A$49,0),MATCH(orders!L$1,products!$A$1:$G$1,0))</f>
        <v>8.25</v>
      </c>
      <c r="M841" s="3">
        <f t="shared" si="39"/>
        <v>4.125</v>
      </c>
      <c r="N841" t="str">
        <f t="shared" si="40"/>
        <v>Excelsa</v>
      </c>
      <c r="O841" t="str">
        <f t="shared" si="41"/>
        <v>Medium</v>
      </c>
      <c r="P841" t="str">
        <f>_xlfn.XLOOKUP(Table2[[#This Row],[Customer ID]],customers!$A$1:$A$1001,customers!$I$1:$I$1001," ",0)</f>
        <v>No</v>
      </c>
    </row>
    <row r="842" spans="1:16" x14ac:dyDescent="0.25">
      <c r="A842" s="2" t="s">
        <v>5240</v>
      </c>
      <c r="B842" s="6">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5">
        <f>INDEX(products!$A$1:$G$49,MATCH($D842,products!$A$1:$A$49,0),MATCH(orders!K$1,products!$A$1:$G$1,0))</f>
        <v>0.5</v>
      </c>
      <c r="L842">
        <f>INDEX(products!$A$1:$G$49,MATCH($D842,products!$A$1:$A$49,0),MATCH(orders!L$1,products!$A$1:$G$1,0))</f>
        <v>7.169999999999999</v>
      </c>
      <c r="M842" s="3">
        <f t="shared" si="39"/>
        <v>3.5849999999999995</v>
      </c>
      <c r="N842" t="str">
        <f t="shared" si="40"/>
        <v>Robusta</v>
      </c>
      <c r="O842" t="str">
        <f t="shared" si="41"/>
        <v>Light</v>
      </c>
      <c r="P842" t="str">
        <f>_xlfn.XLOOKUP(Table2[[#This Row],[Customer ID]],customers!$A$1:$A$1001,customers!$I$1:$I$1001," ",0)</f>
        <v>Yes</v>
      </c>
    </row>
    <row r="843" spans="1:16" x14ac:dyDescent="0.25">
      <c r="A843" s="2" t="s">
        <v>5246</v>
      </c>
      <c r="B843" s="6">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5">
        <f>INDEX(products!$A$1:$G$49,MATCH($D843,products!$A$1:$A$49,0),MATCH(orders!K$1,products!$A$1:$G$1,0))</f>
        <v>0.2</v>
      </c>
      <c r="L843">
        <f>INDEX(products!$A$1:$G$49,MATCH($D843,products!$A$1:$A$49,0),MATCH(orders!L$1,products!$A$1:$G$1,0))</f>
        <v>4.3650000000000002</v>
      </c>
      <c r="M843" s="3">
        <f t="shared" si="39"/>
        <v>0.87300000000000011</v>
      </c>
      <c r="N843" t="str">
        <f t="shared" si="40"/>
        <v>Liberica</v>
      </c>
      <c r="O843" t="str">
        <f t="shared" si="41"/>
        <v>Medium</v>
      </c>
      <c r="P843" t="str">
        <f>_xlfn.XLOOKUP(Table2[[#This Row],[Customer ID]],customers!$A$1:$A$1001,customers!$I$1:$I$1001," ",0)</f>
        <v>No</v>
      </c>
    </row>
    <row r="844" spans="1:16" x14ac:dyDescent="0.25">
      <c r="A844" s="2" t="s">
        <v>5251</v>
      </c>
      <c r="B844" s="6">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5">
        <f>INDEX(products!$A$1:$G$49,MATCH($D844,products!$A$1:$A$49,0),MATCH(orders!K$1,products!$A$1:$G$1,0))</f>
        <v>0.2</v>
      </c>
      <c r="L844">
        <f>INDEX(products!$A$1:$G$49,MATCH($D844,products!$A$1:$A$49,0),MATCH(orders!L$1,products!$A$1:$G$1,0))</f>
        <v>4.125</v>
      </c>
      <c r="M844" s="3">
        <f t="shared" si="39"/>
        <v>0.82500000000000007</v>
      </c>
      <c r="N844" t="str">
        <f t="shared" si="40"/>
        <v>Excelsa</v>
      </c>
      <c r="O844" t="str">
        <f t="shared" si="41"/>
        <v>Medium</v>
      </c>
      <c r="P844" t="str">
        <f>_xlfn.XLOOKUP(Table2[[#This Row],[Customer ID]],customers!$A$1:$A$1001,customers!$I$1:$I$1001," ",0)</f>
        <v>Yes</v>
      </c>
    </row>
    <row r="845" spans="1:16" x14ac:dyDescent="0.25">
      <c r="A845" s="2" t="s">
        <v>5256</v>
      </c>
      <c r="B845" s="6">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5">
        <f>INDEX(products!$A$1:$G$49,MATCH($D845,products!$A$1:$A$49,0),MATCH(orders!K$1,products!$A$1:$G$1,0))</f>
        <v>0.2</v>
      </c>
      <c r="L845">
        <f>INDEX(products!$A$1:$G$49,MATCH($D845,products!$A$1:$A$49,0),MATCH(orders!L$1,products!$A$1:$G$1,0))</f>
        <v>4.125</v>
      </c>
      <c r="M845" s="3">
        <f t="shared" si="39"/>
        <v>0.82500000000000007</v>
      </c>
      <c r="N845" t="str">
        <f t="shared" si="40"/>
        <v>Excelsa</v>
      </c>
      <c r="O845" t="str">
        <f t="shared" si="41"/>
        <v>Medium</v>
      </c>
      <c r="P845" t="str">
        <f>_xlfn.XLOOKUP(Table2[[#This Row],[Customer ID]],customers!$A$1:$A$1001,customers!$I$1:$I$1001," ",0)</f>
        <v>Yes</v>
      </c>
    </row>
    <row r="846" spans="1:16" x14ac:dyDescent="0.25">
      <c r="A846" s="2" t="s">
        <v>5262</v>
      </c>
      <c r="B846" s="6">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5">
        <f>INDEX(products!$A$1:$G$49,MATCH($D846,products!$A$1:$A$49,0),MATCH(orders!K$1,products!$A$1:$G$1,0))</f>
        <v>0.5</v>
      </c>
      <c r="L846">
        <f>INDEX(products!$A$1:$G$49,MATCH($D846,products!$A$1:$A$49,0),MATCH(orders!L$1,products!$A$1:$G$1,0))</f>
        <v>5.97</v>
      </c>
      <c r="M846" s="3">
        <f t="shared" si="39"/>
        <v>2.9849999999999999</v>
      </c>
      <c r="N846" t="str">
        <f t="shared" si="40"/>
        <v>Arabica</v>
      </c>
      <c r="O846" t="str">
        <f t="shared" si="41"/>
        <v>Dark</v>
      </c>
      <c r="P846" t="str">
        <f>_xlfn.XLOOKUP(Table2[[#This Row],[Customer ID]],customers!$A$1:$A$1001,customers!$I$1:$I$1001," ",0)</f>
        <v>Yes</v>
      </c>
    </row>
    <row r="847" spans="1:16" x14ac:dyDescent="0.25">
      <c r="A847" s="2" t="s">
        <v>5268</v>
      </c>
      <c r="B847" s="6">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5">
        <f>INDEX(products!$A$1:$G$49,MATCH($D847,products!$A$1:$A$49,0),MATCH(orders!K$1,products!$A$1:$G$1,0))</f>
        <v>2.5</v>
      </c>
      <c r="L847">
        <f>INDEX(products!$A$1:$G$49,MATCH($D847,products!$A$1:$A$49,0),MATCH(orders!L$1,products!$A$1:$G$1,0))</f>
        <v>27.945</v>
      </c>
      <c r="M847" s="3">
        <f t="shared" si="39"/>
        <v>69.862499999999997</v>
      </c>
      <c r="N847" t="str">
        <f t="shared" si="40"/>
        <v>Excelsa</v>
      </c>
      <c r="O847" t="str">
        <f t="shared" si="41"/>
        <v>Dark</v>
      </c>
      <c r="P847" t="str">
        <f>_xlfn.XLOOKUP(Table2[[#This Row],[Customer ID]],customers!$A$1:$A$1001,customers!$I$1:$I$1001," ",0)</f>
        <v>No</v>
      </c>
    </row>
    <row r="848" spans="1:16" x14ac:dyDescent="0.25">
      <c r="A848" s="2" t="s">
        <v>5273</v>
      </c>
      <c r="B848" s="6">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5">
        <f>INDEX(products!$A$1:$G$49,MATCH($D848,products!$A$1:$A$49,0),MATCH(orders!K$1,products!$A$1:$G$1,0))</f>
        <v>2.5</v>
      </c>
      <c r="L848">
        <f>INDEX(products!$A$1:$G$49,MATCH($D848,products!$A$1:$A$49,0),MATCH(orders!L$1,products!$A$1:$G$1,0))</f>
        <v>25.874999999999996</v>
      </c>
      <c r="M848" s="3">
        <f t="shared" si="39"/>
        <v>64.687499999999986</v>
      </c>
      <c r="N848" t="str">
        <f t="shared" si="40"/>
        <v>Arabica</v>
      </c>
      <c r="O848" t="str">
        <f t="shared" si="41"/>
        <v>Medium</v>
      </c>
      <c r="P848" t="str">
        <f>_xlfn.XLOOKUP(Table2[[#This Row],[Customer ID]],customers!$A$1:$A$1001,customers!$I$1:$I$1001," ",0)</f>
        <v>Yes</v>
      </c>
    </row>
    <row r="849" spans="1:16" x14ac:dyDescent="0.25">
      <c r="A849" s="2" t="s">
        <v>5278</v>
      </c>
      <c r="B849" s="6">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5">
        <f>INDEX(products!$A$1:$G$49,MATCH($D849,products!$A$1:$A$49,0),MATCH(orders!K$1,products!$A$1:$G$1,0))</f>
        <v>0.2</v>
      </c>
      <c r="L849">
        <f>INDEX(products!$A$1:$G$49,MATCH($D849,products!$A$1:$A$49,0),MATCH(orders!L$1,products!$A$1:$G$1,0))</f>
        <v>2.9849999999999999</v>
      </c>
      <c r="M849" s="3">
        <f t="shared" si="39"/>
        <v>0.59699999999999998</v>
      </c>
      <c r="N849" t="str">
        <f t="shared" si="40"/>
        <v>Arabica</v>
      </c>
      <c r="O849" t="str">
        <f t="shared" si="41"/>
        <v>Dark</v>
      </c>
      <c r="P849" t="str">
        <f>_xlfn.XLOOKUP(Table2[[#This Row],[Customer ID]],customers!$A$1:$A$1001,customers!$I$1:$I$1001," ",0)</f>
        <v>Yes</v>
      </c>
    </row>
    <row r="850" spans="1:16" x14ac:dyDescent="0.25">
      <c r="A850" s="2" t="s">
        <v>5283</v>
      </c>
      <c r="B850" s="6">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5">
        <f>INDEX(products!$A$1:$G$49,MATCH($D850,products!$A$1:$A$49,0),MATCH(orders!K$1,products!$A$1:$G$1,0))</f>
        <v>0.5</v>
      </c>
      <c r="L850">
        <f>INDEX(products!$A$1:$G$49,MATCH($D850,products!$A$1:$A$49,0),MATCH(orders!L$1,products!$A$1:$G$1,0))</f>
        <v>8.91</v>
      </c>
      <c r="M850" s="3">
        <f t="shared" si="39"/>
        <v>4.4550000000000001</v>
      </c>
      <c r="N850" t="str">
        <f t="shared" si="40"/>
        <v>Excelsa</v>
      </c>
      <c r="O850" t="str">
        <f t="shared" si="41"/>
        <v>Light</v>
      </c>
      <c r="P850" t="str">
        <f>_xlfn.XLOOKUP(Table2[[#This Row],[Customer ID]],customers!$A$1:$A$1001,customers!$I$1:$I$1001," ",0)</f>
        <v>No</v>
      </c>
    </row>
    <row r="851" spans="1:16" x14ac:dyDescent="0.25">
      <c r="A851" s="2" t="s">
        <v>5288</v>
      </c>
      <c r="B851" s="6">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5">
        <f>INDEX(products!$A$1:$G$49,MATCH($D851,products!$A$1:$A$49,0),MATCH(orders!K$1,products!$A$1:$G$1,0))</f>
        <v>0.2</v>
      </c>
      <c r="L851">
        <f>INDEX(products!$A$1:$G$49,MATCH($D851,products!$A$1:$A$49,0),MATCH(orders!L$1,products!$A$1:$G$1,0))</f>
        <v>3.8849999999999998</v>
      </c>
      <c r="M851" s="3">
        <f t="shared" si="39"/>
        <v>0.77700000000000002</v>
      </c>
      <c r="N851" t="str">
        <f t="shared" si="40"/>
        <v>Arabica</v>
      </c>
      <c r="O851" t="str">
        <f t="shared" si="41"/>
        <v>Light</v>
      </c>
      <c r="P851" t="str">
        <f>_xlfn.XLOOKUP(Table2[[#This Row],[Customer ID]],customers!$A$1:$A$1001,customers!$I$1:$I$1001," ",0)</f>
        <v>Yes</v>
      </c>
    </row>
    <row r="852" spans="1:16" x14ac:dyDescent="0.25">
      <c r="A852" s="2" t="s">
        <v>5288</v>
      </c>
      <c r="B852" s="6">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5">
        <f>INDEX(products!$A$1:$G$49,MATCH($D852,products!$A$1:$A$49,0),MATCH(orders!K$1,products!$A$1:$G$1,0))</f>
        <v>0.2</v>
      </c>
      <c r="L852">
        <f>INDEX(products!$A$1:$G$49,MATCH($D852,products!$A$1:$A$49,0),MATCH(orders!L$1,products!$A$1:$G$1,0))</f>
        <v>3.375</v>
      </c>
      <c r="M852" s="3">
        <f t="shared" si="39"/>
        <v>0.67500000000000004</v>
      </c>
      <c r="N852" t="str">
        <f t="shared" si="40"/>
        <v>Arabica</v>
      </c>
      <c r="O852" t="str">
        <f t="shared" si="41"/>
        <v>Medium</v>
      </c>
      <c r="P852" t="str">
        <f>_xlfn.XLOOKUP(Table2[[#This Row],[Customer ID]],customers!$A$1:$A$1001,customers!$I$1:$I$1001," ",0)</f>
        <v>Yes</v>
      </c>
    </row>
    <row r="853" spans="1:16" x14ac:dyDescent="0.25">
      <c r="A853" s="2" t="s">
        <v>5299</v>
      </c>
      <c r="B853" s="6">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5">
        <f>INDEX(products!$A$1:$G$49,MATCH($D853,products!$A$1:$A$49,0),MATCH(orders!K$1,products!$A$1:$G$1,0))</f>
        <v>0.5</v>
      </c>
      <c r="L853">
        <f>INDEX(products!$A$1:$G$49,MATCH($D853,products!$A$1:$A$49,0),MATCH(orders!L$1,products!$A$1:$G$1,0))</f>
        <v>7.77</v>
      </c>
      <c r="M853" s="3">
        <f t="shared" si="39"/>
        <v>3.8849999999999998</v>
      </c>
      <c r="N853" t="str">
        <f t="shared" si="40"/>
        <v>Liberica</v>
      </c>
      <c r="O853" t="str">
        <f t="shared" si="41"/>
        <v>Dark</v>
      </c>
      <c r="P853" t="str">
        <f>_xlfn.XLOOKUP(Table2[[#This Row],[Customer ID]],customers!$A$1:$A$1001,customers!$I$1:$I$1001," ",0)</f>
        <v>Yes</v>
      </c>
    </row>
    <row r="854" spans="1:16" x14ac:dyDescent="0.25">
      <c r="A854" s="2" t="s">
        <v>5305</v>
      </c>
      <c r="B854" s="6">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5">
        <f>INDEX(products!$A$1:$G$49,MATCH($D854,products!$A$1:$A$49,0),MATCH(orders!K$1,products!$A$1:$G$1,0))</f>
        <v>2.5</v>
      </c>
      <c r="L854">
        <f>INDEX(products!$A$1:$G$49,MATCH($D854,products!$A$1:$A$49,0),MATCH(orders!L$1,products!$A$1:$G$1,0))</f>
        <v>29.784999999999997</v>
      </c>
      <c r="M854" s="3">
        <f t="shared" si="39"/>
        <v>74.462499999999991</v>
      </c>
      <c r="N854" t="str">
        <f t="shared" si="40"/>
        <v>Liberica</v>
      </c>
      <c r="O854" t="str">
        <f t="shared" si="41"/>
        <v>Dark</v>
      </c>
      <c r="P854" t="str">
        <f>_xlfn.XLOOKUP(Table2[[#This Row],[Customer ID]],customers!$A$1:$A$1001,customers!$I$1:$I$1001," ",0)</f>
        <v>Yes</v>
      </c>
    </row>
    <row r="855" spans="1:16" x14ac:dyDescent="0.25">
      <c r="A855" s="2" t="s">
        <v>5310</v>
      </c>
      <c r="B855" s="6">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5">
        <f>INDEX(products!$A$1:$G$49,MATCH($D855,products!$A$1:$A$49,0),MATCH(orders!K$1,products!$A$1:$G$1,0))</f>
        <v>1</v>
      </c>
      <c r="L855">
        <f>INDEX(products!$A$1:$G$49,MATCH($D855,products!$A$1:$A$49,0),MATCH(orders!L$1,products!$A$1:$G$1,0))</f>
        <v>9.9499999999999993</v>
      </c>
      <c r="M855" s="3">
        <f t="shared" si="39"/>
        <v>9.9499999999999993</v>
      </c>
      <c r="N855" t="str">
        <f t="shared" si="40"/>
        <v>Arabica</v>
      </c>
      <c r="O855" t="str">
        <f t="shared" si="41"/>
        <v>Dark</v>
      </c>
      <c r="P855" t="str">
        <f>_xlfn.XLOOKUP(Table2[[#This Row],[Customer ID]],customers!$A$1:$A$1001,customers!$I$1:$I$1001," ",0)</f>
        <v>No</v>
      </c>
    </row>
    <row r="856" spans="1:16" x14ac:dyDescent="0.25">
      <c r="A856" s="2" t="s">
        <v>5315</v>
      </c>
      <c r="B856" s="6">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5">
        <f>INDEX(products!$A$1:$G$49,MATCH($D856,products!$A$1:$A$49,0),MATCH(orders!K$1,products!$A$1:$G$1,0))</f>
        <v>0.5</v>
      </c>
      <c r="L856">
        <f>INDEX(products!$A$1:$G$49,MATCH($D856,products!$A$1:$A$49,0),MATCH(orders!L$1,products!$A$1:$G$1,0))</f>
        <v>7.169999999999999</v>
      </c>
      <c r="M856" s="3">
        <f t="shared" si="39"/>
        <v>3.5849999999999995</v>
      </c>
      <c r="N856" t="str">
        <f t="shared" si="40"/>
        <v>Robusta</v>
      </c>
      <c r="O856" t="str">
        <f t="shared" si="41"/>
        <v>Light</v>
      </c>
      <c r="P856" t="str">
        <f>_xlfn.XLOOKUP(Table2[[#This Row],[Customer ID]],customers!$A$1:$A$1001,customers!$I$1:$I$1001," ",0)</f>
        <v>Yes</v>
      </c>
    </row>
    <row r="857" spans="1:16" x14ac:dyDescent="0.25">
      <c r="A857" s="2" t="s">
        <v>5321</v>
      </c>
      <c r="B857" s="6">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5">
        <f>INDEX(products!$A$1:$G$49,MATCH($D857,products!$A$1:$A$49,0),MATCH(orders!K$1,products!$A$1:$G$1,0))</f>
        <v>2.5</v>
      </c>
      <c r="L857">
        <f>INDEX(products!$A$1:$G$49,MATCH($D857,products!$A$1:$A$49,0),MATCH(orders!L$1,products!$A$1:$G$1,0))</f>
        <v>29.784999999999997</v>
      </c>
      <c r="M857" s="3">
        <f t="shared" si="39"/>
        <v>74.462499999999991</v>
      </c>
      <c r="N857" t="str">
        <f t="shared" si="40"/>
        <v>Liberica</v>
      </c>
      <c r="O857" t="str">
        <f t="shared" si="41"/>
        <v>Dark</v>
      </c>
      <c r="P857" t="str">
        <f>_xlfn.XLOOKUP(Table2[[#This Row],[Customer ID]],customers!$A$1:$A$1001,customers!$I$1:$I$1001," ",0)</f>
        <v>No</v>
      </c>
    </row>
    <row r="858" spans="1:16" x14ac:dyDescent="0.25">
      <c r="A858" s="2" t="s">
        <v>5327</v>
      </c>
      <c r="B858" s="6">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5">
        <f>INDEX(products!$A$1:$G$49,MATCH($D858,products!$A$1:$A$49,0),MATCH(orders!K$1,products!$A$1:$G$1,0))</f>
        <v>0.2</v>
      </c>
      <c r="L858">
        <f>INDEX(products!$A$1:$G$49,MATCH($D858,products!$A$1:$A$49,0),MATCH(orders!L$1,products!$A$1:$G$1,0))</f>
        <v>4.3650000000000002</v>
      </c>
      <c r="M858" s="3">
        <f t="shared" si="39"/>
        <v>0.87300000000000011</v>
      </c>
      <c r="N858" t="str">
        <f t="shared" si="40"/>
        <v>Liberica</v>
      </c>
      <c r="O858" t="str">
        <f t="shared" si="41"/>
        <v>Medium</v>
      </c>
      <c r="P858" t="str">
        <f>_xlfn.XLOOKUP(Table2[[#This Row],[Customer ID]],customers!$A$1:$A$1001,customers!$I$1:$I$1001," ",0)</f>
        <v>Yes</v>
      </c>
    </row>
    <row r="859" spans="1:16" x14ac:dyDescent="0.25">
      <c r="A859" s="2" t="s">
        <v>5333</v>
      </c>
      <c r="B859" s="6">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5">
        <f>INDEX(products!$A$1:$G$49,MATCH($D859,products!$A$1:$A$49,0),MATCH(orders!K$1,products!$A$1:$G$1,0))</f>
        <v>2.5</v>
      </c>
      <c r="L859">
        <f>INDEX(products!$A$1:$G$49,MATCH($D859,products!$A$1:$A$49,0),MATCH(orders!L$1,products!$A$1:$G$1,0))</f>
        <v>27.484999999999996</v>
      </c>
      <c r="M859" s="3">
        <f t="shared" si="39"/>
        <v>68.712499999999991</v>
      </c>
      <c r="N859" t="str">
        <f t="shared" si="40"/>
        <v>Robusta</v>
      </c>
      <c r="O859" t="str">
        <f t="shared" si="41"/>
        <v>Light</v>
      </c>
      <c r="P859" t="str">
        <f>_xlfn.XLOOKUP(Table2[[#This Row],[Customer ID]],customers!$A$1:$A$1001,customers!$I$1:$I$1001," ",0)</f>
        <v>No</v>
      </c>
    </row>
    <row r="860" spans="1:16" x14ac:dyDescent="0.25">
      <c r="A860" s="2" t="s">
        <v>5339</v>
      </c>
      <c r="B860" s="6">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5">
        <f>INDEX(products!$A$1:$G$49,MATCH($D860,products!$A$1:$A$49,0),MATCH(orders!K$1,products!$A$1:$G$1,0))</f>
        <v>0.5</v>
      </c>
      <c r="L860">
        <f>INDEX(products!$A$1:$G$49,MATCH($D860,products!$A$1:$A$49,0),MATCH(orders!L$1,products!$A$1:$G$1,0))</f>
        <v>8.73</v>
      </c>
      <c r="M860" s="3">
        <f t="shared" si="39"/>
        <v>4.3650000000000002</v>
      </c>
      <c r="N860" t="str">
        <f t="shared" si="40"/>
        <v>Liberica</v>
      </c>
      <c r="O860" t="str">
        <f t="shared" si="41"/>
        <v>Medium</v>
      </c>
      <c r="P860" t="str">
        <f>_xlfn.XLOOKUP(Table2[[#This Row],[Customer ID]],customers!$A$1:$A$1001,customers!$I$1:$I$1001," ",0)</f>
        <v>No</v>
      </c>
    </row>
    <row r="861" spans="1:16" x14ac:dyDescent="0.25">
      <c r="A861" s="2" t="s">
        <v>5345</v>
      </c>
      <c r="B861" s="6">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5">
        <f>INDEX(products!$A$1:$G$49,MATCH($D861,products!$A$1:$A$49,0),MATCH(orders!K$1,products!$A$1:$G$1,0))</f>
        <v>2.5</v>
      </c>
      <c r="L861">
        <f>INDEX(products!$A$1:$G$49,MATCH($D861,products!$A$1:$A$49,0),MATCH(orders!L$1,products!$A$1:$G$1,0))</f>
        <v>29.784999999999997</v>
      </c>
      <c r="M861" s="3">
        <f t="shared" si="39"/>
        <v>74.462499999999991</v>
      </c>
      <c r="N861" t="str">
        <f t="shared" si="40"/>
        <v>Arabica</v>
      </c>
      <c r="O861" t="str">
        <f t="shared" si="41"/>
        <v>Light</v>
      </c>
      <c r="P861" t="str">
        <f>_xlfn.XLOOKUP(Table2[[#This Row],[Customer ID]],customers!$A$1:$A$1001,customers!$I$1:$I$1001," ",0)</f>
        <v>No</v>
      </c>
    </row>
    <row r="862" spans="1:16" x14ac:dyDescent="0.25">
      <c r="A862" s="2" t="s">
        <v>5351</v>
      </c>
      <c r="B862" s="6">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5">
        <f>INDEX(products!$A$1:$G$49,MATCH($D862,products!$A$1:$A$49,0),MATCH(orders!K$1,products!$A$1:$G$1,0))</f>
        <v>2.5</v>
      </c>
      <c r="L862">
        <f>INDEX(products!$A$1:$G$49,MATCH($D862,products!$A$1:$A$49,0),MATCH(orders!L$1,products!$A$1:$G$1,0))</f>
        <v>25.874999999999996</v>
      </c>
      <c r="M862" s="3">
        <f t="shared" si="39"/>
        <v>64.687499999999986</v>
      </c>
      <c r="N862" t="str">
        <f t="shared" si="40"/>
        <v>Arabica</v>
      </c>
      <c r="O862" t="str">
        <f t="shared" si="41"/>
        <v>Medium</v>
      </c>
      <c r="P862" t="str">
        <f>_xlfn.XLOOKUP(Table2[[#This Row],[Customer ID]],customers!$A$1:$A$1001,customers!$I$1:$I$1001," ",0)</f>
        <v>No</v>
      </c>
    </row>
    <row r="863" spans="1:16" x14ac:dyDescent="0.25">
      <c r="A863" s="2" t="s">
        <v>5356</v>
      </c>
      <c r="B863" s="6">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5">
        <f>INDEX(products!$A$1:$G$49,MATCH($D863,products!$A$1:$A$49,0),MATCH(orders!K$1,products!$A$1:$G$1,0))</f>
        <v>1</v>
      </c>
      <c r="L863">
        <f>INDEX(products!$A$1:$G$49,MATCH($D863,products!$A$1:$A$49,0),MATCH(orders!L$1,products!$A$1:$G$1,0))</f>
        <v>12.95</v>
      </c>
      <c r="M863" s="3">
        <f t="shared" si="39"/>
        <v>12.95</v>
      </c>
      <c r="N863" t="str">
        <f t="shared" si="40"/>
        <v>Liberica</v>
      </c>
      <c r="O863" t="str">
        <f t="shared" si="41"/>
        <v>Dark</v>
      </c>
      <c r="P863" t="str">
        <f>_xlfn.XLOOKUP(Table2[[#This Row],[Customer ID]],customers!$A$1:$A$1001,customers!$I$1:$I$1001," ",0)</f>
        <v>Yes</v>
      </c>
    </row>
    <row r="864" spans="1:16" x14ac:dyDescent="0.25">
      <c r="A864" s="2" t="s">
        <v>5362</v>
      </c>
      <c r="B864" s="6">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5">
        <f>INDEX(products!$A$1:$G$49,MATCH($D864,products!$A$1:$A$49,0),MATCH(orders!K$1,products!$A$1:$G$1,0))</f>
        <v>1</v>
      </c>
      <c r="L864">
        <f>INDEX(products!$A$1:$G$49,MATCH($D864,products!$A$1:$A$49,0),MATCH(orders!L$1,products!$A$1:$G$1,0))</f>
        <v>9.9499999999999993</v>
      </c>
      <c r="M864" s="3">
        <f t="shared" si="39"/>
        <v>9.9499999999999993</v>
      </c>
      <c r="N864" t="str">
        <f t="shared" si="40"/>
        <v>Robusta</v>
      </c>
      <c r="O864" t="str">
        <f t="shared" si="41"/>
        <v>Medium</v>
      </c>
      <c r="P864" t="str">
        <f>_xlfn.XLOOKUP(Table2[[#This Row],[Customer ID]],customers!$A$1:$A$1001,customers!$I$1:$I$1001," ",0)</f>
        <v>Yes</v>
      </c>
    </row>
    <row r="865" spans="1:16" x14ac:dyDescent="0.25">
      <c r="A865" s="2" t="s">
        <v>5368</v>
      </c>
      <c r="B865" s="6">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5">
        <f>INDEX(products!$A$1:$G$49,MATCH($D865,products!$A$1:$A$49,0),MATCH(orders!K$1,products!$A$1:$G$1,0))</f>
        <v>1</v>
      </c>
      <c r="L865">
        <f>INDEX(products!$A$1:$G$49,MATCH($D865,products!$A$1:$A$49,0),MATCH(orders!L$1,products!$A$1:$G$1,0))</f>
        <v>14.55</v>
      </c>
      <c r="M865" s="3">
        <f t="shared" si="39"/>
        <v>14.55</v>
      </c>
      <c r="N865" t="str">
        <f t="shared" si="40"/>
        <v>Liberica</v>
      </c>
      <c r="O865" t="str">
        <f t="shared" si="41"/>
        <v>Medium</v>
      </c>
      <c r="P865" t="str">
        <f>_xlfn.XLOOKUP(Table2[[#This Row],[Customer ID]],customers!$A$1:$A$1001,customers!$I$1:$I$1001," ",0)</f>
        <v>Yes</v>
      </c>
    </row>
    <row r="866" spans="1:16" x14ac:dyDescent="0.25">
      <c r="A866" s="2" t="s">
        <v>5374</v>
      </c>
      <c r="B866" s="6">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5">
        <f>INDEX(products!$A$1:$G$49,MATCH($D866,products!$A$1:$A$49,0),MATCH(orders!K$1,products!$A$1:$G$1,0))</f>
        <v>0.2</v>
      </c>
      <c r="L866">
        <f>INDEX(products!$A$1:$G$49,MATCH($D866,products!$A$1:$A$49,0),MATCH(orders!L$1,products!$A$1:$G$1,0))</f>
        <v>3.5849999999999995</v>
      </c>
      <c r="M866" s="3">
        <f t="shared" si="39"/>
        <v>0.71699999999999997</v>
      </c>
      <c r="N866" t="str">
        <f t="shared" si="40"/>
        <v>Robusta</v>
      </c>
      <c r="O866" t="str">
        <f t="shared" si="41"/>
        <v>Light</v>
      </c>
      <c r="P866" t="str">
        <f>_xlfn.XLOOKUP(Table2[[#This Row],[Customer ID]],customers!$A$1:$A$1001,customers!$I$1:$I$1001," ",0)</f>
        <v>No</v>
      </c>
    </row>
    <row r="867" spans="1:16" x14ac:dyDescent="0.25">
      <c r="A867" s="2" t="s">
        <v>5380</v>
      </c>
      <c r="B867" s="6">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5">
        <f>INDEX(products!$A$1:$G$49,MATCH($D867,products!$A$1:$A$49,0),MATCH(orders!K$1,products!$A$1:$G$1,0))</f>
        <v>0.5</v>
      </c>
      <c r="L867">
        <f>INDEX(products!$A$1:$G$49,MATCH($D867,products!$A$1:$A$49,0),MATCH(orders!L$1,products!$A$1:$G$1,0))</f>
        <v>6.75</v>
      </c>
      <c r="M867" s="3">
        <f t="shared" si="39"/>
        <v>3.375</v>
      </c>
      <c r="N867" t="str">
        <f t="shared" si="40"/>
        <v>Arabica</v>
      </c>
      <c r="O867" t="str">
        <f t="shared" si="41"/>
        <v>Medium</v>
      </c>
      <c r="P867" t="str">
        <f>_xlfn.XLOOKUP(Table2[[#This Row],[Customer ID]],customers!$A$1:$A$1001,customers!$I$1:$I$1001," ",0)</f>
        <v>Yes</v>
      </c>
    </row>
    <row r="868" spans="1:16" x14ac:dyDescent="0.25">
      <c r="A868" s="2" t="s">
        <v>5385</v>
      </c>
      <c r="B868" s="6">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5">
        <f>INDEX(products!$A$1:$G$49,MATCH($D868,products!$A$1:$A$49,0),MATCH(orders!K$1,products!$A$1:$G$1,0))</f>
        <v>0.5</v>
      </c>
      <c r="L868">
        <f>INDEX(products!$A$1:$G$49,MATCH($D868,products!$A$1:$A$49,0),MATCH(orders!L$1,products!$A$1:$G$1,0))</f>
        <v>5.97</v>
      </c>
      <c r="M868" s="3">
        <f t="shared" si="39"/>
        <v>2.9849999999999999</v>
      </c>
      <c r="N868" t="str">
        <f t="shared" si="40"/>
        <v>Arabica</v>
      </c>
      <c r="O868" t="str">
        <f t="shared" si="41"/>
        <v>Dark</v>
      </c>
      <c r="P868" t="str">
        <f>_xlfn.XLOOKUP(Table2[[#This Row],[Customer ID]],customers!$A$1:$A$1001,customers!$I$1:$I$1001," ",0)</f>
        <v>No</v>
      </c>
    </row>
    <row r="869" spans="1:16" x14ac:dyDescent="0.25">
      <c r="A869" s="2" t="s">
        <v>5391</v>
      </c>
      <c r="B869" s="6">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5">
        <f>INDEX(products!$A$1:$G$49,MATCH($D869,products!$A$1:$A$49,0),MATCH(orders!K$1,products!$A$1:$G$1,0))</f>
        <v>2.5</v>
      </c>
      <c r="L869">
        <f>INDEX(products!$A$1:$G$49,MATCH($D869,products!$A$1:$A$49,0),MATCH(orders!L$1,products!$A$1:$G$1,0))</f>
        <v>29.784999999999997</v>
      </c>
      <c r="M869" s="3">
        <f t="shared" si="39"/>
        <v>74.462499999999991</v>
      </c>
      <c r="N869" t="str">
        <f t="shared" si="40"/>
        <v>Arabica</v>
      </c>
      <c r="O869" t="str">
        <f t="shared" si="41"/>
        <v>Light</v>
      </c>
      <c r="P869" t="str">
        <f>_xlfn.XLOOKUP(Table2[[#This Row],[Customer ID]],customers!$A$1:$A$1001,customers!$I$1:$I$1001," ",0)</f>
        <v>Yes</v>
      </c>
    </row>
    <row r="870" spans="1:16" x14ac:dyDescent="0.25">
      <c r="A870" s="2" t="s">
        <v>5396</v>
      </c>
      <c r="B870" s="6">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5">
        <f>INDEX(products!$A$1:$G$49,MATCH($D870,products!$A$1:$A$49,0),MATCH(orders!K$1,products!$A$1:$G$1,0))</f>
        <v>0.5</v>
      </c>
      <c r="L870">
        <f>INDEX(products!$A$1:$G$49,MATCH($D870,products!$A$1:$A$49,0),MATCH(orders!L$1,products!$A$1:$G$1,0))</f>
        <v>8.25</v>
      </c>
      <c r="M870" s="3">
        <f t="shared" si="39"/>
        <v>4.125</v>
      </c>
      <c r="N870" t="str">
        <f t="shared" si="40"/>
        <v>Excelsa</v>
      </c>
      <c r="O870" t="str">
        <f t="shared" si="41"/>
        <v>Medium</v>
      </c>
      <c r="P870" t="str">
        <f>_xlfn.XLOOKUP(Table2[[#This Row],[Customer ID]],customers!$A$1:$A$1001,customers!$I$1:$I$1001," ",0)</f>
        <v>Yes</v>
      </c>
    </row>
    <row r="871" spans="1:16" x14ac:dyDescent="0.25">
      <c r="A871" s="2" t="s">
        <v>5402</v>
      </c>
      <c r="B871" s="6">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5">
        <f>INDEX(products!$A$1:$G$49,MATCH($D871,products!$A$1:$A$49,0),MATCH(orders!K$1,products!$A$1:$G$1,0))</f>
        <v>0.5</v>
      </c>
      <c r="L871">
        <f>INDEX(products!$A$1:$G$49,MATCH($D871,products!$A$1:$A$49,0),MATCH(orders!L$1,products!$A$1:$G$1,0))</f>
        <v>5.97</v>
      </c>
      <c r="M871" s="3">
        <f t="shared" si="39"/>
        <v>2.9849999999999999</v>
      </c>
      <c r="N871" t="str">
        <f t="shared" si="40"/>
        <v>Robusta</v>
      </c>
      <c r="O871" t="str">
        <f t="shared" si="41"/>
        <v>Medium</v>
      </c>
      <c r="P871" t="str">
        <f>_xlfn.XLOOKUP(Table2[[#This Row],[Customer ID]],customers!$A$1:$A$1001,customers!$I$1:$I$1001," ",0)</f>
        <v>Yes</v>
      </c>
    </row>
    <row r="872" spans="1:16" x14ac:dyDescent="0.25">
      <c r="A872" s="2" t="s">
        <v>5407</v>
      </c>
      <c r="B872" s="6">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5">
        <f>INDEX(products!$A$1:$G$49,MATCH($D872,products!$A$1:$A$49,0),MATCH(orders!K$1,products!$A$1:$G$1,0))</f>
        <v>0.5</v>
      </c>
      <c r="L872">
        <f>INDEX(products!$A$1:$G$49,MATCH($D872,products!$A$1:$A$49,0),MATCH(orders!L$1,products!$A$1:$G$1,0))</f>
        <v>7.29</v>
      </c>
      <c r="M872" s="3">
        <f t="shared" si="39"/>
        <v>3.645</v>
      </c>
      <c r="N872" t="str">
        <f t="shared" si="40"/>
        <v>Excelsa</v>
      </c>
      <c r="O872" t="str">
        <f t="shared" si="41"/>
        <v>Dark</v>
      </c>
      <c r="P872" t="str">
        <f>_xlfn.XLOOKUP(Table2[[#This Row],[Customer ID]],customers!$A$1:$A$1001,customers!$I$1:$I$1001," ",0)</f>
        <v>Yes</v>
      </c>
    </row>
    <row r="873" spans="1:16" x14ac:dyDescent="0.25">
      <c r="A873" s="2" t="s">
        <v>5413</v>
      </c>
      <c r="B873" s="6">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5">
        <f>INDEX(products!$A$1:$G$49,MATCH($D873,products!$A$1:$A$49,0),MATCH(orders!K$1,products!$A$1:$G$1,0))</f>
        <v>1</v>
      </c>
      <c r="L873">
        <f>INDEX(products!$A$1:$G$49,MATCH($D873,products!$A$1:$A$49,0),MATCH(orders!L$1,products!$A$1:$G$1,0))</f>
        <v>14.85</v>
      </c>
      <c r="M873" s="3">
        <f t="shared" si="39"/>
        <v>14.85</v>
      </c>
      <c r="N873" t="str">
        <f t="shared" si="40"/>
        <v>Excelsa</v>
      </c>
      <c r="O873" t="str">
        <f t="shared" si="41"/>
        <v>Light</v>
      </c>
      <c r="P873" t="str">
        <f>_xlfn.XLOOKUP(Table2[[#This Row],[Customer ID]],customers!$A$1:$A$1001,customers!$I$1:$I$1001," ",0)</f>
        <v>Yes</v>
      </c>
    </row>
    <row r="874" spans="1:16" x14ac:dyDescent="0.25">
      <c r="A874" s="2" t="s">
        <v>5421</v>
      </c>
      <c r="B874" s="6">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5">
        <f>INDEX(products!$A$1:$G$49,MATCH($D874,products!$A$1:$A$49,0),MATCH(orders!K$1,products!$A$1:$G$1,0))</f>
        <v>1</v>
      </c>
      <c r="L874">
        <f>INDEX(products!$A$1:$G$49,MATCH($D874,products!$A$1:$A$49,0),MATCH(orders!L$1,products!$A$1:$G$1,0))</f>
        <v>11.25</v>
      </c>
      <c r="M874" s="3">
        <f t="shared" si="39"/>
        <v>11.25</v>
      </c>
      <c r="N874" t="str">
        <f t="shared" si="40"/>
        <v>Arabica</v>
      </c>
      <c r="O874" t="str">
        <f t="shared" si="41"/>
        <v>Medium</v>
      </c>
      <c r="P874" t="str">
        <f>_xlfn.XLOOKUP(Table2[[#This Row],[Customer ID]],customers!$A$1:$A$1001,customers!$I$1:$I$1001," ",0)</f>
        <v>No</v>
      </c>
    </row>
    <row r="875" spans="1:16" x14ac:dyDescent="0.25">
      <c r="A875" s="2" t="s">
        <v>5427</v>
      </c>
      <c r="B875" s="6">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5">
        <f>INDEX(products!$A$1:$G$49,MATCH($D875,products!$A$1:$A$49,0),MATCH(orders!K$1,products!$A$1:$G$1,0))</f>
        <v>0.2</v>
      </c>
      <c r="L875">
        <f>INDEX(products!$A$1:$G$49,MATCH($D875,products!$A$1:$A$49,0),MATCH(orders!L$1,products!$A$1:$G$1,0))</f>
        <v>2.9849999999999999</v>
      </c>
      <c r="M875" s="3">
        <f t="shared" si="39"/>
        <v>0.59699999999999998</v>
      </c>
      <c r="N875" t="str">
        <f t="shared" si="40"/>
        <v>Robusta</v>
      </c>
      <c r="O875" t="str">
        <f t="shared" si="41"/>
        <v>Medium</v>
      </c>
      <c r="P875" t="str">
        <f>_xlfn.XLOOKUP(Table2[[#This Row],[Customer ID]],customers!$A$1:$A$1001,customers!$I$1:$I$1001," ",0)</f>
        <v>Yes</v>
      </c>
    </row>
    <row r="876" spans="1:16" x14ac:dyDescent="0.25">
      <c r="A876" s="2" t="s">
        <v>5433</v>
      </c>
      <c r="B876" s="6">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5">
        <f>INDEX(products!$A$1:$G$49,MATCH($D876,products!$A$1:$A$49,0),MATCH(orders!K$1,products!$A$1:$G$1,0))</f>
        <v>1</v>
      </c>
      <c r="L876">
        <f>INDEX(products!$A$1:$G$49,MATCH($D876,products!$A$1:$A$49,0),MATCH(orders!L$1,products!$A$1:$G$1,0))</f>
        <v>12.95</v>
      </c>
      <c r="M876" s="3">
        <f t="shared" si="39"/>
        <v>12.95</v>
      </c>
      <c r="N876" t="str">
        <f t="shared" si="40"/>
        <v>Arabica</v>
      </c>
      <c r="O876" t="str">
        <f t="shared" si="41"/>
        <v>Light</v>
      </c>
      <c r="P876" t="str">
        <f>_xlfn.XLOOKUP(Table2[[#This Row],[Customer ID]],customers!$A$1:$A$1001,customers!$I$1:$I$1001," ",0)</f>
        <v>No</v>
      </c>
    </row>
    <row r="877" spans="1:16" x14ac:dyDescent="0.25">
      <c r="A877" s="2" t="s">
        <v>5439</v>
      </c>
      <c r="B877" s="6">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5">
        <f>INDEX(products!$A$1:$G$49,MATCH($D877,products!$A$1:$A$49,0),MATCH(orders!K$1,products!$A$1:$G$1,0))</f>
        <v>0.5</v>
      </c>
      <c r="L877">
        <f>INDEX(products!$A$1:$G$49,MATCH($D877,products!$A$1:$A$49,0),MATCH(orders!L$1,products!$A$1:$G$1,0))</f>
        <v>8.73</v>
      </c>
      <c r="M877" s="3">
        <f t="shared" si="39"/>
        <v>4.3650000000000002</v>
      </c>
      <c r="N877" t="str">
        <f t="shared" si="40"/>
        <v>Liberica</v>
      </c>
      <c r="O877" t="str">
        <f t="shared" si="41"/>
        <v>Medium</v>
      </c>
      <c r="P877" t="str">
        <f>_xlfn.XLOOKUP(Table2[[#This Row],[Customer ID]],customers!$A$1:$A$1001,customers!$I$1:$I$1001," ",0)</f>
        <v>No</v>
      </c>
    </row>
    <row r="878" spans="1:16" x14ac:dyDescent="0.25">
      <c r="A878" s="2" t="s">
        <v>5439</v>
      </c>
      <c r="B878" s="6">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5">
        <f>INDEX(products!$A$1:$G$49,MATCH($D878,products!$A$1:$A$49,0),MATCH(orders!K$1,products!$A$1:$G$1,0))</f>
        <v>0.5</v>
      </c>
      <c r="L878">
        <f>INDEX(products!$A$1:$G$49,MATCH($D878,products!$A$1:$A$49,0),MATCH(orders!L$1,products!$A$1:$G$1,0))</f>
        <v>7.77</v>
      </c>
      <c r="M878" s="3">
        <f t="shared" si="39"/>
        <v>3.8849999999999998</v>
      </c>
      <c r="N878" t="str">
        <f t="shared" si="40"/>
        <v>Arabica</v>
      </c>
      <c r="O878" t="str">
        <f t="shared" si="41"/>
        <v>Light</v>
      </c>
      <c r="P878" t="str">
        <f>_xlfn.XLOOKUP(Table2[[#This Row],[Customer ID]],customers!$A$1:$A$1001,customers!$I$1:$I$1001," ",0)</f>
        <v>No</v>
      </c>
    </row>
    <row r="879" spans="1:16" x14ac:dyDescent="0.25">
      <c r="A879" s="2" t="s">
        <v>5450</v>
      </c>
      <c r="B879" s="6">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5">
        <f>INDEX(products!$A$1:$G$49,MATCH($D879,products!$A$1:$A$49,0),MATCH(orders!K$1,products!$A$1:$G$1,0))</f>
        <v>0.5</v>
      </c>
      <c r="L879">
        <f>INDEX(products!$A$1:$G$49,MATCH($D879,products!$A$1:$A$49,0),MATCH(orders!L$1,products!$A$1:$G$1,0))</f>
        <v>9.51</v>
      </c>
      <c r="M879" s="3">
        <f t="shared" si="39"/>
        <v>4.7549999999999999</v>
      </c>
      <c r="N879" t="str">
        <f t="shared" si="40"/>
        <v>Liberica</v>
      </c>
      <c r="O879" t="str">
        <f t="shared" si="41"/>
        <v>Light</v>
      </c>
      <c r="P879" t="str">
        <f>_xlfn.XLOOKUP(Table2[[#This Row],[Customer ID]],customers!$A$1:$A$1001,customers!$I$1:$I$1001," ",0)</f>
        <v>No</v>
      </c>
    </row>
    <row r="880" spans="1:16" x14ac:dyDescent="0.25">
      <c r="A880" s="2" t="s">
        <v>5456</v>
      </c>
      <c r="B880" s="6">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5">
        <f>INDEX(products!$A$1:$G$49,MATCH($D880,products!$A$1:$A$49,0),MATCH(orders!K$1,products!$A$1:$G$1,0))</f>
        <v>2.5</v>
      </c>
      <c r="L880">
        <f>INDEX(products!$A$1:$G$49,MATCH($D880,products!$A$1:$A$49,0),MATCH(orders!L$1,products!$A$1:$G$1,0))</f>
        <v>27.484999999999996</v>
      </c>
      <c r="M880" s="3">
        <f t="shared" si="39"/>
        <v>68.712499999999991</v>
      </c>
      <c r="N880" t="str">
        <f t="shared" si="40"/>
        <v>Robusta</v>
      </c>
      <c r="O880" t="str">
        <f t="shared" si="41"/>
        <v>Light</v>
      </c>
      <c r="P880" t="str">
        <f>_xlfn.XLOOKUP(Table2[[#This Row],[Customer ID]],customers!$A$1:$A$1001,customers!$I$1:$I$1001," ",0)</f>
        <v>Yes</v>
      </c>
    </row>
    <row r="881" spans="1:16" x14ac:dyDescent="0.25">
      <c r="A881" s="2" t="s">
        <v>5461</v>
      </c>
      <c r="B881" s="6">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5">
        <f>INDEX(products!$A$1:$G$49,MATCH($D881,products!$A$1:$A$49,0),MATCH(orders!K$1,products!$A$1:$G$1,0))</f>
        <v>0.2</v>
      </c>
      <c r="L881">
        <f>INDEX(products!$A$1:$G$49,MATCH($D881,products!$A$1:$A$49,0),MATCH(orders!L$1,products!$A$1:$G$1,0))</f>
        <v>3.645</v>
      </c>
      <c r="M881" s="3">
        <f t="shared" si="39"/>
        <v>0.72900000000000009</v>
      </c>
      <c r="N881" t="str">
        <f t="shared" si="40"/>
        <v>Excelsa</v>
      </c>
      <c r="O881" t="str">
        <f t="shared" si="41"/>
        <v>Dark</v>
      </c>
      <c r="P881" t="str">
        <f>_xlfn.XLOOKUP(Table2[[#This Row],[Customer ID]],customers!$A$1:$A$1001,customers!$I$1:$I$1001," ",0)</f>
        <v>No</v>
      </c>
    </row>
    <row r="882" spans="1:16" x14ac:dyDescent="0.25">
      <c r="A882" s="2" t="s">
        <v>5466</v>
      </c>
      <c r="B882" s="6">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5">
        <f>INDEX(products!$A$1:$G$49,MATCH($D882,products!$A$1:$A$49,0),MATCH(orders!K$1,products!$A$1:$G$1,0))</f>
        <v>0.2</v>
      </c>
      <c r="L882">
        <f>INDEX(products!$A$1:$G$49,MATCH($D882,products!$A$1:$A$49,0),MATCH(orders!L$1,products!$A$1:$G$1,0))</f>
        <v>3.5849999999999995</v>
      </c>
      <c r="M882" s="3">
        <f t="shared" si="39"/>
        <v>0.71699999999999997</v>
      </c>
      <c r="N882" t="str">
        <f t="shared" si="40"/>
        <v>Robusta</v>
      </c>
      <c r="O882" t="str">
        <f t="shared" si="41"/>
        <v>Light</v>
      </c>
      <c r="P882" t="str">
        <f>_xlfn.XLOOKUP(Table2[[#This Row],[Customer ID]],customers!$A$1:$A$1001,customers!$I$1:$I$1001," ",0)</f>
        <v>No</v>
      </c>
    </row>
    <row r="883" spans="1:16" x14ac:dyDescent="0.25">
      <c r="A883" s="2" t="s">
        <v>5472</v>
      </c>
      <c r="B883" s="6">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5">
        <f>INDEX(products!$A$1:$G$49,MATCH($D883,products!$A$1:$A$49,0),MATCH(orders!K$1,products!$A$1:$G$1,0))</f>
        <v>0.2</v>
      </c>
      <c r="L883">
        <f>INDEX(products!$A$1:$G$49,MATCH($D883,products!$A$1:$A$49,0),MATCH(orders!L$1,products!$A$1:$G$1,0))</f>
        <v>3.8849999999999998</v>
      </c>
      <c r="M883" s="3">
        <f t="shared" si="39"/>
        <v>0.77700000000000002</v>
      </c>
      <c r="N883" t="str">
        <f t="shared" si="40"/>
        <v>Arabica</v>
      </c>
      <c r="O883" t="str">
        <f t="shared" si="41"/>
        <v>Light</v>
      </c>
      <c r="P883" t="str">
        <f>_xlfn.XLOOKUP(Table2[[#This Row],[Customer ID]],customers!$A$1:$A$1001,customers!$I$1:$I$1001," ",0)</f>
        <v>Yes</v>
      </c>
    </row>
    <row r="884" spans="1:16" x14ac:dyDescent="0.25">
      <c r="A884" s="2" t="s">
        <v>5477</v>
      </c>
      <c r="B884" s="6">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5">
        <f>INDEX(products!$A$1:$G$49,MATCH($D884,products!$A$1:$A$49,0),MATCH(orders!K$1,products!$A$1:$G$1,0))</f>
        <v>2.5</v>
      </c>
      <c r="L884">
        <f>INDEX(products!$A$1:$G$49,MATCH($D884,products!$A$1:$A$49,0),MATCH(orders!L$1,products!$A$1:$G$1,0))</f>
        <v>22.884999999999998</v>
      </c>
      <c r="M884" s="3">
        <f t="shared" si="39"/>
        <v>57.212499999999991</v>
      </c>
      <c r="N884" t="str">
        <f t="shared" si="40"/>
        <v>Arabica</v>
      </c>
      <c r="O884" t="str">
        <f t="shared" si="41"/>
        <v>Dark</v>
      </c>
      <c r="P884" t="str">
        <f>_xlfn.XLOOKUP(Table2[[#This Row],[Customer ID]],customers!$A$1:$A$1001,customers!$I$1:$I$1001," ",0)</f>
        <v>Yes</v>
      </c>
    </row>
    <row r="885" spans="1:16" x14ac:dyDescent="0.25">
      <c r="A885" s="2" t="s">
        <v>5483</v>
      </c>
      <c r="B885" s="6">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5">
        <f>INDEX(products!$A$1:$G$49,MATCH($D885,products!$A$1:$A$49,0),MATCH(orders!K$1,products!$A$1:$G$1,0))</f>
        <v>2.5</v>
      </c>
      <c r="L885">
        <f>INDEX(products!$A$1:$G$49,MATCH($D885,products!$A$1:$A$49,0),MATCH(orders!L$1,products!$A$1:$G$1,0))</f>
        <v>25.874999999999996</v>
      </c>
      <c r="M885" s="3">
        <f t="shared" si="39"/>
        <v>64.687499999999986</v>
      </c>
      <c r="N885" t="str">
        <f t="shared" si="40"/>
        <v>Arabica</v>
      </c>
      <c r="O885" t="str">
        <f t="shared" si="41"/>
        <v>Medium</v>
      </c>
      <c r="P885" t="str">
        <f>_xlfn.XLOOKUP(Table2[[#This Row],[Customer ID]],customers!$A$1:$A$1001,customers!$I$1:$I$1001," ",0)</f>
        <v>Yes</v>
      </c>
    </row>
    <row r="886" spans="1:16" x14ac:dyDescent="0.25">
      <c r="A886" s="2" t="s">
        <v>5489</v>
      </c>
      <c r="B886" s="6">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5">
        <f>INDEX(products!$A$1:$G$49,MATCH($D886,products!$A$1:$A$49,0),MATCH(orders!K$1,products!$A$1:$G$1,0))</f>
        <v>0.5</v>
      </c>
      <c r="L886">
        <f>INDEX(products!$A$1:$G$49,MATCH($D886,products!$A$1:$A$49,0),MATCH(orders!L$1,products!$A$1:$G$1,0))</f>
        <v>5.3699999999999992</v>
      </c>
      <c r="M886" s="3">
        <f t="shared" si="39"/>
        <v>2.6849999999999996</v>
      </c>
      <c r="N886" t="str">
        <f t="shared" si="40"/>
        <v>Robusta</v>
      </c>
      <c r="O886" t="str">
        <f t="shared" si="41"/>
        <v>Dark</v>
      </c>
      <c r="P886" t="str">
        <f>_xlfn.XLOOKUP(Table2[[#This Row],[Customer ID]],customers!$A$1:$A$1001,customers!$I$1:$I$1001," ",0)</f>
        <v>Yes</v>
      </c>
    </row>
    <row r="887" spans="1:16" x14ac:dyDescent="0.25">
      <c r="A887" s="2" t="s">
        <v>5495</v>
      </c>
      <c r="B887" s="6">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5">
        <f>INDEX(products!$A$1:$G$49,MATCH($D887,products!$A$1:$A$49,0),MATCH(orders!K$1,products!$A$1:$G$1,0))</f>
        <v>2.5</v>
      </c>
      <c r="L887">
        <f>INDEX(products!$A$1:$G$49,MATCH($D887,products!$A$1:$A$49,0),MATCH(orders!L$1,products!$A$1:$G$1,0))</f>
        <v>20.584999999999997</v>
      </c>
      <c r="M887" s="3">
        <f t="shared" si="39"/>
        <v>51.462499999999991</v>
      </c>
      <c r="N887" t="str">
        <f t="shared" si="40"/>
        <v>Robusta</v>
      </c>
      <c r="O887" t="str">
        <f t="shared" si="41"/>
        <v>Dark</v>
      </c>
      <c r="P887" t="str">
        <f>_xlfn.XLOOKUP(Table2[[#This Row],[Customer ID]],customers!$A$1:$A$1001,customers!$I$1:$I$1001," ",0)</f>
        <v>No</v>
      </c>
    </row>
    <row r="888" spans="1:16" x14ac:dyDescent="0.25">
      <c r="A888" s="2" t="s">
        <v>5501</v>
      </c>
      <c r="B888" s="6">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5">
        <f>INDEX(products!$A$1:$G$49,MATCH($D888,products!$A$1:$A$49,0),MATCH(orders!K$1,products!$A$1:$G$1,0))</f>
        <v>0.5</v>
      </c>
      <c r="L888">
        <f>INDEX(products!$A$1:$G$49,MATCH($D888,products!$A$1:$A$49,0),MATCH(orders!L$1,products!$A$1:$G$1,0))</f>
        <v>8.73</v>
      </c>
      <c r="M888" s="3">
        <f t="shared" si="39"/>
        <v>4.3650000000000002</v>
      </c>
      <c r="N888" t="str">
        <f t="shared" si="40"/>
        <v>Liberica</v>
      </c>
      <c r="O888" t="str">
        <f t="shared" si="41"/>
        <v>Medium</v>
      </c>
      <c r="P888" t="str">
        <f>_xlfn.XLOOKUP(Table2[[#This Row],[Customer ID]],customers!$A$1:$A$1001,customers!$I$1:$I$1001," ",0)</f>
        <v>No</v>
      </c>
    </row>
    <row r="889" spans="1:16" x14ac:dyDescent="0.25">
      <c r="A889" s="2" t="s">
        <v>5507</v>
      </c>
      <c r="B889" s="6">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5">
        <f>INDEX(products!$A$1:$G$49,MATCH($D889,products!$A$1:$A$49,0),MATCH(orders!K$1,products!$A$1:$G$1,0))</f>
        <v>0.2</v>
      </c>
      <c r="L889">
        <f>INDEX(products!$A$1:$G$49,MATCH($D889,products!$A$1:$A$49,0),MATCH(orders!L$1,products!$A$1:$G$1,0))</f>
        <v>4.4550000000000001</v>
      </c>
      <c r="M889" s="3">
        <f t="shared" si="39"/>
        <v>0.89100000000000001</v>
      </c>
      <c r="N889" t="str">
        <f t="shared" si="40"/>
        <v>Excelsa</v>
      </c>
      <c r="O889" t="str">
        <f t="shared" si="41"/>
        <v>Light</v>
      </c>
      <c r="P889" t="str">
        <f>_xlfn.XLOOKUP(Table2[[#This Row],[Customer ID]],customers!$A$1:$A$1001,customers!$I$1:$I$1001," ",0)</f>
        <v>No</v>
      </c>
    </row>
    <row r="890" spans="1:16" x14ac:dyDescent="0.25">
      <c r="A890" s="2" t="s">
        <v>5513</v>
      </c>
      <c r="B890" s="6">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5">
        <f>INDEX(products!$A$1:$G$49,MATCH($D890,products!$A$1:$A$49,0),MATCH(orders!K$1,products!$A$1:$G$1,0))</f>
        <v>0.2</v>
      </c>
      <c r="L890">
        <f>INDEX(products!$A$1:$G$49,MATCH($D890,products!$A$1:$A$49,0),MATCH(orders!L$1,products!$A$1:$G$1,0))</f>
        <v>3.8849999999999998</v>
      </c>
      <c r="M890" s="3">
        <f t="shared" si="39"/>
        <v>0.77700000000000002</v>
      </c>
      <c r="N890" t="str">
        <f t="shared" si="40"/>
        <v>Arabica</v>
      </c>
      <c r="O890" t="str">
        <f t="shared" si="41"/>
        <v>Light</v>
      </c>
      <c r="P890" t="str">
        <f>_xlfn.XLOOKUP(Table2[[#This Row],[Customer ID]],customers!$A$1:$A$1001,customers!$I$1:$I$1001," ",0)</f>
        <v>Yes</v>
      </c>
    </row>
    <row r="891" spans="1:16" x14ac:dyDescent="0.25">
      <c r="A891" s="2" t="s">
        <v>5519</v>
      </c>
      <c r="B891" s="6">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5">
        <f>INDEX(products!$A$1:$G$49,MATCH($D891,products!$A$1:$A$49,0),MATCH(orders!K$1,products!$A$1:$G$1,0))</f>
        <v>0.2</v>
      </c>
      <c r="L891">
        <f>INDEX(products!$A$1:$G$49,MATCH($D891,products!$A$1:$A$49,0),MATCH(orders!L$1,products!$A$1:$G$1,0))</f>
        <v>2.6849999999999996</v>
      </c>
      <c r="M891" s="3">
        <f t="shared" si="39"/>
        <v>0.53699999999999992</v>
      </c>
      <c r="N891" t="str">
        <f t="shared" si="40"/>
        <v>Robusta</v>
      </c>
      <c r="O891" t="str">
        <f t="shared" si="41"/>
        <v>Dark</v>
      </c>
      <c r="P891" t="str">
        <f>_xlfn.XLOOKUP(Table2[[#This Row],[Customer ID]],customers!$A$1:$A$1001,customers!$I$1:$I$1001," ",0)</f>
        <v>Yes</v>
      </c>
    </row>
    <row r="892" spans="1:16" x14ac:dyDescent="0.25">
      <c r="A892" s="2" t="s">
        <v>5525</v>
      </c>
      <c r="B892" s="6">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5">
        <f>INDEX(products!$A$1:$G$49,MATCH($D892,products!$A$1:$A$49,0),MATCH(orders!K$1,products!$A$1:$G$1,0))</f>
        <v>2.5</v>
      </c>
      <c r="L892">
        <f>INDEX(products!$A$1:$G$49,MATCH($D892,products!$A$1:$A$49,0),MATCH(orders!L$1,products!$A$1:$G$1,0))</f>
        <v>20.584999999999997</v>
      </c>
      <c r="M892" s="3">
        <f t="shared" si="39"/>
        <v>51.462499999999991</v>
      </c>
      <c r="N892" t="str">
        <f t="shared" si="40"/>
        <v>Robusta</v>
      </c>
      <c r="O892" t="str">
        <f t="shared" si="41"/>
        <v>Dark</v>
      </c>
      <c r="P892" t="str">
        <f>_xlfn.XLOOKUP(Table2[[#This Row],[Customer ID]],customers!$A$1:$A$1001,customers!$I$1:$I$1001," ",0)</f>
        <v>Yes</v>
      </c>
    </row>
    <row r="893" spans="1:16" x14ac:dyDescent="0.25">
      <c r="A893" s="2" t="s">
        <v>5531</v>
      </c>
      <c r="B893" s="6">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5">
        <f>INDEX(products!$A$1:$G$49,MATCH($D893,products!$A$1:$A$49,0),MATCH(orders!K$1,products!$A$1:$G$1,0))</f>
        <v>2.5</v>
      </c>
      <c r="L893">
        <f>INDEX(products!$A$1:$G$49,MATCH($D893,products!$A$1:$A$49,0),MATCH(orders!L$1,products!$A$1:$G$1,0))</f>
        <v>22.884999999999998</v>
      </c>
      <c r="M893" s="3">
        <f t="shared" si="39"/>
        <v>57.212499999999991</v>
      </c>
      <c r="N893" t="str">
        <f t="shared" si="40"/>
        <v>Arabica</v>
      </c>
      <c r="O893" t="str">
        <f t="shared" si="41"/>
        <v>Dark</v>
      </c>
      <c r="P893" t="str">
        <f>_xlfn.XLOOKUP(Table2[[#This Row],[Customer ID]],customers!$A$1:$A$1001,customers!$I$1:$I$1001," ",0)</f>
        <v>Yes</v>
      </c>
    </row>
    <row r="894" spans="1:16" x14ac:dyDescent="0.25">
      <c r="A894" s="2" t="s">
        <v>5537</v>
      </c>
      <c r="B894" s="6">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5">
        <f>INDEX(products!$A$1:$G$49,MATCH($D894,products!$A$1:$A$49,0),MATCH(orders!K$1,products!$A$1:$G$1,0))</f>
        <v>0.2</v>
      </c>
      <c r="L894">
        <f>INDEX(products!$A$1:$G$49,MATCH($D894,products!$A$1:$A$49,0),MATCH(orders!L$1,products!$A$1:$G$1,0))</f>
        <v>4.125</v>
      </c>
      <c r="M894" s="3">
        <f t="shared" si="39"/>
        <v>0.82500000000000007</v>
      </c>
      <c r="N894" t="str">
        <f t="shared" si="40"/>
        <v>Excelsa</v>
      </c>
      <c r="O894" t="str">
        <f t="shared" si="41"/>
        <v>Medium</v>
      </c>
      <c r="P894" t="str">
        <f>_xlfn.XLOOKUP(Table2[[#This Row],[Customer ID]],customers!$A$1:$A$1001,customers!$I$1:$I$1001," ",0)</f>
        <v>No</v>
      </c>
    </row>
    <row r="895" spans="1:16" x14ac:dyDescent="0.25">
      <c r="A895" s="2" t="s">
        <v>5543</v>
      </c>
      <c r="B895" s="6">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5">
        <f>INDEX(products!$A$1:$G$49,MATCH($D895,products!$A$1:$A$49,0),MATCH(orders!K$1,products!$A$1:$G$1,0))</f>
        <v>0.5</v>
      </c>
      <c r="L895">
        <f>INDEX(products!$A$1:$G$49,MATCH($D895,products!$A$1:$A$49,0),MATCH(orders!L$1,products!$A$1:$G$1,0))</f>
        <v>9.51</v>
      </c>
      <c r="M895" s="3">
        <f t="shared" si="39"/>
        <v>4.7549999999999999</v>
      </c>
      <c r="N895" t="str">
        <f t="shared" si="40"/>
        <v>Liberica</v>
      </c>
      <c r="O895" t="str">
        <f t="shared" si="41"/>
        <v>Light</v>
      </c>
      <c r="P895" t="str">
        <f>_xlfn.XLOOKUP(Table2[[#This Row],[Customer ID]],customers!$A$1:$A$1001,customers!$I$1:$I$1001," ",0)</f>
        <v>Yes</v>
      </c>
    </row>
    <row r="896" spans="1:16" x14ac:dyDescent="0.25">
      <c r="A896" s="2" t="s">
        <v>5548</v>
      </c>
      <c r="B896" s="6">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INDEX(products!$A$1:$G$49,MATCH($D896,products!$A$1:$A$49,0),MATCH(orders!I$1,products!$A$1:$G$1,0))</f>
        <v>Rob</v>
      </c>
      <c r="J896" t="str">
        <f>INDEX(products!$A$1:$G$49,MATCH($D896,products!$A$1:$A$49,0),MATCH(orders!J$1,products!$A$1:$G$1,0))</f>
        <v>D</v>
      </c>
      <c r="K896" s="5">
        <f>INDEX(products!$A$1:$G$49,MATCH($D896,products!$A$1:$A$49,0),MATCH(orders!K$1,products!$A$1:$G$1,0))</f>
        <v>2.5</v>
      </c>
      <c r="L896">
        <f>INDEX(products!$A$1:$G$49,MATCH($D896,products!$A$1:$A$49,0),MATCH(orders!L$1,products!$A$1:$G$1,0))</f>
        <v>20.584999999999997</v>
      </c>
      <c r="M896" s="3">
        <f t="shared" si="39"/>
        <v>51.462499999999991</v>
      </c>
      <c r="N896" t="str">
        <f t="shared" si="40"/>
        <v>Robusta</v>
      </c>
      <c r="O896" t="str">
        <f t="shared" si="41"/>
        <v>Dark</v>
      </c>
      <c r="P896" t="str">
        <f>_xlfn.XLOOKUP(Table2[[#This Row],[Customer ID]],customers!$A$1:$A$1001,customers!$I$1:$I$1001," ",0)</f>
        <v>Yes</v>
      </c>
    </row>
    <row r="897" spans="1:16" x14ac:dyDescent="0.25">
      <c r="A897" s="2" t="s">
        <v>5553</v>
      </c>
      <c r="B897" s="6">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5">
        <f>INDEX(products!$A$1:$G$49,MATCH($D897,products!$A$1:$A$49,0),MATCH(orders!K$1,products!$A$1:$G$1,0))</f>
        <v>2.5</v>
      </c>
      <c r="L897">
        <f>INDEX(products!$A$1:$G$49,MATCH($D897,products!$A$1:$A$49,0),MATCH(orders!L$1,products!$A$1:$G$1,0))</f>
        <v>31.624999999999996</v>
      </c>
      <c r="M897" s="3">
        <f t="shared" si="39"/>
        <v>79.062499999999986</v>
      </c>
      <c r="N897" t="str">
        <f t="shared" si="40"/>
        <v>Excelsa</v>
      </c>
      <c r="O897" t="str">
        <f t="shared" si="41"/>
        <v>Medium</v>
      </c>
      <c r="P897" t="str">
        <f>_xlfn.XLOOKUP(Table2[[#This Row],[Customer ID]],customers!$A$1:$A$1001,customers!$I$1:$I$1001," ",0)</f>
        <v>No</v>
      </c>
    </row>
    <row r="898" spans="1:16" x14ac:dyDescent="0.25">
      <c r="A898" s="2" t="s">
        <v>5558</v>
      </c>
      <c r="B898" s="6">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5">
        <f>INDEX(products!$A$1:$G$49,MATCH($D898,products!$A$1:$A$49,0),MATCH(orders!K$1,products!$A$1:$G$1,0))</f>
        <v>0.5</v>
      </c>
      <c r="L898">
        <f>INDEX(products!$A$1:$G$49,MATCH($D898,products!$A$1:$A$49,0),MATCH(orders!L$1,products!$A$1:$G$1,0))</f>
        <v>5.3699999999999992</v>
      </c>
      <c r="M898" s="3">
        <f t="shared" si="39"/>
        <v>2.6849999999999996</v>
      </c>
      <c r="N898" t="str">
        <f t="shared" si="40"/>
        <v>Robusta</v>
      </c>
      <c r="O898" t="str">
        <f t="shared" si="41"/>
        <v>Dark</v>
      </c>
      <c r="P898" t="str">
        <f>_xlfn.XLOOKUP(Table2[[#This Row],[Customer ID]],customers!$A$1:$A$1001,customers!$I$1:$I$1001," ",0)</f>
        <v>Yes</v>
      </c>
    </row>
    <row r="899" spans="1:16" x14ac:dyDescent="0.25">
      <c r="A899" s="2" t="s">
        <v>5564</v>
      </c>
      <c r="B899" s="6">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5">
        <f>INDEX(products!$A$1:$G$49,MATCH($D899,products!$A$1:$A$49,0),MATCH(orders!K$1,products!$A$1:$G$1,0))</f>
        <v>1</v>
      </c>
      <c r="L899">
        <f>INDEX(products!$A$1:$G$49,MATCH($D899,products!$A$1:$A$49,0),MATCH(orders!L$1,products!$A$1:$G$1,0))</f>
        <v>12.15</v>
      </c>
      <c r="M899" s="3">
        <f t="shared" ref="M899:M962" si="42">L899*K899</f>
        <v>12.15</v>
      </c>
      <c r="N899" t="str">
        <f t="shared" ref="N899:N962" si="43">IF(I899="Rob","Robusta",IF(I899="Exc","Excelsa",IF(I899="Ara","Arabica",IF(I899="Lib","Liberica"," "))))</f>
        <v>Excelsa</v>
      </c>
      <c r="O899" t="str">
        <f t="shared" ref="O899:O962" si="44">IF(J899="M","Medium",IF(J899="L","Light",IF(J899="D","Dark"," ")))</f>
        <v>Dark</v>
      </c>
      <c r="P899" t="str">
        <f>_xlfn.XLOOKUP(Table2[[#This Row],[Customer ID]],customers!$A$1:$A$1001,customers!$I$1:$I$1001," ",0)</f>
        <v>No</v>
      </c>
    </row>
    <row r="900" spans="1:16" x14ac:dyDescent="0.25">
      <c r="A900" s="2" t="s">
        <v>5570</v>
      </c>
      <c r="B900" s="6">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5">
        <f>INDEX(products!$A$1:$G$49,MATCH($D900,products!$A$1:$A$49,0),MATCH(orders!K$1,products!$A$1:$G$1,0))</f>
        <v>0.5</v>
      </c>
      <c r="L900">
        <f>INDEX(products!$A$1:$G$49,MATCH($D900,products!$A$1:$A$49,0),MATCH(orders!L$1,products!$A$1:$G$1,0))</f>
        <v>7.169999999999999</v>
      </c>
      <c r="M900" s="3">
        <f t="shared" si="42"/>
        <v>3.5849999999999995</v>
      </c>
      <c r="N900" t="str">
        <f t="shared" si="43"/>
        <v>Robusta</v>
      </c>
      <c r="O900" t="str">
        <f t="shared" si="44"/>
        <v>Light</v>
      </c>
      <c r="P900" t="str">
        <f>_xlfn.XLOOKUP(Table2[[#This Row],[Customer ID]],customers!$A$1:$A$1001,customers!$I$1:$I$1001," ",0)</f>
        <v>No</v>
      </c>
    </row>
    <row r="901" spans="1:16" x14ac:dyDescent="0.25">
      <c r="A901" s="2" t="s">
        <v>5575</v>
      </c>
      <c r="B901" s="6">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5">
        <f>INDEX(products!$A$1:$G$49,MATCH($D901,products!$A$1:$A$49,0),MATCH(orders!K$1,products!$A$1:$G$1,0))</f>
        <v>1</v>
      </c>
      <c r="L901">
        <f>INDEX(products!$A$1:$G$49,MATCH($D901,products!$A$1:$A$49,0),MATCH(orders!L$1,products!$A$1:$G$1,0))</f>
        <v>14.55</v>
      </c>
      <c r="M901" s="3">
        <f t="shared" si="42"/>
        <v>14.55</v>
      </c>
      <c r="N901" t="str">
        <f t="shared" si="43"/>
        <v>Liberica</v>
      </c>
      <c r="O901" t="str">
        <f t="shared" si="44"/>
        <v>Medium</v>
      </c>
      <c r="P901" t="str">
        <f>_xlfn.XLOOKUP(Table2[[#This Row],[Customer ID]],customers!$A$1:$A$1001,customers!$I$1:$I$1001," ",0)</f>
        <v>No</v>
      </c>
    </row>
    <row r="902" spans="1:16" x14ac:dyDescent="0.25">
      <c r="A902" s="2" t="s">
        <v>5580</v>
      </c>
      <c r="B902" s="6">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INDEX(products!$A$1:$G$49,MATCH($D902,products!$A$1:$A$49,0),MATCH(orders!I$1,products!$A$1:$G$1,0))</f>
        <v>Lib</v>
      </c>
      <c r="J902" t="str">
        <f>INDEX(products!$A$1:$G$49,MATCH($D902,products!$A$1:$A$49,0),MATCH(orders!J$1,products!$A$1:$G$1,0))</f>
        <v>L</v>
      </c>
      <c r="K902" s="5">
        <f>INDEX(products!$A$1:$G$49,MATCH($D902,products!$A$1:$A$49,0),MATCH(orders!K$1,products!$A$1:$G$1,0))</f>
        <v>1</v>
      </c>
      <c r="L902">
        <f>INDEX(products!$A$1:$G$49,MATCH($D902,products!$A$1:$A$49,0),MATCH(orders!L$1,products!$A$1:$G$1,0))</f>
        <v>15.85</v>
      </c>
      <c r="M902" s="3">
        <f t="shared" si="42"/>
        <v>15.85</v>
      </c>
      <c r="N902" t="str">
        <f t="shared" si="43"/>
        <v>Liberica</v>
      </c>
      <c r="O902" t="str">
        <f t="shared" si="44"/>
        <v>Light</v>
      </c>
      <c r="P902" t="str">
        <f>_xlfn.XLOOKUP(Table2[[#This Row],[Customer ID]],customers!$A$1:$A$1001,customers!$I$1:$I$1001," ",0)</f>
        <v>No</v>
      </c>
    </row>
    <row r="903" spans="1:16" x14ac:dyDescent="0.25">
      <c r="A903" s="2" t="s">
        <v>5585</v>
      </c>
      <c r="B903" s="6">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5">
        <f>INDEX(products!$A$1:$G$49,MATCH($D903,products!$A$1:$A$49,0),MATCH(orders!K$1,products!$A$1:$G$1,0))</f>
        <v>0.2</v>
      </c>
      <c r="L903">
        <f>INDEX(products!$A$1:$G$49,MATCH($D903,products!$A$1:$A$49,0),MATCH(orders!L$1,products!$A$1:$G$1,0))</f>
        <v>3.5849999999999995</v>
      </c>
      <c r="M903" s="3">
        <f t="shared" si="42"/>
        <v>0.71699999999999997</v>
      </c>
      <c r="N903" t="str">
        <f t="shared" si="43"/>
        <v>Robusta</v>
      </c>
      <c r="O903" t="str">
        <f t="shared" si="44"/>
        <v>Light</v>
      </c>
      <c r="P903" t="str">
        <f>_xlfn.XLOOKUP(Table2[[#This Row],[Customer ID]],customers!$A$1:$A$1001,customers!$I$1:$I$1001," ",0)</f>
        <v>Yes</v>
      </c>
    </row>
    <row r="904" spans="1:16" x14ac:dyDescent="0.25">
      <c r="A904" s="2" t="s">
        <v>5591</v>
      </c>
      <c r="B904" s="6">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5">
        <f>INDEX(products!$A$1:$G$49,MATCH($D904,products!$A$1:$A$49,0),MATCH(orders!K$1,products!$A$1:$G$1,0))</f>
        <v>2.5</v>
      </c>
      <c r="L904">
        <f>INDEX(products!$A$1:$G$49,MATCH($D904,products!$A$1:$A$49,0),MATCH(orders!L$1,products!$A$1:$G$1,0))</f>
        <v>31.624999999999996</v>
      </c>
      <c r="M904" s="3">
        <f t="shared" si="42"/>
        <v>79.062499999999986</v>
      </c>
      <c r="N904" t="str">
        <f t="shared" si="43"/>
        <v>Excelsa</v>
      </c>
      <c r="O904" t="str">
        <f t="shared" si="44"/>
        <v>Medium</v>
      </c>
      <c r="P904" t="str">
        <f>_xlfn.XLOOKUP(Table2[[#This Row],[Customer ID]],customers!$A$1:$A$1001,customers!$I$1:$I$1001," ",0)</f>
        <v>No</v>
      </c>
    </row>
    <row r="905" spans="1:16" x14ac:dyDescent="0.25">
      <c r="A905" s="2" t="s">
        <v>5597</v>
      </c>
      <c r="B905" s="6">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5">
        <f>INDEX(products!$A$1:$G$49,MATCH($D905,products!$A$1:$A$49,0),MATCH(orders!K$1,products!$A$1:$G$1,0))</f>
        <v>0.5</v>
      </c>
      <c r="L905">
        <f>INDEX(products!$A$1:$G$49,MATCH($D905,products!$A$1:$A$49,0),MATCH(orders!L$1,products!$A$1:$G$1,0))</f>
        <v>8.73</v>
      </c>
      <c r="M905" s="3">
        <f t="shared" si="42"/>
        <v>4.3650000000000002</v>
      </c>
      <c r="N905" t="str">
        <f t="shared" si="43"/>
        <v>Liberica</v>
      </c>
      <c r="O905" t="str">
        <f t="shared" si="44"/>
        <v>Medium</v>
      </c>
      <c r="P905" t="str">
        <f>_xlfn.XLOOKUP(Table2[[#This Row],[Customer ID]],customers!$A$1:$A$1001,customers!$I$1:$I$1001," ",0)</f>
        <v>No</v>
      </c>
    </row>
    <row r="906" spans="1:16" x14ac:dyDescent="0.25">
      <c r="A906" s="2" t="s">
        <v>5603</v>
      </c>
      <c r="B906" s="6">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5">
        <f>INDEX(products!$A$1:$G$49,MATCH($D906,products!$A$1:$A$49,0),MATCH(orders!K$1,products!$A$1:$G$1,0))</f>
        <v>2.5</v>
      </c>
      <c r="L906">
        <f>INDEX(products!$A$1:$G$49,MATCH($D906,products!$A$1:$A$49,0),MATCH(orders!L$1,products!$A$1:$G$1,0))</f>
        <v>29.784999999999997</v>
      </c>
      <c r="M906" s="3">
        <f t="shared" si="42"/>
        <v>74.462499999999991</v>
      </c>
      <c r="N906" t="str">
        <f t="shared" si="43"/>
        <v>Arabica</v>
      </c>
      <c r="O906" t="str">
        <f t="shared" si="44"/>
        <v>Light</v>
      </c>
      <c r="P906" t="str">
        <f>_xlfn.XLOOKUP(Table2[[#This Row],[Customer ID]],customers!$A$1:$A$1001,customers!$I$1:$I$1001," ",0)</f>
        <v>No</v>
      </c>
    </row>
    <row r="907" spans="1:16" x14ac:dyDescent="0.25">
      <c r="A907" s="2" t="s">
        <v>5609</v>
      </c>
      <c r="B907" s="6">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5">
        <f>INDEX(products!$A$1:$G$49,MATCH($D907,products!$A$1:$A$49,0),MATCH(orders!K$1,products!$A$1:$G$1,0))</f>
        <v>0.5</v>
      </c>
      <c r="L907">
        <f>INDEX(products!$A$1:$G$49,MATCH($D907,products!$A$1:$A$49,0),MATCH(orders!L$1,products!$A$1:$G$1,0))</f>
        <v>6.75</v>
      </c>
      <c r="M907" s="3">
        <f t="shared" si="42"/>
        <v>3.375</v>
      </c>
      <c r="N907" t="str">
        <f t="shared" si="43"/>
        <v>Arabica</v>
      </c>
      <c r="O907" t="str">
        <f t="shared" si="44"/>
        <v>Medium</v>
      </c>
      <c r="P907" t="str">
        <f>_xlfn.XLOOKUP(Table2[[#This Row],[Customer ID]],customers!$A$1:$A$1001,customers!$I$1:$I$1001," ",0)</f>
        <v>Yes</v>
      </c>
    </row>
    <row r="908" spans="1:16" x14ac:dyDescent="0.25">
      <c r="A908" s="2" t="s">
        <v>5614</v>
      </c>
      <c r="B908" s="6">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5">
        <f>INDEX(products!$A$1:$G$49,MATCH($D908,products!$A$1:$A$49,0),MATCH(orders!K$1,products!$A$1:$G$1,0))</f>
        <v>0.5</v>
      </c>
      <c r="L908">
        <f>INDEX(products!$A$1:$G$49,MATCH($D908,products!$A$1:$A$49,0),MATCH(orders!L$1,products!$A$1:$G$1,0))</f>
        <v>6.75</v>
      </c>
      <c r="M908" s="3">
        <f t="shared" si="42"/>
        <v>3.375</v>
      </c>
      <c r="N908" t="str">
        <f t="shared" si="43"/>
        <v>Arabica</v>
      </c>
      <c r="O908" t="str">
        <f t="shared" si="44"/>
        <v>Medium</v>
      </c>
      <c r="P908" t="str">
        <f>_xlfn.XLOOKUP(Table2[[#This Row],[Customer ID]],customers!$A$1:$A$1001,customers!$I$1:$I$1001," ",0)</f>
        <v>Yes</v>
      </c>
    </row>
    <row r="909" spans="1:16" x14ac:dyDescent="0.25">
      <c r="A909" s="2" t="s">
        <v>5620</v>
      </c>
      <c r="B909" s="6">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5">
        <f>INDEX(products!$A$1:$G$49,MATCH($D909,products!$A$1:$A$49,0),MATCH(orders!K$1,products!$A$1:$G$1,0))</f>
        <v>1</v>
      </c>
      <c r="L909">
        <f>INDEX(products!$A$1:$G$49,MATCH($D909,products!$A$1:$A$49,0),MATCH(orders!L$1,products!$A$1:$G$1,0))</f>
        <v>12.95</v>
      </c>
      <c r="M909" s="3">
        <f t="shared" si="42"/>
        <v>12.95</v>
      </c>
      <c r="N909" t="str">
        <f t="shared" si="43"/>
        <v>Liberica</v>
      </c>
      <c r="O909" t="str">
        <f t="shared" si="44"/>
        <v>Dark</v>
      </c>
      <c r="P909" t="str">
        <f>_xlfn.XLOOKUP(Table2[[#This Row],[Customer ID]],customers!$A$1:$A$1001,customers!$I$1:$I$1001," ",0)</f>
        <v>No</v>
      </c>
    </row>
    <row r="910" spans="1:16" x14ac:dyDescent="0.25">
      <c r="A910" s="2" t="s">
        <v>5626</v>
      </c>
      <c r="B910" s="6">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5">
        <f>INDEX(products!$A$1:$G$49,MATCH($D910,products!$A$1:$A$49,0),MATCH(orders!K$1,products!$A$1:$G$1,0))</f>
        <v>1</v>
      </c>
      <c r="L910">
        <f>INDEX(products!$A$1:$G$49,MATCH($D910,products!$A$1:$A$49,0),MATCH(orders!L$1,products!$A$1:$G$1,0))</f>
        <v>11.95</v>
      </c>
      <c r="M910" s="3">
        <f t="shared" si="42"/>
        <v>11.95</v>
      </c>
      <c r="N910" t="str">
        <f t="shared" si="43"/>
        <v>Robusta</v>
      </c>
      <c r="O910" t="str">
        <f t="shared" si="44"/>
        <v>Light</v>
      </c>
      <c r="P910" t="str">
        <f>_xlfn.XLOOKUP(Table2[[#This Row],[Customer ID]],customers!$A$1:$A$1001,customers!$I$1:$I$1001," ",0)</f>
        <v>No</v>
      </c>
    </row>
    <row r="911" spans="1:16" x14ac:dyDescent="0.25">
      <c r="A911" s="2" t="s">
        <v>5632</v>
      </c>
      <c r="B911" s="6">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5">
        <f>INDEX(products!$A$1:$G$49,MATCH($D911,products!$A$1:$A$49,0),MATCH(orders!K$1,products!$A$1:$G$1,0))</f>
        <v>0.2</v>
      </c>
      <c r="L911">
        <f>INDEX(products!$A$1:$G$49,MATCH($D911,products!$A$1:$A$49,0),MATCH(orders!L$1,products!$A$1:$G$1,0))</f>
        <v>3.5849999999999995</v>
      </c>
      <c r="M911" s="3">
        <f t="shared" si="42"/>
        <v>0.71699999999999997</v>
      </c>
      <c r="N911" t="str">
        <f t="shared" si="43"/>
        <v>Robusta</v>
      </c>
      <c r="O911" t="str">
        <f t="shared" si="44"/>
        <v>Light</v>
      </c>
      <c r="P911" t="str">
        <f>_xlfn.XLOOKUP(Table2[[#This Row],[Customer ID]],customers!$A$1:$A$1001,customers!$I$1:$I$1001," ",0)</f>
        <v>No</v>
      </c>
    </row>
    <row r="912" spans="1:16" x14ac:dyDescent="0.25">
      <c r="A912" s="2" t="s">
        <v>5637</v>
      </c>
      <c r="B912" s="6">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5">
        <f>INDEX(products!$A$1:$G$49,MATCH($D912,products!$A$1:$A$49,0),MATCH(orders!K$1,products!$A$1:$G$1,0))</f>
        <v>2.5</v>
      </c>
      <c r="L912">
        <f>INDEX(products!$A$1:$G$49,MATCH($D912,products!$A$1:$A$49,0),MATCH(orders!L$1,products!$A$1:$G$1,0))</f>
        <v>22.884999999999998</v>
      </c>
      <c r="M912" s="3">
        <f t="shared" si="42"/>
        <v>57.212499999999991</v>
      </c>
      <c r="N912" t="str">
        <f t="shared" si="43"/>
        <v>Arabica</v>
      </c>
      <c r="O912" t="str">
        <f t="shared" si="44"/>
        <v>Dark</v>
      </c>
      <c r="P912" t="str">
        <f>_xlfn.XLOOKUP(Table2[[#This Row],[Customer ID]],customers!$A$1:$A$1001,customers!$I$1:$I$1001," ",0)</f>
        <v>No</v>
      </c>
    </row>
    <row r="913" spans="1:16" x14ac:dyDescent="0.25">
      <c r="A913" s="2" t="s">
        <v>5643</v>
      </c>
      <c r="B913" s="6">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5">
        <f>INDEX(products!$A$1:$G$49,MATCH($D913,products!$A$1:$A$49,0),MATCH(orders!K$1,products!$A$1:$G$1,0))</f>
        <v>1</v>
      </c>
      <c r="L913">
        <f>INDEX(products!$A$1:$G$49,MATCH($D913,products!$A$1:$A$49,0),MATCH(orders!L$1,products!$A$1:$G$1,0))</f>
        <v>11.25</v>
      </c>
      <c r="M913" s="3">
        <f t="shared" si="42"/>
        <v>11.25</v>
      </c>
      <c r="N913" t="str">
        <f t="shared" si="43"/>
        <v>Arabica</v>
      </c>
      <c r="O913" t="str">
        <f t="shared" si="44"/>
        <v>Medium</v>
      </c>
      <c r="P913" t="str">
        <f>_xlfn.XLOOKUP(Table2[[#This Row],[Customer ID]],customers!$A$1:$A$1001,customers!$I$1:$I$1001," ",0)</f>
        <v>Yes</v>
      </c>
    </row>
    <row r="914" spans="1:16" x14ac:dyDescent="0.25">
      <c r="A914" s="2" t="s">
        <v>5649</v>
      </c>
      <c r="B914" s="6">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5">
        <f>INDEX(products!$A$1:$G$49,MATCH($D914,products!$A$1:$A$49,0),MATCH(orders!K$1,products!$A$1:$G$1,0))</f>
        <v>2.5</v>
      </c>
      <c r="L914">
        <f>INDEX(products!$A$1:$G$49,MATCH($D914,products!$A$1:$A$49,0),MATCH(orders!L$1,products!$A$1:$G$1,0))</f>
        <v>22.884999999999998</v>
      </c>
      <c r="M914" s="3">
        <f t="shared" si="42"/>
        <v>57.212499999999991</v>
      </c>
      <c r="N914" t="str">
        <f t="shared" si="43"/>
        <v>Robusta</v>
      </c>
      <c r="O914" t="str">
        <f t="shared" si="44"/>
        <v>Medium</v>
      </c>
      <c r="P914" t="str">
        <f>_xlfn.XLOOKUP(Table2[[#This Row],[Customer ID]],customers!$A$1:$A$1001,customers!$I$1:$I$1001," ",0)</f>
        <v>Yes</v>
      </c>
    </row>
    <row r="915" spans="1:16" x14ac:dyDescent="0.25">
      <c r="A915" s="2" t="s">
        <v>5654</v>
      </c>
      <c r="B915" s="6">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5">
        <f>INDEX(products!$A$1:$G$49,MATCH($D915,products!$A$1:$A$49,0),MATCH(orders!K$1,products!$A$1:$G$1,0))</f>
        <v>0.5</v>
      </c>
      <c r="L915">
        <f>INDEX(products!$A$1:$G$49,MATCH($D915,products!$A$1:$A$49,0),MATCH(orders!L$1,products!$A$1:$G$1,0))</f>
        <v>6.75</v>
      </c>
      <c r="M915" s="3">
        <f t="shared" si="42"/>
        <v>3.375</v>
      </c>
      <c r="N915" t="str">
        <f t="shared" si="43"/>
        <v>Arabica</v>
      </c>
      <c r="O915" t="str">
        <f t="shared" si="44"/>
        <v>Medium</v>
      </c>
      <c r="P915" t="str">
        <f>_xlfn.XLOOKUP(Table2[[#This Row],[Customer ID]],customers!$A$1:$A$1001,customers!$I$1:$I$1001," ",0)</f>
        <v>No</v>
      </c>
    </row>
    <row r="916" spans="1:16" x14ac:dyDescent="0.25">
      <c r="A916" s="2" t="s">
        <v>5660</v>
      </c>
      <c r="B916" s="6">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5">
        <f>INDEX(products!$A$1:$G$49,MATCH($D916,products!$A$1:$A$49,0),MATCH(orders!K$1,products!$A$1:$G$1,0))</f>
        <v>1</v>
      </c>
      <c r="L916">
        <f>INDEX(products!$A$1:$G$49,MATCH($D916,products!$A$1:$A$49,0),MATCH(orders!L$1,products!$A$1:$G$1,0))</f>
        <v>11.25</v>
      </c>
      <c r="M916" s="3">
        <f t="shared" si="42"/>
        <v>11.25</v>
      </c>
      <c r="N916" t="str">
        <f t="shared" si="43"/>
        <v>Arabica</v>
      </c>
      <c r="O916" t="str">
        <f t="shared" si="44"/>
        <v>Medium</v>
      </c>
      <c r="P916" t="str">
        <f>_xlfn.XLOOKUP(Table2[[#This Row],[Customer ID]],customers!$A$1:$A$1001,customers!$I$1:$I$1001," ",0)</f>
        <v>No</v>
      </c>
    </row>
    <row r="917" spans="1:16" x14ac:dyDescent="0.25">
      <c r="A917" s="2" t="s">
        <v>5666</v>
      </c>
      <c r="B917" s="6">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5">
        <f>INDEX(products!$A$1:$G$49,MATCH($D917,products!$A$1:$A$49,0),MATCH(orders!K$1,products!$A$1:$G$1,0))</f>
        <v>2.5</v>
      </c>
      <c r="L917">
        <f>INDEX(products!$A$1:$G$49,MATCH($D917,products!$A$1:$A$49,0),MATCH(orders!L$1,products!$A$1:$G$1,0))</f>
        <v>27.945</v>
      </c>
      <c r="M917" s="3">
        <f t="shared" si="42"/>
        <v>69.862499999999997</v>
      </c>
      <c r="N917" t="str">
        <f t="shared" si="43"/>
        <v>Excelsa</v>
      </c>
      <c r="O917" t="str">
        <f t="shared" si="44"/>
        <v>Dark</v>
      </c>
      <c r="P917" t="str">
        <f>_xlfn.XLOOKUP(Table2[[#This Row],[Customer ID]],customers!$A$1:$A$1001,customers!$I$1:$I$1001," ",0)</f>
        <v>Yes</v>
      </c>
    </row>
    <row r="918" spans="1:16" x14ac:dyDescent="0.25">
      <c r="A918" s="2" t="s">
        <v>5672</v>
      </c>
      <c r="B918" s="6">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INDEX(products!$A$1:$G$49,MATCH($D918,products!$A$1:$A$49,0),MATCH(orders!I$1,products!$A$1:$G$1,0))</f>
        <v>Exc</v>
      </c>
      <c r="J918" t="str">
        <f>INDEX(products!$A$1:$G$49,MATCH($D918,products!$A$1:$A$49,0),MATCH(orders!J$1,products!$A$1:$G$1,0))</f>
        <v>D</v>
      </c>
      <c r="K918" s="5">
        <f>INDEX(products!$A$1:$G$49,MATCH($D918,products!$A$1:$A$49,0),MATCH(orders!K$1,products!$A$1:$G$1,0))</f>
        <v>0.2</v>
      </c>
      <c r="L918">
        <f>INDEX(products!$A$1:$G$49,MATCH($D918,products!$A$1:$A$49,0),MATCH(orders!L$1,products!$A$1:$G$1,0))</f>
        <v>3.645</v>
      </c>
      <c r="M918" s="3">
        <f t="shared" si="42"/>
        <v>0.72900000000000009</v>
      </c>
      <c r="N918" t="str">
        <f t="shared" si="43"/>
        <v>Excelsa</v>
      </c>
      <c r="O918" t="str">
        <f t="shared" si="44"/>
        <v>Dark</v>
      </c>
      <c r="P918" t="str">
        <f>_xlfn.XLOOKUP(Table2[[#This Row],[Customer ID]],customers!$A$1:$A$1001,customers!$I$1:$I$1001," ",0)</f>
        <v>Yes</v>
      </c>
    </row>
    <row r="919" spans="1:16" x14ac:dyDescent="0.25">
      <c r="A919" s="2" t="s">
        <v>5676</v>
      </c>
      <c r="B919" s="6">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5">
        <f>INDEX(products!$A$1:$G$49,MATCH($D919,products!$A$1:$A$49,0),MATCH(orders!K$1,products!$A$1:$G$1,0))</f>
        <v>0.5</v>
      </c>
      <c r="L919">
        <f>INDEX(products!$A$1:$G$49,MATCH($D919,products!$A$1:$A$49,0),MATCH(orders!L$1,products!$A$1:$G$1,0))</f>
        <v>6.75</v>
      </c>
      <c r="M919" s="3">
        <f t="shared" si="42"/>
        <v>3.375</v>
      </c>
      <c r="N919" t="str">
        <f t="shared" si="43"/>
        <v>Arabica</v>
      </c>
      <c r="O919" t="str">
        <f t="shared" si="44"/>
        <v>Medium</v>
      </c>
      <c r="P919" t="str">
        <f>_xlfn.XLOOKUP(Table2[[#This Row],[Customer ID]],customers!$A$1:$A$1001,customers!$I$1:$I$1001," ",0)</f>
        <v>No</v>
      </c>
    </row>
    <row r="920" spans="1:16" x14ac:dyDescent="0.25">
      <c r="A920" s="2" t="s">
        <v>5676</v>
      </c>
      <c r="B920" s="6">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5">
        <f>INDEX(products!$A$1:$G$49,MATCH($D920,products!$A$1:$A$49,0),MATCH(orders!K$1,products!$A$1:$G$1,0))</f>
        <v>0.5</v>
      </c>
      <c r="L920">
        <f>INDEX(products!$A$1:$G$49,MATCH($D920,products!$A$1:$A$49,0),MATCH(orders!L$1,products!$A$1:$G$1,0))</f>
        <v>7.29</v>
      </c>
      <c r="M920" s="3">
        <f t="shared" si="42"/>
        <v>3.645</v>
      </c>
      <c r="N920" t="str">
        <f t="shared" si="43"/>
        <v>Excelsa</v>
      </c>
      <c r="O920" t="str">
        <f t="shared" si="44"/>
        <v>Dark</v>
      </c>
      <c r="P920" t="str">
        <f>_xlfn.XLOOKUP(Table2[[#This Row],[Customer ID]],customers!$A$1:$A$1001,customers!$I$1:$I$1001," ",0)</f>
        <v>No</v>
      </c>
    </row>
    <row r="921" spans="1:16" x14ac:dyDescent="0.25">
      <c r="A921" s="2" t="s">
        <v>5687</v>
      </c>
      <c r="B921" s="6">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5">
        <f>INDEX(products!$A$1:$G$49,MATCH($D921,products!$A$1:$A$49,0),MATCH(orders!K$1,products!$A$1:$G$1,0))</f>
        <v>0.2</v>
      </c>
      <c r="L921">
        <f>INDEX(products!$A$1:$G$49,MATCH($D921,products!$A$1:$A$49,0),MATCH(orders!L$1,products!$A$1:$G$1,0))</f>
        <v>2.6849999999999996</v>
      </c>
      <c r="M921" s="3">
        <f t="shared" si="42"/>
        <v>0.53699999999999992</v>
      </c>
      <c r="N921" t="str">
        <f t="shared" si="43"/>
        <v>Robusta</v>
      </c>
      <c r="O921" t="str">
        <f t="shared" si="44"/>
        <v>Dark</v>
      </c>
      <c r="P921" t="str">
        <f>_xlfn.XLOOKUP(Table2[[#This Row],[Customer ID]],customers!$A$1:$A$1001,customers!$I$1:$I$1001," ",0)</f>
        <v>Yes</v>
      </c>
    </row>
    <row r="922" spans="1:16" x14ac:dyDescent="0.25">
      <c r="A922" s="2" t="s">
        <v>5693</v>
      </c>
      <c r="B922" s="6">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5">
        <f>INDEX(products!$A$1:$G$49,MATCH($D922,products!$A$1:$A$49,0),MATCH(orders!K$1,products!$A$1:$G$1,0))</f>
        <v>2.5</v>
      </c>
      <c r="L922">
        <f>INDEX(products!$A$1:$G$49,MATCH($D922,products!$A$1:$A$49,0),MATCH(orders!L$1,products!$A$1:$G$1,0))</f>
        <v>20.584999999999997</v>
      </c>
      <c r="M922" s="3">
        <f t="shared" si="42"/>
        <v>51.462499999999991</v>
      </c>
      <c r="N922" t="str">
        <f t="shared" si="43"/>
        <v>Robusta</v>
      </c>
      <c r="O922" t="str">
        <f t="shared" si="44"/>
        <v>Dark</v>
      </c>
      <c r="P922" t="str">
        <f>_xlfn.XLOOKUP(Table2[[#This Row],[Customer ID]],customers!$A$1:$A$1001,customers!$I$1:$I$1001," ",0)</f>
        <v>No</v>
      </c>
    </row>
    <row r="923" spans="1:16" x14ac:dyDescent="0.25">
      <c r="A923" s="2" t="s">
        <v>5699</v>
      </c>
      <c r="B923" s="6">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5">
        <f>INDEX(products!$A$1:$G$49,MATCH($D923,products!$A$1:$A$49,0),MATCH(orders!K$1,products!$A$1:$G$1,0))</f>
        <v>0.2</v>
      </c>
      <c r="L923">
        <f>INDEX(products!$A$1:$G$49,MATCH($D923,products!$A$1:$A$49,0),MATCH(orders!L$1,products!$A$1:$G$1,0))</f>
        <v>3.8849999999999998</v>
      </c>
      <c r="M923" s="3">
        <f t="shared" si="42"/>
        <v>0.77700000000000002</v>
      </c>
      <c r="N923" t="str">
        <f t="shared" si="43"/>
        <v>Liberica</v>
      </c>
      <c r="O923" t="str">
        <f t="shared" si="44"/>
        <v>Dark</v>
      </c>
      <c r="P923" t="str">
        <f>_xlfn.XLOOKUP(Table2[[#This Row],[Customer ID]],customers!$A$1:$A$1001,customers!$I$1:$I$1001," ",0)</f>
        <v>No</v>
      </c>
    </row>
    <row r="924" spans="1:16" x14ac:dyDescent="0.25">
      <c r="A924" s="2" t="s">
        <v>5705</v>
      </c>
      <c r="B924" s="6">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5">
        <f>INDEX(products!$A$1:$G$49,MATCH($D924,products!$A$1:$A$49,0),MATCH(orders!K$1,products!$A$1:$G$1,0))</f>
        <v>1</v>
      </c>
      <c r="L924">
        <f>INDEX(products!$A$1:$G$49,MATCH($D924,products!$A$1:$A$49,0),MATCH(orders!L$1,products!$A$1:$G$1,0))</f>
        <v>11.25</v>
      </c>
      <c r="M924" s="3">
        <f t="shared" si="42"/>
        <v>11.25</v>
      </c>
      <c r="N924" t="str">
        <f t="shared" si="43"/>
        <v>Arabica</v>
      </c>
      <c r="O924" t="str">
        <f t="shared" si="44"/>
        <v>Medium</v>
      </c>
      <c r="P924" t="str">
        <f>_xlfn.XLOOKUP(Table2[[#This Row],[Customer ID]],customers!$A$1:$A$1001,customers!$I$1:$I$1001," ",0)</f>
        <v>Yes</v>
      </c>
    </row>
    <row r="925" spans="1:16" x14ac:dyDescent="0.25">
      <c r="A925" s="2" t="s">
        <v>5709</v>
      </c>
      <c r="B925" s="6">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5">
        <f>INDEX(products!$A$1:$G$49,MATCH($D925,products!$A$1:$A$49,0),MATCH(orders!K$1,products!$A$1:$G$1,0))</f>
        <v>2.5</v>
      </c>
      <c r="L925">
        <f>INDEX(products!$A$1:$G$49,MATCH($D925,products!$A$1:$A$49,0),MATCH(orders!L$1,products!$A$1:$G$1,0))</f>
        <v>27.945</v>
      </c>
      <c r="M925" s="3">
        <f t="shared" si="42"/>
        <v>69.862499999999997</v>
      </c>
      <c r="N925" t="str">
        <f t="shared" si="43"/>
        <v>Excelsa</v>
      </c>
      <c r="O925" t="str">
        <f t="shared" si="44"/>
        <v>Dark</v>
      </c>
      <c r="P925" t="str">
        <f>_xlfn.XLOOKUP(Table2[[#This Row],[Customer ID]],customers!$A$1:$A$1001,customers!$I$1:$I$1001," ",0)</f>
        <v>No</v>
      </c>
    </row>
    <row r="926" spans="1:16" x14ac:dyDescent="0.25">
      <c r="A926" s="2" t="s">
        <v>5715</v>
      </c>
      <c r="B926" s="6">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5">
        <f>INDEX(products!$A$1:$G$49,MATCH($D926,products!$A$1:$A$49,0),MATCH(orders!K$1,products!$A$1:$G$1,0))</f>
        <v>2.5</v>
      </c>
      <c r="L926">
        <f>INDEX(products!$A$1:$G$49,MATCH($D926,products!$A$1:$A$49,0),MATCH(orders!L$1,products!$A$1:$G$1,0))</f>
        <v>29.784999999999997</v>
      </c>
      <c r="M926" s="3">
        <f t="shared" si="42"/>
        <v>74.462499999999991</v>
      </c>
      <c r="N926" t="str">
        <f t="shared" si="43"/>
        <v>Arabica</v>
      </c>
      <c r="O926" t="str">
        <f t="shared" si="44"/>
        <v>Light</v>
      </c>
      <c r="P926" t="str">
        <f>_xlfn.XLOOKUP(Table2[[#This Row],[Customer ID]],customers!$A$1:$A$1001,customers!$I$1:$I$1001," ",0)</f>
        <v>No</v>
      </c>
    </row>
    <row r="927" spans="1:16" x14ac:dyDescent="0.25">
      <c r="A927" s="2" t="s">
        <v>5720</v>
      </c>
      <c r="B927" s="6">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5">
        <f>INDEX(products!$A$1:$G$49,MATCH($D927,products!$A$1:$A$49,0),MATCH(orders!K$1,products!$A$1:$G$1,0))</f>
        <v>0.5</v>
      </c>
      <c r="L927">
        <f>INDEX(products!$A$1:$G$49,MATCH($D927,products!$A$1:$A$49,0),MATCH(orders!L$1,products!$A$1:$G$1,0))</f>
        <v>6.75</v>
      </c>
      <c r="M927" s="3">
        <f t="shared" si="42"/>
        <v>3.375</v>
      </c>
      <c r="N927" t="str">
        <f t="shared" si="43"/>
        <v>Arabica</v>
      </c>
      <c r="O927" t="str">
        <f t="shared" si="44"/>
        <v>Medium</v>
      </c>
      <c r="P927" t="str">
        <f>_xlfn.XLOOKUP(Table2[[#This Row],[Customer ID]],customers!$A$1:$A$1001,customers!$I$1:$I$1001," ",0)</f>
        <v>No</v>
      </c>
    </row>
    <row r="928" spans="1:16" x14ac:dyDescent="0.25">
      <c r="A928" s="2" t="s">
        <v>5725</v>
      </c>
      <c r="B928" s="6">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5">
        <f>INDEX(products!$A$1:$G$49,MATCH($D928,products!$A$1:$A$49,0),MATCH(orders!K$1,products!$A$1:$G$1,0))</f>
        <v>0.5</v>
      </c>
      <c r="L928">
        <f>INDEX(products!$A$1:$G$49,MATCH($D928,products!$A$1:$A$49,0),MATCH(orders!L$1,products!$A$1:$G$1,0))</f>
        <v>6.75</v>
      </c>
      <c r="M928" s="3">
        <f t="shared" si="42"/>
        <v>3.375</v>
      </c>
      <c r="N928" t="str">
        <f t="shared" si="43"/>
        <v>Arabica</v>
      </c>
      <c r="O928" t="str">
        <f t="shared" si="44"/>
        <v>Medium</v>
      </c>
      <c r="P928" t="str">
        <f>_xlfn.XLOOKUP(Table2[[#This Row],[Customer ID]],customers!$A$1:$A$1001,customers!$I$1:$I$1001," ",0)</f>
        <v>Yes</v>
      </c>
    </row>
    <row r="929" spans="1:16" x14ac:dyDescent="0.25">
      <c r="A929" s="2" t="s">
        <v>5731</v>
      </c>
      <c r="B929" s="6">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5">
        <f>INDEX(products!$A$1:$G$49,MATCH($D929,products!$A$1:$A$49,0),MATCH(orders!K$1,products!$A$1:$G$1,0))</f>
        <v>2.5</v>
      </c>
      <c r="L929">
        <f>INDEX(products!$A$1:$G$49,MATCH($D929,products!$A$1:$A$49,0),MATCH(orders!L$1,products!$A$1:$G$1,0))</f>
        <v>27.945</v>
      </c>
      <c r="M929" s="3">
        <f t="shared" si="42"/>
        <v>69.862499999999997</v>
      </c>
      <c r="N929" t="str">
        <f t="shared" si="43"/>
        <v>Excelsa</v>
      </c>
      <c r="O929" t="str">
        <f t="shared" si="44"/>
        <v>Dark</v>
      </c>
      <c r="P929" t="str">
        <f>_xlfn.XLOOKUP(Table2[[#This Row],[Customer ID]],customers!$A$1:$A$1001,customers!$I$1:$I$1001," ",0)</f>
        <v>No</v>
      </c>
    </row>
    <row r="930" spans="1:16" x14ac:dyDescent="0.25">
      <c r="A930" s="2" t="s">
        <v>5737</v>
      </c>
      <c r="B930" s="6">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5">
        <f>INDEX(products!$A$1:$G$49,MATCH($D930,products!$A$1:$A$49,0),MATCH(orders!K$1,products!$A$1:$G$1,0))</f>
        <v>2.5</v>
      </c>
      <c r="L930">
        <f>INDEX(products!$A$1:$G$49,MATCH($D930,products!$A$1:$A$49,0),MATCH(orders!L$1,products!$A$1:$G$1,0))</f>
        <v>31.624999999999996</v>
      </c>
      <c r="M930" s="3">
        <f t="shared" si="42"/>
        <v>79.062499999999986</v>
      </c>
      <c r="N930" t="str">
        <f t="shared" si="43"/>
        <v>Excelsa</v>
      </c>
      <c r="O930" t="str">
        <f t="shared" si="44"/>
        <v>Medium</v>
      </c>
      <c r="P930" t="str">
        <f>_xlfn.XLOOKUP(Table2[[#This Row],[Customer ID]],customers!$A$1:$A$1001,customers!$I$1:$I$1001," ",0)</f>
        <v>Yes</v>
      </c>
    </row>
    <row r="931" spans="1:16" x14ac:dyDescent="0.25">
      <c r="A931" s="2" t="s">
        <v>5742</v>
      </c>
      <c r="B931" s="6">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5">
        <f>INDEX(products!$A$1:$G$49,MATCH($D931,products!$A$1:$A$49,0),MATCH(orders!K$1,products!$A$1:$G$1,0))</f>
        <v>0.2</v>
      </c>
      <c r="L931">
        <f>INDEX(products!$A$1:$G$49,MATCH($D931,products!$A$1:$A$49,0),MATCH(orders!L$1,products!$A$1:$G$1,0))</f>
        <v>4.4550000000000001</v>
      </c>
      <c r="M931" s="3">
        <f t="shared" si="42"/>
        <v>0.89100000000000001</v>
      </c>
      <c r="N931" t="str">
        <f t="shared" si="43"/>
        <v>Excelsa</v>
      </c>
      <c r="O931" t="str">
        <f t="shared" si="44"/>
        <v>Light</v>
      </c>
      <c r="P931" t="str">
        <f>_xlfn.XLOOKUP(Table2[[#This Row],[Customer ID]],customers!$A$1:$A$1001,customers!$I$1:$I$1001," ",0)</f>
        <v>Yes</v>
      </c>
    </row>
    <row r="932" spans="1:16" x14ac:dyDescent="0.25">
      <c r="A932" s="2" t="s">
        <v>5748</v>
      </c>
      <c r="B932" s="6">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5">
        <f>INDEX(products!$A$1:$G$49,MATCH($D932,products!$A$1:$A$49,0),MATCH(orders!K$1,products!$A$1:$G$1,0))</f>
        <v>1</v>
      </c>
      <c r="L932">
        <f>INDEX(products!$A$1:$G$49,MATCH($D932,products!$A$1:$A$49,0),MATCH(orders!L$1,products!$A$1:$G$1,0))</f>
        <v>12.15</v>
      </c>
      <c r="M932" s="3">
        <f t="shared" si="42"/>
        <v>12.15</v>
      </c>
      <c r="N932" t="str">
        <f t="shared" si="43"/>
        <v>Excelsa</v>
      </c>
      <c r="O932" t="str">
        <f t="shared" si="44"/>
        <v>Dark</v>
      </c>
      <c r="P932" t="str">
        <f>_xlfn.XLOOKUP(Table2[[#This Row],[Customer ID]],customers!$A$1:$A$1001,customers!$I$1:$I$1001," ",0)</f>
        <v>Yes</v>
      </c>
    </row>
    <row r="933" spans="1:16" x14ac:dyDescent="0.25">
      <c r="A933" s="2" t="s">
        <v>5753</v>
      </c>
      <c r="B933" s="6">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5">
        <f>INDEX(products!$A$1:$G$49,MATCH($D933,products!$A$1:$A$49,0),MATCH(orders!K$1,products!$A$1:$G$1,0))</f>
        <v>0.5</v>
      </c>
      <c r="L933">
        <f>INDEX(products!$A$1:$G$49,MATCH($D933,products!$A$1:$A$49,0),MATCH(orders!L$1,products!$A$1:$G$1,0))</f>
        <v>5.97</v>
      </c>
      <c r="M933" s="3">
        <f t="shared" si="42"/>
        <v>2.9849999999999999</v>
      </c>
      <c r="N933" t="str">
        <f t="shared" si="43"/>
        <v>Arabica</v>
      </c>
      <c r="O933" t="str">
        <f t="shared" si="44"/>
        <v>Dark</v>
      </c>
      <c r="P933" t="str">
        <f>_xlfn.XLOOKUP(Table2[[#This Row],[Customer ID]],customers!$A$1:$A$1001,customers!$I$1:$I$1001," ",0)</f>
        <v>Yes</v>
      </c>
    </row>
    <row r="934" spans="1:16" x14ac:dyDescent="0.25">
      <c r="A934" s="2" t="s">
        <v>5757</v>
      </c>
      <c r="B934" s="6">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5">
        <f>INDEX(products!$A$1:$G$49,MATCH($D934,products!$A$1:$A$49,0),MATCH(orders!K$1,products!$A$1:$G$1,0))</f>
        <v>1</v>
      </c>
      <c r="L934">
        <f>INDEX(products!$A$1:$G$49,MATCH($D934,products!$A$1:$A$49,0),MATCH(orders!L$1,products!$A$1:$G$1,0))</f>
        <v>13.75</v>
      </c>
      <c r="M934" s="3">
        <f t="shared" si="42"/>
        <v>13.75</v>
      </c>
      <c r="N934" t="str">
        <f t="shared" si="43"/>
        <v>Excelsa</v>
      </c>
      <c r="O934" t="str">
        <f t="shared" si="44"/>
        <v>Medium</v>
      </c>
      <c r="P934" t="str">
        <f>_xlfn.XLOOKUP(Table2[[#This Row],[Customer ID]],customers!$A$1:$A$1001,customers!$I$1:$I$1001," ",0)</f>
        <v>No</v>
      </c>
    </row>
    <row r="935" spans="1:16" x14ac:dyDescent="0.25">
      <c r="A935" s="2" t="s">
        <v>5763</v>
      </c>
      <c r="B935" s="6">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5">
        <f>INDEX(products!$A$1:$G$49,MATCH($D935,products!$A$1:$A$49,0),MATCH(orders!K$1,products!$A$1:$G$1,0))</f>
        <v>1</v>
      </c>
      <c r="L935">
        <f>INDEX(products!$A$1:$G$49,MATCH($D935,products!$A$1:$A$49,0),MATCH(orders!L$1,products!$A$1:$G$1,0))</f>
        <v>8.9499999999999993</v>
      </c>
      <c r="M935" s="3">
        <f t="shared" si="42"/>
        <v>8.9499999999999993</v>
      </c>
      <c r="N935" t="str">
        <f t="shared" si="43"/>
        <v>Robusta</v>
      </c>
      <c r="O935" t="str">
        <f t="shared" si="44"/>
        <v>Dark</v>
      </c>
      <c r="P935" t="str">
        <f>_xlfn.XLOOKUP(Table2[[#This Row],[Customer ID]],customers!$A$1:$A$1001,customers!$I$1:$I$1001," ",0)</f>
        <v>Yes</v>
      </c>
    </row>
    <row r="936" spans="1:16" x14ac:dyDescent="0.25">
      <c r="A936" s="2" t="s">
        <v>5768</v>
      </c>
      <c r="B936" s="6">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5">
        <f>INDEX(products!$A$1:$G$49,MATCH($D936,products!$A$1:$A$49,0),MATCH(orders!K$1,products!$A$1:$G$1,0))</f>
        <v>2.5</v>
      </c>
      <c r="L936">
        <f>INDEX(products!$A$1:$G$49,MATCH($D936,products!$A$1:$A$49,0),MATCH(orders!L$1,products!$A$1:$G$1,0))</f>
        <v>22.884999999999998</v>
      </c>
      <c r="M936" s="3">
        <f t="shared" si="42"/>
        <v>57.212499999999991</v>
      </c>
      <c r="N936" t="str">
        <f t="shared" si="43"/>
        <v>Robusta</v>
      </c>
      <c r="O936" t="str">
        <f t="shared" si="44"/>
        <v>Medium</v>
      </c>
      <c r="P936" t="str">
        <f>_xlfn.XLOOKUP(Table2[[#This Row],[Customer ID]],customers!$A$1:$A$1001,customers!$I$1:$I$1001," ",0)</f>
        <v>No</v>
      </c>
    </row>
    <row r="937" spans="1:16" x14ac:dyDescent="0.25">
      <c r="A937" s="2" t="s">
        <v>5774</v>
      </c>
      <c r="B937" s="6">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5">
        <f>INDEX(products!$A$1:$G$49,MATCH($D937,products!$A$1:$A$49,0),MATCH(orders!K$1,products!$A$1:$G$1,0))</f>
        <v>2.5</v>
      </c>
      <c r="L937">
        <f>INDEX(products!$A$1:$G$49,MATCH($D937,products!$A$1:$A$49,0),MATCH(orders!L$1,products!$A$1:$G$1,0))</f>
        <v>25.874999999999996</v>
      </c>
      <c r="M937" s="3">
        <f t="shared" si="42"/>
        <v>64.687499999999986</v>
      </c>
      <c r="N937" t="str">
        <f t="shared" si="43"/>
        <v>Arabica</v>
      </c>
      <c r="O937" t="str">
        <f t="shared" si="44"/>
        <v>Medium</v>
      </c>
      <c r="P937" t="str">
        <f>_xlfn.XLOOKUP(Table2[[#This Row],[Customer ID]],customers!$A$1:$A$1001,customers!$I$1:$I$1001," ",0)</f>
        <v>Yes</v>
      </c>
    </row>
    <row r="938" spans="1:16" x14ac:dyDescent="0.25">
      <c r="A938" s="2" t="s">
        <v>5780</v>
      </c>
      <c r="B938" s="6">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5">
        <f>INDEX(products!$A$1:$G$49,MATCH($D938,products!$A$1:$A$49,0),MATCH(orders!K$1,products!$A$1:$G$1,0))</f>
        <v>0.5</v>
      </c>
      <c r="L938">
        <f>INDEX(products!$A$1:$G$49,MATCH($D938,products!$A$1:$A$49,0),MATCH(orders!L$1,products!$A$1:$G$1,0))</f>
        <v>7.77</v>
      </c>
      <c r="M938" s="3">
        <f t="shared" si="42"/>
        <v>3.8849999999999998</v>
      </c>
      <c r="N938" t="str">
        <f t="shared" si="43"/>
        <v>Liberica</v>
      </c>
      <c r="O938" t="str">
        <f t="shared" si="44"/>
        <v>Dark</v>
      </c>
      <c r="P938" t="str">
        <f>_xlfn.XLOOKUP(Table2[[#This Row],[Customer ID]],customers!$A$1:$A$1001,customers!$I$1:$I$1001," ",0)</f>
        <v>Yes</v>
      </c>
    </row>
    <row r="939" spans="1:16" x14ac:dyDescent="0.25">
      <c r="A939" s="2" t="s">
        <v>5780</v>
      </c>
      <c r="B939" s="6">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5">
        <f>INDEX(products!$A$1:$G$49,MATCH($D939,products!$A$1:$A$49,0),MATCH(orders!K$1,products!$A$1:$G$1,0))</f>
        <v>2.5</v>
      </c>
      <c r="L939">
        <f>INDEX(products!$A$1:$G$49,MATCH($D939,products!$A$1:$A$49,0),MATCH(orders!L$1,products!$A$1:$G$1,0))</f>
        <v>22.884999999999998</v>
      </c>
      <c r="M939" s="3">
        <f t="shared" si="42"/>
        <v>57.212499999999991</v>
      </c>
      <c r="N939" t="str">
        <f t="shared" si="43"/>
        <v>Robusta</v>
      </c>
      <c r="O939" t="str">
        <f t="shared" si="44"/>
        <v>Medium</v>
      </c>
      <c r="P939" t="str">
        <f>_xlfn.XLOOKUP(Table2[[#This Row],[Customer ID]],customers!$A$1:$A$1001,customers!$I$1:$I$1001," ",0)</f>
        <v>Yes</v>
      </c>
    </row>
    <row r="940" spans="1:16" x14ac:dyDescent="0.25">
      <c r="A940" s="2" t="s">
        <v>5791</v>
      </c>
      <c r="B940" s="6">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5">
        <f>INDEX(products!$A$1:$G$49,MATCH($D940,products!$A$1:$A$49,0),MATCH(orders!K$1,products!$A$1:$G$1,0))</f>
        <v>1</v>
      </c>
      <c r="L940">
        <f>INDEX(products!$A$1:$G$49,MATCH($D940,products!$A$1:$A$49,0),MATCH(orders!L$1,products!$A$1:$G$1,0))</f>
        <v>14.85</v>
      </c>
      <c r="M940" s="3">
        <f t="shared" si="42"/>
        <v>14.85</v>
      </c>
      <c r="N940" t="str">
        <f t="shared" si="43"/>
        <v>Excelsa</v>
      </c>
      <c r="O940" t="str">
        <f t="shared" si="44"/>
        <v>Light</v>
      </c>
      <c r="P940" t="str">
        <f>_xlfn.XLOOKUP(Table2[[#This Row],[Customer ID]],customers!$A$1:$A$1001,customers!$I$1:$I$1001," ",0)</f>
        <v>Yes</v>
      </c>
    </row>
    <row r="941" spans="1:16" x14ac:dyDescent="0.25">
      <c r="A941" s="2" t="s">
        <v>5797</v>
      </c>
      <c r="B941" s="6">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5">
        <f>INDEX(products!$A$1:$G$49,MATCH($D941,products!$A$1:$A$49,0),MATCH(orders!K$1,products!$A$1:$G$1,0))</f>
        <v>0.2</v>
      </c>
      <c r="L941">
        <f>INDEX(products!$A$1:$G$49,MATCH($D941,products!$A$1:$A$49,0),MATCH(orders!L$1,products!$A$1:$G$1,0))</f>
        <v>4.7549999999999999</v>
      </c>
      <c r="M941" s="3">
        <f t="shared" si="42"/>
        <v>0.95100000000000007</v>
      </c>
      <c r="N941" t="str">
        <f t="shared" si="43"/>
        <v>Liberica</v>
      </c>
      <c r="O941" t="str">
        <f t="shared" si="44"/>
        <v>Light</v>
      </c>
      <c r="P941" t="str">
        <f>_xlfn.XLOOKUP(Table2[[#This Row],[Customer ID]],customers!$A$1:$A$1001,customers!$I$1:$I$1001," ",0)</f>
        <v>No</v>
      </c>
    </row>
    <row r="942" spans="1:16" x14ac:dyDescent="0.25">
      <c r="A942" s="2" t="s">
        <v>5803</v>
      </c>
      <c r="B942" s="6">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5">
        <f>INDEX(products!$A$1:$G$49,MATCH($D942,products!$A$1:$A$49,0),MATCH(orders!K$1,products!$A$1:$G$1,0))</f>
        <v>0.5</v>
      </c>
      <c r="L942">
        <f>INDEX(products!$A$1:$G$49,MATCH($D942,products!$A$1:$A$49,0),MATCH(orders!L$1,products!$A$1:$G$1,0))</f>
        <v>7.169999999999999</v>
      </c>
      <c r="M942" s="3">
        <f t="shared" si="42"/>
        <v>3.5849999999999995</v>
      </c>
      <c r="N942" t="str">
        <f t="shared" si="43"/>
        <v>Robusta</v>
      </c>
      <c r="O942" t="str">
        <f t="shared" si="44"/>
        <v>Light</v>
      </c>
      <c r="P942" t="str">
        <f>_xlfn.XLOOKUP(Table2[[#This Row],[Customer ID]],customers!$A$1:$A$1001,customers!$I$1:$I$1001," ",0)</f>
        <v>Yes</v>
      </c>
    </row>
    <row r="943" spans="1:16" x14ac:dyDescent="0.25">
      <c r="A943" s="2" t="s">
        <v>5809</v>
      </c>
      <c r="B943" s="6">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5">
        <f>INDEX(products!$A$1:$G$49,MATCH($D943,products!$A$1:$A$49,0),MATCH(orders!K$1,products!$A$1:$G$1,0))</f>
        <v>0.5</v>
      </c>
      <c r="L943">
        <f>INDEX(products!$A$1:$G$49,MATCH($D943,products!$A$1:$A$49,0),MATCH(orders!L$1,products!$A$1:$G$1,0))</f>
        <v>7.77</v>
      </c>
      <c r="M943" s="3">
        <f t="shared" si="42"/>
        <v>3.8849999999999998</v>
      </c>
      <c r="N943" t="str">
        <f t="shared" si="43"/>
        <v>Arabica</v>
      </c>
      <c r="O943" t="str">
        <f t="shared" si="44"/>
        <v>Light</v>
      </c>
      <c r="P943" t="str">
        <f>_xlfn.XLOOKUP(Table2[[#This Row],[Customer ID]],customers!$A$1:$A$1001,customers!$I$1:$I$1001," ",0)</f>
        <v>Yes</v>
      </c>
    </row>
    <row r="944" spans="1:16" x14ac:dyDescent="0.25">
      <c r="A944" s="2" t="s">
        <v>5816</v>
      </c>
      <c r="B944" s="6">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5">
        <f>INDEX(products!$A$1:$G$49,MATCH($D944,products!$A$1:$A$49,0),MATCH(orders!K$1,products!$A$1:$G$1,0))</f>
        <v>1</v>
      </c>
      <c r="L944">
        <f>INDEX(products!$A$1:$G$49,MATCH($D944,products!$A$1:$A$49,0),MATCH(orders!L$1,products!$A$1:$G$1,0))</f>
        <v>11.95</v>
      </c>
      <c r="M944" s="3">
        <f t="shared" si="42"/>
        <v>11.95</v>
      </c>
      <c r="N944" t="str">
        <f t="shared" si="43"/>
        <v>Robusta</v>
      </c>
      <c r="O944" t="str">
        <f t="shared" si="44"/>
        <v>Light</v>
      </c>
      <c r="P944" t="str">
        <f>_xlfn.XLOOKUP(Table2[[#This Row],[Customer ID]],customers!$A$1:$A$1001,customers!$I$1:$I$1001," ",0)</f>
        <v>No</v>
      </c>
    </row>
    <row r="945" spans="1:16" x14ac:dyDescent="0.25">
      <c r="A945" s="2" t="s">
        <v>5822</v>
      </c>
      <c r="B945" s="6">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5">
        <f>INDEX(products!$A$1:$G$49,MATCH($D945,products!$A$1:$A$49,0),MATCH(orders!K$1,products!$A$1:$G$1,0))</f>
        <v>0.5</v>
      </c>
      <c r="L945">
        <f>INDEX(products!$A$1:$G$49,MATCH($D945,products!$A$1:$A$49,0),MATCH(orders!L$1,products!$A$1:$G$1,0))</f>
        <v>7.77</v>
      </c>
      <c r="M945" s="3">
        <f t="shared" si="42"/>
        <v>3.8849999999999998</v>
      </c>
      <c r="N945" t="str">
        <f t="shared" si="43"/>
        <v>Arabica</v>
      </c>
      <c r="O945" t="str">
        <f t="shared" si="44"/>
        <v>Light</v>
      </c>
      <c r="P945" t="str">
        <f>_xlfn.XLOOKUP(Table2[[#This Row],[Customer ID]],customers!$A$1:$A$1001,customers!$I$1:$I$1001," ",0)</f>
        <v>No</v>
      </c>
    </row>
    <row r="946" spans="1:16" x14ac:dyDescent="0.25">
      <c r="A946" s="2" t="s">
        <v>5828</v>
      </c>
      <c r="B946" s="6">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5">
        <f>INDEX(products!$A$1:$G$49,MATCH($D946,products!$A$1:$A$49,0),MATCH(orders!K$1,products!$A$1:$G$1,0))</f>
        <v>0.5</v>
      </c>
      <c r="L946">
        <f>INDEX(products!$A$1:$G$49,MATCH($D946,products!$A$1:$A$49,0),MATCH(orders!L$1,products!$A$1:$G$1,0))</f>
        <v>7.169999999999999</v>
      </c>
      <c r="M946" s="3">
        <f t="shared" si="42"/>
        <v>3.5849999999999995</v>
      </c>
      <c r="N946" t="str">
        <f t="shared" si="43"/>
        <v>Robusta</v>
      </c>
      <c r="O946" t="str">
        <f t="shared" si="44"/>
        <v>Light</v>
      </c>
      <c r="P946" t="str">
        <f>_xlfn.XLOOKUP(Table2[[#This Row],[Customer ID]],customers!$A$1:$A$1001,customers!$I$1:$I$1001," ",0)</f>
        <v>No</v>
      </c>
    </row>
    <row r="947" spans="1:16" x14ac:dyDescent="0.25">
      <c r="A947" s="2" t="s">
        <v>5834</v>
      </c>
      <c r="B947" s="6">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5">
        <f>INDEX(products!$A$1:$G$49,MATCH($D947,products!$A$1:$A$49,0),MATCH(orders!K$1,products!$A$1:$G$1,0))</f>
        <v>2.5</v>
      </c>
      <c r="L947">
        <f>INDEX(products!$A$1:$G$49,MATCH($D947,products!$A$1:$A$49,0),MATCH(orders!L$1,products!$A$1:$G$1,0))</f>
        <v>29.784999999999997</v>
      </c>
      <c r="M947" s="3">
        <f t="shared" si="42"/>
        <v>74.462499999999991</v>
      </c>
      <c r="N947" t="str">
        <f t="shared" si="43"/>
        <v>Liberica</v>
      </c>
      <c r="O947" t="str">
        <f t="shared" si="44"/>
        <v>Dark</v>
      </c>
      <c r="P947" t="str">
        <f>_xlfn.XLOOKUP(Table2[[#This Row],[Customer ID]],customers!$A$1:$A$1001,customers!$I$1:$I$1001," ",0)</f>
        <v>No</v>
      </c>
    </row>
    <row r="948" spans="1:16" x14ac:dyDescent="0.25">
      <c r="A948" s="2" t="s">
        <v>5839</v>
      </c>
      <c r="B948" s="6">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5">
        <f>INDEX(products!$A$1:$G$49,MATCH($D948,products!$A$1:$A$49,0),MATCH(orders!K$1,products!$A$1:$G$1,0))</f>
        <v>0.5</v>
      </c>
      <c r="L948">
        <f>INDEX(products!$A$1:$G$49,MATCH($D948,products!$A$1:$A$49,0),MATCH(orders!L$1,products!$A$1:$G$1,0))</f>
        <v>7.77</v>
      </c>
      <c r="M948" s="3">
        <f t="shared" si="42"/>
        <v>3.8849999999999998</v>
      </c>
      <c r="N948" t="str">
        <f t="shared" si="43"/>
        <v>Liberica</v>
      </c>
      <c r="O948" t="str">
        <f t="shared" si="44"/>
        <v>Dark</v>
      </c>
      <c r="P948" t="str">
        <f>_xlfn.XLOOKUP(Table2[[#This Row],[Customer ID]],customers!$A$1:$A$1001,customers!$I$1:$I$1001," ",0)</f>
        <v>No</v>
      </c>
    </row>
    <row r="949" spans="1:16" x14ac:dyDescent="0.25">
      <c r="A949" s="2" t="s">
        <v>5844</v>
      </c>
      <c r="B949" s="6">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5">
        <f>INDEX(products!$A$1:$G$49,MATCH($D949,products!$A$1:$A$49,0),MATCH(orders!K$1,products!$A$1:$G$1,0))</f>
        <v>1</v>
      </c>
      <c r="L949">
        <f>INDEX(products!$A$1:$G$49,MATCH($D949,products!$A$1:$A$49,0),MATCH(orders!L$1,products!$A$1:$G$1,0))</f>
        <v>11.25</v>
      </c>
      <c r="M949" s="3">
        <f t="shared" si="42"/>
        <v>11.25</v>
      </c>
      <c r="N949" t="str">
        <f t="shared" si="43"/>
        <v>Arabica</v>
      </c>
      <c r="O949" t="str">
        <f t="shared" si="44"/>
        <v>Medium</v>
      </c>
      <c r="P949" t="str">
        <f>_xlfn.XLOOKUP(Table2[[#This Row],[Customer ID]],customers!$A$1:$A$1001,customers!$I$1:$I$1001," ",0)</f>
        <v>No</v>
      </c>
    </row>
    <row r="950" spans="1:16" x14ac:dyDescent="0.25">
      <c r="A950" s="2" t="s">
        <v>5849</v>
      </c>
      <c r="B950" s="6">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5">
        <f>INDEX(products!$A$1:$G$49,MATCH($D950,products!$A$1:$A$49,0),MATCH(orders!K$1,products!$A$1:$G$1,0))</f>
        <v>2.5</v>
      </c>
      <c r="L950">
        <f>INDEX(products!$A$1:$G$49,MATCH($D950,products!$A$1:$A$49,0),MATCH(orders!L$1,products!$A$1:$G$1,0))</f>
        <v>27.945</v>
      </c>
      <c r="M950" s="3">
        <f t="shared" si="42"/>
        <v>69.862499999999997</v>
      </c>
      <c r="N950" t="str">
        <f t="shared" si="43"/>
        <v>Excelsa</v>
      </c>
      <c r="O950" t="str">
        <f t="shared" si="44"/>
        <v>Dark</v>
      </c>
      <c r="P950" t="str">
        <f>_xlfn.XLOOKUP(Table2[[#This Row],[Customer ID]],customers!$A$1:$A$1001,customers!$I$1:$I$1001," ",0)</f>
        <v>Yes</v>
      </c>
    </row>
    <row r="951" spans="1:16" x14ac:dyDescent="0.25">
      <c r="A951" s="2" t="s">
        <v>5855</v>
      </c>
      <c r="B951" s="6">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5">
        <f>INDEX(products!$A$1:$G$49,MATCH($D951,products!$A$1:$A$49,0),MATCH(orders!K$1,products!$A$1:$G$1,0))</f>
        <v>2.5</v>
      </c>
      <c r="L951">
        <f>INDEX(products!$A$1:$G$49,MATCH($D951,products!$A$1:$A$49,0),MATCH(orders!L$1,products!$A$1:$G$1,0))</f>
        <v>27.484999999999996</v>
      </c>
      <c r="M951" s="3">
        <f t="shared" si="42"/>
        <v>68.712499999999991</v>
      </c>
      <c r="N951" t="str">
        <f t="shared" si="43"/>
        <v>Robusta</v>
      </c>
      <c r="O951" t="str">
        <f t="shared" si="44"/>
        <v>Light</v>
      </c>
      <c r="P951" t="str">
        <f>_xlfn.XLOOKUP(Table2[[#This Row],[Customer ID]],customers!$A$1:$A$1001,customers!$I$1:$I$1001," ",0)</f>
        <v>No</v>
      </c>
    </row>
    <row r="952" spans="1:16" x14ac:dyDescent="0.25">
      <c r="A952" s="2" t="s">
        <v>5861</v>
      </c>
      <c r="B952" s="6">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5">
        <f>INDEX(products!$A$1:$G$49,MATCH($D952,products!$A$1:$A$49,0),MATCH(orders!K$1,products!$A$1:$G$1,0))</f>
        <v>0.2</v>
      </c>
      <c r="L952">
        <f>INDEX(products!$A$1:$G$49,MATCH($D952,products!$A$1:$A$49,0),MATCH(orders!L$1,products!$A$1:$G$1,0))</f>
        <v>3.5849999999999995</v>
      </c>
      <c r="M952" s="3">
        <f t="shared" si="42"/>
        <v>0.71699999999999997</v>
      </c>
      <c r="N952" t="str">
        <f t="shared" si="43"/>
        <v>Robusta</v>
      </c>
      <c r="O952" t="str">
        <f t="shared" si="44"/>
        <v>Light</v>
      </c>
      <c r="P952" t="str">
        <f>_xlfn.XLOOKUP(Table2[[#This Row],[Customer ID]],customers!$A$1:$A$1001,customers!$I$1:$I$1001," ",0)</f>
        <v>Yes</v>
      </c>
    </row>
    <row r="953" spans="1:16" x14ac:dyDescent="0.25">
      <c r="A953" s="2" t="s">
        <v>5866</v>
      </c>
      <c r="B953" s="6">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5">
        <f>INDEX(products!$A$1:$G$49,MATCH($D953,products!$A$1:$A$49,0),MATCH(orders!K$1,products!$A$1:$G$1,0))</f>
        <v>0.2</v>
      </c>
      <c r="L953">
        <f>INDEX(products!$A$1:$G$49,MATCH($D953,products!$A$1:$A$49,0),MATCH(orders!L$1,products!$A$1:$G$1,0))</f>
        <v>3.5849999999999995</v>
      </c>
      <c r="M953" s="3">
        <f t="shared" si="42"/>
        <v>0.71699999999999997</v>
      </c>
      <c r="N953" t="str">
        <f t="shared" si="43"/>
        <v>Robusta</v>
      </c>
      <c r="O953" t="str">
        <f t="shared" si="44"/>
        <v>Light</v>
      </c>
      <c r="P953" t="str">
        <f>_xlfn.XLOOKUP(Table2[[#This Row],[Customer ID]],customers!$A$1:$A$1001,customers!$I$1:$I$1001," ",0)</f>
        <v>No</v>
      </c>
    </row>
    <row r="954" spans="1:16" x14ac:dyDescent="0.25">
      <c r="A954" s="2" t="s">
        <v>5872</v>
      </c>
      <c r="B954" s="6">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5">
        <f>INDEX(products!$A$1:$G$49,MATCH($D954,products!$A$1:$A$49,0),MATCH(orders!K$1,products!$A$1:$G$1,0))</f>
        <v>1</v>
      </c>
      <c r="L954">
        <f>INDEX(products!$A$1:$G$49,MATCH($D954,products!$A$1:$A$49,0),MATCH(orders!L$1,products!$A$1:$G$1,0))</f>
        <v>11.25</v>
      </c>
      <c r="M954" s="3">
        <f t="shared" si="42"/>
        <v>11.25</v>
      </c>
      <c r="N954" t="str">
        <f t="shared" si="43"/>
        <v>Arabica</v>
      </c>
      <c r="O954" t="str">
        <f t="shared" si="44"/>
        <v>Medium</v>
      </c>
      <c r="P954" t="str">
        <f>_xlfn.XLOOKUP(Table2[[#This Row],[Customer ID]],customers!$A$1:$A$1001,customers!$I$1:$I$1001," ",0)</f>
        <v>Yes</v>
      </c>
    </row>
    <row r="955" spans="1:16" x14ac:dyDescent="0.25">
      <c r="A955" s="2" t="s">
        <v>5878</v>
      </c>
      <c r="B955" s="6">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5">
        <f>INDEX(products!$A$1:$G$49,MATCH($D955,products!$A$1:$A$49,0),MATCH(orders!K$1,products!$A$1:$G$1,0))</f>
        <v>0.2</v>
      </c>
      <c r="L955">
        <f>INDEX(products!$A$1:$G$49,MATCH($D955,products!$A$1:$A$49,0),MATCH(orders!L$1,products!$A$1:$G$1,0))</f>
        <v>3.8849999999999998</v>
      </c>
      <c r="M955" s="3">
        <f t="shared" si="42"/>
        <v>0.77700000000000002</v>
      </c>
      <c r="N955" t="str">
        <f t="shared" si="43"/>
        <v>Arabica</v>
      </c>
      <c r="O955" t="str">
        <f t="shared" si="44"/>
        <v>Light</v>
      </c>
      <c r="P955" t="str">
        <f>_xlfn.XLOOKUP(Table2[[#This Row],[Customer ID]],customers!$A$1:$A$1001,customers!$I$1:$I$1001," ",0)</f>
        <v>Yes</v>
      </c>
    </row>
    <row r="956" spans="1:16" x14ac:dyDescent="0.25">
      <c r="A956" s="2" t="s">
        <v>5884</v>
      </c>
      <c r="B956" s="6">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5">
        <f>INDEX(products!$A$1:$G$49,MATCH($D956,products!$A$1:$A$49,0),MATCH(orders!K$1,products!$A$1:$G$1,0))</f>
        <v>2.5</v>
      </c>
      <c r="L956">
        <f>INDEX(products!$A$1:$G$49,MATCH($D956,products!$A$1:$A$49,0),MATCH(orders!L$1,products!$A$1:$G$1,0))</f>
        <v>27.945</v>
      </c>
      <c r="M956" s="3">
        <f t="shared" si="42"/>
        <v>69.862499999999997</v>
      </c>
      <c r="N956" t="str">
        <f t="shared" si="43"/>
        <v>Excelsa</v>
      </c>
      <c r="O956" t="str">
        <f t="shared" si="44"/>
        <v>Dark</v>
      </c>
      <c r="P956" t="str">
        <f>_xlfn.XLOOKUP(Table2[[#This Row],[Customer ID]],customers!$A$1:$A$1001,customers!$I$1:$I$1001," ",0)</f>
        <v>Yes</v>
      </c>
    </row>
    <row r="957" spans="1:16" x14ac:dyDescent="0.25">
      <c r="A957" s="2" t="s">
        <v>5890</v>
      </c>
      <c r="B957" s="6">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5">
        <f>INDEX(products!$A$1:$G$49,MATCH($D957,products!$A$1:$A$49,0),MATCH(orders!K$1,products!$A$1:$G$1,0))</f>
        <v>2.5</v>
      </c>
      <c r="L957">
        <f>INDEX(products!$A$1:$G$49,MATCH($D957,products!$A$1:$A$49,0),MATCH(orders!L$1,products!$A$1:$G$1,0))</f>
        <v>34.154999999999994</v>
      </c>
      <c r="M957" s="3">
        <f t="shared" si="42"/>
        <v>85.387499999999989</v>
      </c>
      <c r="N957" t="str">
        <f t="shared" si="43"/>
        <v>Excelsa</v>
      </c>
      <c r="O957" t="str">
        <f t="shared" si="44"/>
        <v>Light</v>
      </c>
      <c r="P957" t="str">
        <f>_xlfn.XLOOKUP(Table2[[#This Row],[Customer ID]],customers!$A$1:$A$1001,customers!$I$1:$I$1001," ",0)</f>
        <v>Yes</v>
      </c>
    </row>
    <row r="958" spans="1:16" x14ac:dyDescent="0.25">
      <c r="A958" s="2" t="s">
        <v>5890</v>
      </c>
      <c r="B958" s="6">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5">
        <f>INDEX(products!$A$1:$G$49,MATCH($D958,products!$A$1:$A$49,0),MATCH(orders!K$1,products!$A$1:$G$1,0))</f>
        <v>2.5</v>
      </c>
      <c r="L958">
        <f>INDEX(products!$A$1:$G$49,MATCH($D958,products!$A$1:$A$49,0),MATCH(orders!L$1,products!$A$1:$G$1,0))</f>
        <v>27.484999999999996</v>
      </c>
      <c r="M958" s="3">
        <f t="shared" si="42"/>
        <v>68.712499999999991</v>
      </c>
      <c r="N958" t="str">
        <f t="shared" si="43"/>
        <v>Robusta</v>
      </c>
      <c r="O958" t="str">
        <f t="shared" si="44"/>
        <v>Light</v>
      </c>
      <c r="P958" t="str">
        <f>_xlfn.XLOOKUP(Table2[[#This Row],[Customer ID]],customers!$A$1:$A$1001,customers!$I$1:$I$1001," ",0)</f>
        <v>Yes</v>
      </c>
    </row>
    <row r="959" spans="1:16" x14ac:dyDescent="0.25">
      <c r="A959" s="2" t="s">
        <v>5890</v>
      </c>
      <c r="B959" s="6">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5">
        <f>INDEX(products!$A$1:$G$49,MATCH($D959,products!$A$1:$A$49,0),MATCH(orders!K$1,products!$A$1:$G$1,0))</f>
        <v>1</v>
      </c>
      <c r="L959">
        <f>INDEX(products!$A$1:$G$49,MATCH($D959,products!$A$1:$A$49,0),MATCH(orders!L$1,products!$A$1:$G$1,0))</f>
        <v>14.85</v>
      </c>
      <c r="M959" s="3">
        <f t="shared" si="42"/>
        <v>14.85</v>
      </c>
      <c r="N959" t="str">
        <f t="shared" si="43"/>
        <v>Excelsa</v>
      </c>
      <c r="O959" t="str">
        <f t="shared" si="44"/>
        <v>Light</v>
      </c>
      <c r="P959" t="str">
        <f>_xlfn.XLOOKUP(Table2[[#This Row],[Customer ID]],customers!$A$1:$A$1001,customers!$I$1:$I$1001," ",0)</f>
        <v>Yes</v>
      </c>
    </row>
    <row r="960" spans="1:16" x14ac:dyDescent="0.25">
      <c r="A960" s="2" t="s">
        <v>5890</v>
      </c>
      <c r="B960" s="6">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5">
        <f>INDEX(products!$A$1:$G$49,MATCH($D960,products!$A$1:$A$49,0),MATCH(orders!K$1,products!$A$1:$G$1,0))</f>
        <v>0.2</v>
      </c>
      <c r="L960">
        <f>INDEX(products!$A$1:$G$49,MATCH($D960,products!$A$1:$A$49,0),MATCH(orders!L$1,products!$A$1:$G$1,0))</f>
        <v>3.8849999999999998</v>
      </c>
      <c r="M960" s="3">
        <f t="shared" si="42"/>
        <v>0.77700000000000002</v>
      </c>
      <c r="N960" t="str">
        <f t="shared" si="43"/>
        <v>Arabica</v>
      </c>
      <c r="O960" t="str">
        <f t="shared" si="44"/>
        <v>Light</v>
      </c>
      <c r="P960" t="str">
        <f>_xlfn.XLOOKUP(Table2[[#This Row],[Customer ID]],customers!$A$1:$A$1001,customers!$I$1:$I$1001," ",0)</f>
        <v>Yes</v>
      </c>
    </row>
    <row r="961" spans="1:16" x14ac:dyDescent="0.25">
      <c r="A961" s="2" t="s">
        <v>5910</v>
      </c>
      <c r="B961" s="6">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5">
        <f>INDEX(products!$A$1:$G$49,MATCH($D961,products!$A$1:$A$49,0),MATCH(orders!K$1,products!$A$1:$G$1,0))</f>
        <v>0.2</v>
      </c>
      <c r="L961">
        <f>INDEX(products!$A$1:$G$49,MATCH($D961,products!$A$1:$A$49,0),MATCH(orders!L$1,products!$A$1:$G$1,0))</f>
        <v>4.7549999999999999</v>
      </c>
      <c r="M961" s="3">
        <f t="shared" si="42"/>
        <v>0.95100000000000007</v>
      </c>
      <c r="N961" t="str">
        <f t="shared" si="43"/>
        <v>Liberica</v>
      </c>
      <c r="O961" t="str">
        <f t="shared" si="44"/>
        <v>Light</v>
      </c>
      <c r="P961" t="str">
        <f>_xlfn.XLOOKUP(Table2[[#This Row],[Customer ID]],customers!$A$1:$A$1001,customers!$I$1:$I$1001," ",0)</f>
        <v>Yes</v>
      </c>
    </row>
    <row r="962" spans="1:16" x14ac:dyDescent="0.25">
      <c r="A962" s="2" t="s">
        <v>5915</v>
      </c>
      <c r="B962" s="6">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5">
        <f>INDEX(products!$A$1:$G$49,MATCH($D962,products!$A$1:$A$49,0),MATCH(orders!K$1,products!$A$1:$G$1,0))</f>
        <v>1</v>
      </c>
      <c r="L962">
        <f>INDEX(products!$A$1:$G$49,MATCH($D962,products!$A$1:$A$49,0),MATCH(orders!L$1,products!$A$1:$G$1,0))</f>
        <v>15.85</v>
      </c>
      <c r="M962" s="3">
        <f t="shared" si="42"/>
        <v>15.85</v>
      </c>
      <c r="N962" t="str">
        <f t="shared" si="43"/>
        <v>Liberica</v>
      </c>
      <c r="O962" t="str">
        <f t="shared" si="44"/>
        <v>Light</v>
      </c>
      <c r="P962" t="str">
        <f>_xlfn.XLOOKUP(Table2[[#This Row],[Customer ID]],customers!$A$1:$A$1001,customers!$I$1:$I$1001," ",0)</f>
        <v>Yes</v>
      </c>
    </row>
    <row r="963" spans="1:16" x14ac:dyDescent="0.25">
      <c r="A963" s="2" t="s">
        <v>5921</v>
      </c>
      <c r="B963" s="6">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5">
        <f>INDEX(products!$A$1:$G$49,MATCH($D963,products!$A$1:$A$49,0),MATCH(orders!K$1,products!$A$1:$G$1,0))</f>
        <v>2.5</v>
      </c>
      <c r="L963">
        <f>INDEX(products!$A$1:$G$49,MATCH($D963,products!$A$1:$A$49,0),MATCH(orders!L$1,products!$A$1:$G$1,0))</f>
        <v>22.884999999999998</v>
      </c>
      <c r="M963" s="3">
        <f t="shared" ref="M963:M1001" si="45">L963*K963</f>
        <v>57.212499999999991</v>
      </c>
      <c r="N963" t="str">
        <f t="shared" ref="N963:N1001" si="46">IF(I963="Rob","Robusta",IF(I963="Exc","Excelsa",IF(I963="Ara","Arabica",IF(I963="Lib","Liberica"," "))))</f>
        <v>Arabica</v>
      </c>
      <c r="O963" t="str">
        <f t="shared" ref="O963:O1001" si="47">IF(J963="M","Medium",IF(J963="L","Light",IF(J963="D","Dark"," ")))</f>
        <v>Dark</v>
      </c>
      <c r="P963" t="str">
        <f>_xlfn.XLOOKUP(Table2[[#This Row],[Customer ID]],customers!$A$1:$A$1001,customers!$I$1:$I$1001," ",0)</f>
        <v>Yes</v>
      </c>
    </row>
    <row r="964" spans="1:16" x14ac:dyDescent="0.25">
      <c r="A964" s="2" t="s">
        <v>5926</v>
      </c>
      <c r="B964" s="6">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5">
        <f>INDEX(products!$A$1:$G$49,MATCH($D964,products!$A$1:$A$49,0),MATCH(orders!K$1,products!$A$1:$G$1,0))</f>
        <v>1</v>
      </c>
      <c r="L964">
        <f>INDEX(products!$A$1:$G$49,MATCH($D964,products!$A$1:$A$49,0),MATCH(orders!L$1,products!$A$1:$G$1,0))</f>
        <v>8.9499999999999993</v>
      </c>
      <c r="M964" s="3">
        <f t="shared" si="45"/>
        <v>8.9499999999999993</v>
      </c>
      <c r="N964" t="str">
        <f t="shared" si="46"/>
        <v>Robusta</v>
      </c>
      <c r="O964" t="str">
        <f t="shared" si="47"/>
        <v>Dark</v>
      </c>
      <c r="P964" t="str">
        <f>_xlfn.XLOOKUP(Table2[[#This Row],[Customer ID]],customers!$A$1:$A$1001,customers!$I$1:$I$1001," ",0)</f>
        <v>Yes</v>
      </c>
    </row>
    <row r="965" spans="1:16" x14ac:dyDescent="0.25">
      <c r="A965" s="2" t="s">
        <v>5932</v>
      </c>
      <c r="B965" s="6">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5">
        <f>INDEX(products!$A$1:$G$49,MATCH($D965,products!$A$1:$A$49,0),MATCH(orders!K$1,products!$A$1:$G$1,0))</f>
        <v>0.5</v>
      </c>
      <c r="L965">
        <f>INDEX(products!$A$1:$G$49,MATCH($D965,products!$A$1:$A$49,0),MATCH(orders!L$1,products!$A$1:$G$1,0))</f>
        <v>5.97</v>
      </c>
      <c r="M965" s="3">
        <f t="shared" si="45"/>
        <v>2.9849999999999999</v>
      </c>
      <c r="N965" t="str">
        <f t="shared" si="46"/>
        <v>Robusta</v>
      </c>
      <c r="O965" t="str">
        <f t="shared" si="47"/>
        <v>Medium</v>
      </c>
      <c r="P965" t="str">
        <f>_xlfn.XLOOKUP(Table2[[#This Row],[Customer ID]],customers!$A$1:$A$1001,customers!$I$1:$I$1001," ",0)</f>
        <v>Yes</v>
      </c>
    </row>
    <row r="966" spans="1:16" x14ac:dyDescent="0.25">
      <c r="A966" s="2" t="s">
        <v>5938</v>
      </c>
      <c r="B966" s="6">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5">
        <f>INDEX(products!$A$1:$G$49,MATCH($D966,products!$A$1:$A$49,0),MATCH(orders!K$1,products!$A$1:$G$1,0))</f>
        <v>0.2</v>
      </c>
      <c r="L966">
        <f>INDEX(products!$A$1:$G$49,MATCH($D966,products!$A$1:$A$49,0),MATCH(orders!L$1,products!$A$1:$G$1,0))</f>
        <v>4.4550000000000001</v>
      </c>
      <c r="M966" s="3">
        <f t="shared" si="45"/>
        <v>0.89100000000000001</v>
      </c>
      <c r="N966" t="str">
        <f t="shared" si="46"/>
        <v>Excelsa</v>
      </c>
      <c r="O966" t="str">
        <f t="shared" si="47"/>
        <v>Light</v>
      </c>
      <c r="P966" t="str">
        <f>_xlfn.XLOOKUP(Table2[[#This Row],[Customer ID]],customers!$A$1:$A$1001,customers!$I$1:$I$1001," ",0)</f>
        <v>No</v>
      </c>
    </row>
    <row r="967" spans="1:16" x14ac:dyDescent="0.25">
      <c r="A967" s="2" t="s">
        <v>5944</v>
      </c>
      <c r="B967" s="6">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5">
        <f>INDEX(products!$A$1:$G$49,MATCH($D967,products!$A$1:$A$49,0),MATCH(orders!K$1,products!$A$1:$G$1,0))</f>
        <v>1</v>
      </c>
      <c r="L967">
        <f>INDEX(products!$A$1:$G$49,MATCH($D967,products!$A$1:$A$49,0),MATCH(orders!L$1,products!$A$1:$G$1,0))</f>
        <v>9.9499999999999993</v>
      </c>
      <c r="M967" s="3">
        <f t="shared" si="45"/>
        <v>9.9499999999999993</v>
      </c>
      <c r="N967" t="str">
        <f t="shared" si="46"/>
        <v>Robusta</v>
      </c>
      <c r="O967" t="str">
        <f t="shared" si="47"/>
        <v>Medium</v>
      </c>
      <c r="P967" t="str">
        <f>_xlfn.XLOOKUP(Table2[[#This Row],[Customer ID]],customers!$A$1:$A$1001,customers!$I$1:$I$1001," ",0)</f>
        <v>Yes</v>
      </c>
    </row>
    <row r="968" spans="1:16" x14ac:dyDescent="0.25">
      <c r="A968" s="2" t="s">
        <v>5949</v>
      </c>
      <c r="B968" s="6">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5">
        <f>INDEX(products!$A$1:$G$49,MATCH($D968,products!$A$1:$A$49,0),MATCH(orders!K$1,products!$A$1:$G$1,0))</f>
        <v>0.5</v>
      </c>
      <c r="L968">
        <f>INDEX(products!$A$1:$G$49,MATCH($D968,products!$A$1:$A$49,0),MATCH(orders!L$1,products!$A$1:$G$1,0))</f>
        <v>8.91</v>
      </c>
      <c r="M968" s="3">
        <f t="shared" si="45"/>
        <v>4.4550000000000001</v>
      </c>
      <c r="N968" t="str">
        <f t="shared" si="46"/>
        <v>Excelsa</v>
      </c>
      <c r="O968" t="str">
        <f t="shared" si="47"/>
        <v>Light</v>
      </c>
      <c r="P968" t="str">
        <f>_xlfn.XLOOKUP(Table2[[#This Row],[Customer ID]],customers!$A$1:$A$1001,customers!$I$1:$I$1001," ",0)</f>
        <v>Yes</v>
      </c>
    </row>
    <row r="969" spans="1:16" x14ac:dyDescent="0.25">
      <c r="A969" s="2" t="s">
        <v>5955</v>
      </c>
      <c r="B969" s="6">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5">
        <f>INDEX(products!$A$1:$G$49,MATCH($D969,products!$A$1:$A$49,0),MATCH(orders!K$1,products!$A$1:$G$1,0))</f>
        <v>0.2</v>
      </c>
      <c r="L969">
        <f>INDEX(products!$A$1:$G$49,MATCH($D969,products!$A$1:$A$49,0),MATCH(orders!L$1,products!$A$1:$G$1,0))</f>
        <v>2.6849999999999996</v>
      </c>
      <c r="M969" s="3">
        <f t="shared" si="45"/>
        <v>0.53699999999999992</v>
      </c>
      <c r="N969" t="str">
        <f t="shared" si="46"/>
        <v>Robusta</v>
      </c>
      <c r="O969" t="str">
        <f t="shared" si="47"/>
        <v>Dark</v>
      </c>
      <c r="P969" t="str">
        <f>_xlfn.XLOOKUP(Table2[[#This Row],[Customer ID]],customers!$A$1:$A$1001,customers!$I$1:$I$1001," ",0)</f>
        <v>Yes</v>
      </c>
    </row>
    <row r="970" spans="1:16" x14ac:dyDescent="0.25">
      <c r="A970" s="2" t="s">
        <v>5961</v>
      </c>
      <c r="B970" s="6">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5">
        <f>INDEX(products!$A$1:$G$49,MATCH($D970,products!$A$1:$A$49,0),MATCH(orders!K$1,products!$A$1:$G$1,0))</f>
        <v>0.2</v>
      </c>
      <c r="L970">
        <f>INDEX(products!$A$1:$G$49,MATCH($D970,products!$A$1:$A$49,0),MATCH(orders!L$1,products!$A$1:$G$1,0))</f>
        <v>2.9849999999999999</v>
      </c>
      <c r="M970" s="3">
        <f t="shared" si="45"/>
        <v>0.59699999999999998</v>
      </c>
      <c r="N970" t="str">
        <f t="shared" si="46"/>
        <v>Robusta</v>
      </c>
      <c r="O970" t="str">
        <f t="shared" si="47"/>
        <v>Medium</v>
      </c>
      <c r="P970" t="str">
        <f>_xlfn.XLOOKUP(Table2[[#This Row],[Customer ID]],customers!$A$1:$A$1001,customers!$I$1:$I$1001," ",0)</f>
        <v>No</v>
      </c>
    </row>
    <row r="971" spans="1:16" x14ac:dyDescent="0.25">
      <c r="A971" s="2" t="s">
        <v>5967</v>
      </c>
      <c r="B971" s="6">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5">
        <f>INDEX(products!$A$1:$G$49,MATCH($D971,products!$A$1:$A$49,0),MATCH(orders!K$1,products!$A$1:$G$1,0))</f>
        <v>1</v>
      </c>
      <c r="L971">
        <f>INDEX(products!$A$1:$G$49,MATCH($D971,products!$A$1:$A$49,0),MATCH(orders!L$1,products!$A$1:$G$1,0))</f>
        <v>12.95</v>
      </c>
      <c r="M971" s="3">
        <f t="shared" si="45"/>
        <v>12.95</v>
      </c>
      <c r="N971" t="str">
        <f t="shared" si="46"/>
        <v>Liberica</v>
      </c>
      <c r="O971" t="str">
        <f t="shared" si="47"/>
        <v>Dark</v>
      </c>
      <c r="P971" t="str">
        <f>_xlfn.XLOOKUP(Table2[[#This Row],[Customer ID]],customers!$A$1:$A$1001,customers!$I$1:$I$1001," ",0)</f>
        <v>Yes</v>
      </c>
    </row>
    <row r="972" spans="1:16" x14ac:dyDescent="0.25">
      <c r="A972" s="2" t="s">
        <v>5973</v>
      </c>
      <c r="B972" s="6">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5">
        <f>INDEX(products!$A$1:$G$49,MATCH($D972,products!$A$1:$A$49,0),MATCH(orders!K$1,products!$A$1:$G$1,0))</f>
        <v>0.5</v>
      </c>
      <c r="L972">
        <f>INDEX(products!$A$1:$G$49,MATCH($D972,products!$A$1:$A$49,0),MATCH(orders!L$1,products!$A$1:$G$1,0))</f>
        <v>8.25</v>
      </c>
      <c r="M972" s="3">
        <f t="shared" si="45"/>
        <v>4.125</v>
      </c>
      <c r="N972" t="str">
        <f t="shared" si="46"/>
        <v>Excelsa</v>
      </c>
      <c r="O972" t="str">
        <f t="shared" si="47"/>
        <v>Medium</v>
      </c>
      <c r="P972" t="str">
        <f>_xlfn.XLOOKUP(Table2[[#This Row],[Customer ID]],customers!$A$1:$A$1001,customers!$I$1:$I$1001," ",0)</f>
        <v>No</v>
      </c>
    </row>
    <row r="973" spans="1:16" x14ac:dyDescent="0.25">
      <c r="A973" s="2" t="s">
        <v>5978</v>
      </c>
      <c r="B973" s="6">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5">
        <f>INDEX(products!$A$1:$G$49,MATCH($D973,products!$A$1:$A$49,0),MATCH(orders!K$1,products!$A$1:$G$1,0))</f>
        <v>2.5</v>
      </c>
      <c r="L973">
        <f>INDEX(products!$A$1:$G$49,MATCH($D973,products!$A$1:$A$49,0),MATCH(orders!L$1,products!$A$1:$G$1,0))</f>
        <v>29.784999999999997</v>
      </c>
      <c r="M973" s="3">
        <f t="shared" si="45"/>
        <v>74.462499999999991</v>
      </c>
      <c r="N973" t="str">
        <f t="shared" si="46"/>
        <v>Arabica</v>
      </c>
      <c r="O973" t="str">
        <f t="shared" si="47"/>
        <v>Light</v>
      </c>
      <c r="P973" t="str">
        <f>_xlfn.XLOOKUP(Table2[[#This Row],[Customer ID]],customers!$A$1:$A$1001,customers!$I$1:$I$1001," ",0)</f>
        <v>No</v>
      </c>
    </row>
    <row r="974" spans="1:16" x14ac:dyDescent="0.25">
      <c r="A974" s="2" t="s">
        <v>5984</v>
      </c>
      <c r="B974" s="6">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INDEX(products!$A$1:$G$49,MATCH($D974,products!$A$1:$A$49,0),MATCH(orders!I$1,products!$A$1:$G$1,0))</f>
        <v>Ara</v>
      </c>
      <c r="J974" t="str">
        <f>INDEX(products!$A$1:$G$49,MATCH($D974,products!$A$1:$A$49,0),MATCH(orders!J$1,products!$A$1:$G$1,0))</f>
        <v>L</v>
      </c>
      <c r="K974" s="5">
        <f>INDEX(products!$A$1:$G$49,MATCH($D974,products!$A$1:$A$49,0),MATCH(orders!K$1,products!$A$1:$G$1,0))</f>
        <v>2.5</v>
      </c>
      <c r="L974">
        <f>INDEX(products!$A$1:$G$49,MATCH($D974,products!$A$1:$A$49,0),MATCH(orders!L$1,products!$A$1:$G$1,0))</f>
        <v>29.784999999999997</v>
      </c>
      <c r="M974" s="3">
        <f t="shared" si="45"/>
        <v>74.462499999999991</v>
      </c>
      <c r="N974" t="str">
        <f t="shared" si="46"/>
        <v>Arabica</v>
      </c>
      <c r="O974" t="str">
        <f t="shared" si="47"/>
        <v>Light</v>
      </c>
      <c r="P974" t="str">
        <f>_xlfn.XLOOKUP(Table2[[#This Row],[Customer ID]],customers!$A$1:$A$1001,customers!$I$1:$I$1001," ",0)</f>
        <v>Yes</v>
      </c>
    </row>
    <row r="975" spans="1:16" x14ac:dyDescent="0.25">
      <c r="A975" s="2" t="s">
        <v>5989</v>
      </c>
      <c r="B975" s="6">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5">
        <f>INDEX(products!$A$1:$G$49,MATCH($D975,products!$A$1:$A$49,0),MATCH(orders!K$1,products!$A$1:$G$1,0))</f>
        <v>1</v>
      </c>
      <c r="L975">
        <f>INDEX(products!$A$1:$G$49,MATCH($D975,products!$A$1:$A$49,0),MATCH(orders!L$1,products!$A$1:$G$1,0))</f>
        <v>14.55</v>
      </c>
      <c r="M975" s="3">
        <f t="shared" si="45"/>
        <v>14.55</v>
      </c>
      <c r="N975" t="str">
        <f t="shared" si="46"/>
        <v>Liberica</v>
      </c>
      <c r="O975" t="str">
        <f t="shared" si="47"/>
        <v>Medium</v>
      </c>
      <c r="P975" t="str">
        <f>_xlfn.XLOOKUP(Table2[[#This Row],[Customer ID]],customers!$A$1:$A$1001,customers!$I$1:$I$1001," ",0)</f>
        <v>No</v>
      </c>
    </row>
    <row r="976" spans="1:16" x14ac:dyDescent="0.25">
      <c r="A976" s="2" t="s">
        <v>5995</v>
      </c>
      <c r="B976" s="6">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5">
        <f>INDEX(products!$A$1:$G$49,MATCH($D976,products!$A$1:$A$49,0),MATCH(orders!K$1,products!$A$1:$G$1,0))</f>
        <v>0.5</v>
      </c>
      <c r="L976">
        <f>INDEX(products!$A$1:$G$49,MATCH($D976,products!$A$1:$A$49,0),MATCH(orders!L$1,products!$A$1:$G$1,0))</f>
        <v>5.3699999999999992</v>
      </c>
      <c r="M976" s="3">
        <f t="shared" si="45"/>
        <v>2.6849999999999996</v>
      </c>
      <c r="N976" t="str">
        <f t="shared" si="46"/>
        <v>Robusta</v>
      </c>
      <c r="O976" t="str">
        <f t="shared" si="47"/>
        <v>Dark</v>
      </c>
      <c r="P976" t="str">
        <f>_xlfn.XLOOKUP(Table2[[#This Row],[Customer ID]],customers!$A$1:$A$1001,customers!$I$1:$I$1001," ",0)</f>
        <v>Yes</v>
      </c>
    </row>
    <row r="977" spans="1:16" x14ac:dyDescent="0.25">
      <c r="A977" s="2" t="s">
        <v>6001</v>
      </c>
      <c r="B977" s="6">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5">
        <f>INDEX(products!$A$1:$G$49,MATCH($D977,products!$A$1:$A$49,0),MATCH(orders!K$1,products!$A$1:$G$1,0))</f>
        <v>0.2</v>
      </c>
      <c r="L977">
        <f>INDEX(products!$A$1:$G$49,MATCH($D977,products!$A$1:$A$49,0),MATCH(orders!L$1,products!$A$1:$G$1,0))</f>
        <v>2.9849999999999999</v>
      </c>
      <c r="M977" s="3">
        <f t="shared" si="45"/>
        <v>0.59699999999999998</v>
      </c>
      <c r="N977" t="str">
        <f t="shared" si="46"/>
        <v>Arabica</v>
      </c>
      <c r="O977" t="str">
        <f t="shared" si="47"/>
        <v>Dark</v>
      </c>
      <c r="P977" t="str">
        <f>_xlfn.XLOOKUP(Table2[[#This Row],[Customer ID]],customers!$A$1:$A$1001,customers!$I$1:$I$1001," ",0)</f>
        <v>Yes</v>
      </c>
    </row>
    <row r="978" spans="1:16" x14ac:dyDescent="0.25">
      <c r="A978" s="2" t="s">
        <v>6007</v>
      </c>
      <c r="B978" s="6">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5">
        <f>INDEX(products!$A$1:$G$49,MATCH($D978,products!$A$1:$A$49,0),MATCH(orders!K$1,products!$A$1:$G$1,0))</f>
        <v>2.5</v>
      </c>
      <c r="L978">
        <f>INDEX(products!$A$1:$G$49,MATCH($D978,products!$A$1:$A$49,0),MATCH(orders!L$1,products!$A$1:$G$1,0))</f>
        <v>27.484999999999996</v>
      </c>
      <c r="M978" s="3">
        <f t="shared" si="45"/>
        <v>68.712499999999991</v>
      </c>
      <c r="N978" t="str">
        <f t="shared" si="46"/>
        <v>Robusta</v>
      </c>
      <c r="O978" t="str">
        <f t="shared" si="47"/>
        <v>Light</v>
      </c>
      <c r="P978" t="str">
        <f>_xlfn.XLOOKUP(Table2[[#This Row],[Customer ID]],customers!$A$1:$A$1001,customers!$I$1:$I$1001," ",0)</f>
        <v>Yes</v>
      </c>
    </row>
    <row r="979" spans="1:16" x14ac:dyDescent="0.25">
      <c r="A979" s="2" t="s">
        <v>6013</v>
      </c>
      <c r="B979" s="6">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5">
        <f>INDEX(products!$A$1:$G$49,MATCH($D979,products!$A$1:$A$49,0),MATCH(orders!K$1,products!$A$1:$G$1,0))</f>
        <v>1</v>
      </c>
      <c r="L979">
        <f>INDEX(products!$A$1:$G$49,MATCH($D979,products!$A$1:$A$49,0),MATCH(orders!L$1,products!$A$1:$G$1,0))</f>
        <v>11.95</v>
      </c>
      <c r="M979" s="3">
        <f t="shared" si="45"/>
        <v>11.95</v>
      </c>
      <c r="N979" t="str">
        <f t="shared" si="46"/>
        <v>Robusta</v>
      </c>
      <c r="O979" t="str">
        <f t="shared" si="47"/>
        <v>Light</v>
      </c>
      <c r="P979" t="str">
        <f>_xlfn.XLOOKUP(Table2[[#This Row],[Customer ID]],customers!$A$1:$A$1001,customers!$I$1:$I$1001," ",0)</f>
        <v>No</v>
      </c>
    </row>
    <row r="980" spans="1:16" x14ac:dyDescent="0.25">
      <c r="A980" s="2" t="s">
        <v>6019</v>
      </c>
      <c r="B980" s="6">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5">
        <f>INDEX(products!$A$1:$G$49,MATCH($D980,products!$A$1:$A$49,0),MATCH(orders!K$1,products!$A$1:$G$1,0))</f>
        <v>0.5</v>
      </c>
      <c r="L980">
        <f>INDEX(products!$A$1:$G$49,MATCH($D980,products!$A$1:$A$49,0),MATCH(orders!L$1,products!$A$1:$G$1,0))</f>
        <v>7.77</v>
      </c>
      <c r="M980" s="3">
        <f t="shared" si="45"/>
        <v>3.8849999999999998</v>
      </c>
      <c r="N980" t="str">
        <f t="shared" si="46"/>
        <v>Arabica</v>
      </c>
      <c r="O980" t="str">
        <f t="shared" si="47"/>
        <v>Light</v>
      </c>
      <c r="P980" t="str">
        <f>_xlfn.XLOOKUP(Table2[[#This Row],[Customer ID]],customers!$A$1:$A$1001,customers!$I$1:$I$1001," ",0)</f>
        <v>No</v>
      </c>
    </row>
    <row r="981" spans="1:16" x14ac:dyDescent="0.25">
      <c r="A981" s="2" t="s">
        <v>6025</v>
      </c>
      <c r="B981" s="6">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5">
        <f>INDEX(products!$A$1:$G$49,MATCH($D981,products!$A$1:$A$49,0),MATCH(orders!K$1,products!$A$1:$G$1,0))</f>
        <v>0.5</v>
      </c>
      <c r="L981">
        <f>INDEX(products!$A$1:$G$49,MATCH($D981,products!$A$1:$A$49,0),MATCH(orders!L$1,products!$A$1:$G$1,0))</f>
        <v>5.3699999999999992</v>
      </c>
      <c r="M981" s="3">
        <f t="shared" si="45"/>
        <v>2.6849999999999996</v>
      </c>
      <c r="N981" t="str">
        <f t="shared" si="46"/>
        <v>Robusta</v>
      </c>
      <c r="O981" t="str">
        <f t="shared" si="47"/>
        <v>Dark</v>
      </c>
      <c r="P981" t="str">
        <f>_xlfn.XLOOKUP(Table2[[#This Row],[Customer ID]],customers!$A$1:$A$1001,customers!$I$1:$I$1001," ",0)</f>
        <v>No</v>
      </c>
    </row>
    <row r="982" spans="1:16" x14ac:dyDescent="0.25">
      <c r="A982" s="2" t="s">
        <v>6030</v>
      </c>
      <c r="B982" s="6">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5">
        <f>INDEX(products!$A$1:$G$49,MATCH($D982,products!$A$1:$A$49,0),MATCH(orders!K$1,products!$A$1:$G$1,0))</f>
        <v>2.5</v>
      </c>
      <c r="L982">
        <f>INDEX(products!$A$1:$G$49,MATCH($D982,products!$A$1:$A$49,0),MATCH(orders!L$1,products!$A$1:$G$1,0))</f>
        <v>27.945</v>
      </c>
      <c r="M982" s="3">
        <f t="shared" si="45"/>
        <v>69.862499999999997</v>
      </c>
      <c r="N982" t="str">
        <f t="shared" si="46"/>
        <v>Excelsa</v>
      </c>
      <c r="O982" t="str">
        <f t="shared" si="47"/>
        <v>Dark</v>
      </c>
      <c r="P982" t="str">
        <f>_xlfn.XLOOKUP(Table2[[#This Row],[Customer ID]],customers!$A$1:$A$1001,customers!$I$1:$I$1001," ",0)</f>
        <v>Yes</v>
      </c>
    </row>
    <row r="983" spans="1:16" x14ac:dyDescent="0.25">
      <c r="A983" s="2" t="s">
        <v>6035</v>
      </c>
      <c r="B983" s="6">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5">
        <f>INDEX(products!$A$1:$G$49,MATCH($D983,products!$A$1:$A$49,0),MATCH(orders!K$1,products!$A$1:$G$1,0))</f>
        <v>0.2</v>
      </c>
      <c r="L983">
        <f>INDEX(products!$A$1:$G$49,MATCH($D983,products!$A$1:$A$49,0),MATCH(orders!L$1,products!$A$1:$G$1,0))</f>
        <v>3.645</v>
      </c>
      <c r="M983" s="3">
        <f t="shared" si="45"/>
        <v>0.72900000000000009</v>
      </c>
      <c r="N983" t="str">
        <f t="shared" si="46"/>
        <v>Excelsa</v>
      </c>
      <c r="O983" t="str">
        <f t="shared" si="47"/>
        <v>Dark</v>
      </c>
      <c r="P983" t="str">
        <f>_xlfn.XLOOKUP(Table2[[#This Row],[Customer ID]],customers!$A$1:$A$1001,customers!$I$1:$I$1001," ",0)</f>
        <v>Yes</v>
      </c>
    </row>
    <row r="984" spans="1:16" x14ac:dyDescent="0.25">
      <c r="A984" s="2" t="s">
        <v>6041</v>
      </c>
      <c r="B984" s="6">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5">
        <f>INDEX(products!$A$1:$G$49,MATCH($D984,products!$A$1:$A$49,0),MATCH(orders!K$1,products!$A$1:$G$1,0))</f>
        <v>1</v>
      </c>
      <c r="L984">
        <f>INDEX(products!$A$1:$G$49,MATCH($D984,products!$A$1:$A$49,0),MATCH(orders!L$1,products!$A$1:$G$1,0))</f>
        <v>11.95</v>
      </c>
      <c r="M984" s="3">
        <f t="shared" si="45"/>
        <v>11.95</v>
      </c>
      <c r="N984" t="str">
        <f t="shared" si="46"/>
        <v>Robusta</v>
      </c>
      <c r="O984" t="str">
        <f t="shared" si="47"/>
        <v>Light</v>
      </c>
      <c r="P984" t="str">
        <f>_xlfn.XLOOKUP(Table2[[#This Row],[Customer ID]],customers!$A$1:$A$1001,customers!$I$1:$I$1001," ",0)</f>
        <v>Yes</v>
      </c>
    </row>
    <row r="985" spans="1:16" x14ac:dyDescent="0.25">
      <c r="A985" s="2" t="s">
        <v>6047</v>
      </c>
      <c r="B985" s="6">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5">
        <f>INDEX(products!$A$1:$G$49,MATCH($D985,products!$A$1:$A$49,0),MATCH(orders!K$1,products!$A$1:$G$1,0))</f>
        <v>0.2</v>
      </c>
      <c r="L985">
        <f>INDEX(products!$A$1:$G$49,MATCH($D985,products!$A$1:$A$49,0),MATCH(orders!L$1,products!$A$1:$G$1,0))</f>
        <v>3.375</v>
      </c>
      <c r="M985" s="3">
        <f t="shared" si="45"/>
        <v>0.67500000000000004</v>
      </c>
      <c r="N985" t="str">
        <f t="shared" si="46"/>
        <v>Arabica</v>
      </c>
      <c r="O985" t="str">
        <f t="shared" si="47"/>
        <v>Medium</v>
      </c>
      <c r="P985" t="str">
        <f>_xlfn.XLOOKUP(Table2[[#This Row],[Customer ID]],customers!$A$1:$A$1001,customers!$I$1:$I$1001," ",0)</f>
        <v>Yes</v>
      </c>
    </row>
    <row r="986" spans="1:16" x14ac:dyDescent="0.25">
      <c r="A986" s="2" t="s">
        <v>6053</v>
      </c>
      <c r="B986" s="6">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5">
        <f>INDEX(products!$A$1:$G$49,MATCH($D986,products!$A$1:$A$49,0),MATCH(orders!K$1,products!$A$1:$G$1,0))</f>
        <v>2.5</v>
      </c>
      <c r="L986">
        <f>INDEX(products!$A$1:$G$49,MATCH($D986,products!$A$1:$A$49,0),MATCH(orders!L$1,products!$A$1:$G$1,0))</f>
        <v>31.624999999999996</v>
      </c>
      <c r="M986" s="3">
        <f t="shared" si="45"/>
        <v>79.062499999999986</v>
      </c>
      <c r="N986" t="str">
        <f t="shared" si="46"/>
        <v>Excelsa</v>
      </c>
      <c r="O986" t="str">
        <f t="shared" si="47"/>
        <v>Medium</v>
      </c>
      <c r="P986" t="str">
        <f>_xlfn.XLOOKUP(Table2[[#This Row],[Customer ID]],customers!$A$1:$A$1001,customers!$I$1:$I$1001," ",0)</f>
        <v>Yes</v>
      </c>
    </row>
    <row r="987" spans="1:16" x14ac:dyDescent="0.25">
      <c r="A987" s="2" t="s">
        <v>6058</v>
      </c>
      <c r="B987" s="6">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5">
        <f>INDEX(products!$A$1:$G$49,MATCH($D987,products!$A$1:$A$49,0),MATCH(orders!K$1,products!$A$1:$G$1,0))</f>
        <v>1</v>
      </c>
      <c r="L987">
        <f>INDEX(products!$A$1:$G$49,MATCH($D987,products!$A$1:$A$49,0),MATCH(orders!L$1,products!$A$1:$G$1,0))</f>
        <v>11.95</v>
      </c>
      <c r="M987" s="3">
        <f t="shared" si="45"/>
        <v>11.95</v>
      </c>
      <c r="N987" t="str">
        <f t="shared" si="46"/>
        <v>Robusta</v>
      </c>
      <c r="O987" t="str">
        <f t="shared" si="47"/>
        <v>Light</v>
      </c>
      <c r="P987" t="str">
        <f>_xlfn.XLOOKUP(Table2[[#This Row],[Customer ID]],customers!$A$1:$A$1001,customers!$I$1:$I$1001," ",0)</f>
        <v>No</v>
      </c>
    </row>
    <row r="988" spans="1:16" x14ac:dyDescent="0.25">
      <c r="A988" s="2" t="s">
        <v>6064</v>
      </c>
      <c r="B988" s="6">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5">
        <f>INDEX(products!$A$1:$G$49,MATCH($D988,products!$A$1:$A$49,0),MATCH(orders!K$1,products!$A$1:$G$1,0))</f>
        <v>2.5</v>
      </c>
      <c r="L988">
        <f>INDEX(products!$A$1:$G$49,MATCH($D988,products!$A$1:$A$49,0),MATCH(orders!L$1,products!$A$1:$G$1,0))</f>
        <v>33.464999999999996</v>
      </c>
      <c r="M988" s="3">
        <f t="shared" si="45"/>
        <v>83.662499999999994</v>
      </c>
      <c r="N988" t="str">
        <f t="shared" si="46"/>
        <v>Liberica</v>
      </c>
      <c r="O988" t="str">
        <f t="shared" si="47"/>
        <v>Medium</v>
      </c>
      <c r="P988" t="str">
        <f>_xlfn.XLOOKUP(Table2[[#This Row],[Customer ID]],customers!$A$1:$A$1001,customers!$I$1:$I$1001," ",0)</f>
        <v>No</v>
      </c>
    </row>
    <row r="989" spans="1:16" x14ac:dyDescent="0.25">
      <c r="A989" s="2" t="s">
        <v>6070</v>
      </c>
      <c r="B989" s="6">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5">
        <f>INDEX(products!$A$1:$G$49,MATCH($D989,products!$A$1:$A$49,0),MATCH(orders!K$1,products!$A$1:$G$1,0))</f>
        <v>0.5</v>
      </c>
      <c r="L989">
        <f>INDEX(products!$A$1:$G$49,MATCH($D989,products!$A$1:$A$49,0),MATCH(orders!L$1,products!$A$1:$G$1,0))</f>
        <v>5.97</v>
      </c>
      <c r="M989" s="3">
        <f t="shared" si="45"/>
        <v>2.9849999999999999</v>
      </c>
      <c r="N989" t="str">
        <f t="shared" si="46"/>
        <v>Arabica</v>
      </c>
      <c r="O989" t="str">
        <f t="shared" si="47"/>
        <v>Dark</v>
      </c>
      <c r="P989" t="str">
        <f>_xlfn.XLOOKUP(Table2[[#This Row],[Customer ID]],customers!$A$1:$A$1001,customers!$I$1:$I$1001," ",0)</f>
        <v>Yes</v>
      </c>
    </row>
    <row r="990" spans="1:16" x14ac:dyDescent="0.25">
      <c r="A990" s="2" t="s">
        <v>6076</v>
      </c>
      <c r="B990" s="6">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5">
        <f>INDEX(products!$A$1:$G$49,MATCH($D990,products!$A$1:$A$49,0),MATCH(orders!K$1,products!$A$1:$G$1,0))</f>
        <v>1</v>
      </c>
      <c r="L990">
        <f>INDEX(products!$A$1:$G$49,MATCH($D990,products!$A$1:$A$49,0),MATCH(orders!L$1,products!$A$1:$G$1,0))</f>
        <v>9.9499999999999993</v>
      </c>
      <c r="M990" s="3">
        <f t="shared" si="45"/>
        <v>9.9499999999999993</v>
      </c>
      <c r="N990" t="str">
        <f t="shared" si="46"/>
        <v>Robusta</v>
      </c>
      <c r="O990" t="str">
        <f t="shared" si="47"/>
        <v>Medium</v>
      </c>
      <c r="P990" t="str">
        <f>_xlfn.XLOOKUP(Table2[[#This Row],[Customer ID]],customers!$A$1:$A$1001,customers!$I$1:$I$1001," ",0)</f>
        <v>Yes</v>
      </c>
    </row>
    <row r="991" spans="1:16" x14ac:dyDescent="0.25">
      <c r="A991" s="2" t="s">
        <v>6081</v>
      </c>
      <c r="B991" s="6">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5">
        <f>INDEX(products!$A$1:$G$49,MATCH($D991,products!$A$1:$A$49,0),MATCH(orders!K$1,products!$A$1:$G$1,0))</f>
        <v>2.5</v>
      </c>
      <c r="L991">
        <f>INDEX(products!$A$1:$G$49,MATCH($D991,products!$A$1:$A$49,0),MATCH(orders!L$1,products!$A$1:$G$1,0))</f>
        <v>25.874999999999996</v>
      </c>
      <c r="M991" s="3">
        <f t="shared" si="45"/>
        <v>64.687499999999986</v>
      </c>
      <c r="N991" t="str">
        <f t="shared" si="46"/>
        <v>Arabica</v>
      </c>
      <c r="O991" t="str">
        <f t="shared" si="47"/>
        <v>Medium</v>
      </c>
      <c r="P991" t="str">
        <f>_xlfn.XLOOKUP(Table2[[#This Row],[Customer ID]],customers!$A$1:$A$1001,customers!$I$1:$I$1001," ",0)</f>
        <v>Yes</v>
      </c>
    </row>
    <row r="992" spans="1:16" x14ac:dyDescent="0.25">
      <c r="A992" s="2" t="s">
        <v>6086</v>
      </c>
      <c r="B992" s="6">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5">
        <f>INDEX(products!$A$1:$G$49,MATCH($D992,products!$A$1:$A$49,0),MATCH(orders!K$1,products!$A$1:$G$1,0))</f>
        <v>0.2</v>
      </c>
      <c r="L992">
        <f>INDEX(products!$A$1:$G$49,MATCH($D992,products!$A$1:$A$49,0),MATCH(orders!L$1,products!$A$1:$G$1,0))</f>
        <v>3.645</v>
      </c>
      <c r="M992" s="3">
        <f t="shared" si="45"/>
        <v>0.72900000000000009</v>
      </c>
      <c r="N992" t="str">
        <f t="shared" si="46"/>
        <v>Excelsa</v>
      </c>
      <c r="O992" t="str">
        <f t="shared" si="47"/>
        <v>Dark</v>
      </c>
      <c r="P992" t="str">
        <f>_xlfn.XLOOKUP(Table2[[#This Row],[Customer ID]],customers!$A$1:$A$1001,customers!$I$1:$I$1001," ",0)</f>
        <v>No</v>
      </c>
    </row>
    <row r="993" spans="1:16" x14ac:dyDescent="0.25">
      <c r="A993" s="2" t="s">
        <v>6086</v>
      </c>
      <c r="B993" s="6">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5">
        <f>INDEX(products!$A$1:$G$49,MATCH($D993,products!$A$1:$A$49,0),MATCH(orders!K$1,products!$A$1:$G$1,0))</f>
        <v>0.5</v>
      </c>
      <c r="L993">
        <f>INDEX(products!$A$1:$G$49,MATCH($D993,products!$A$1:$A$49,0),MATCH(orders!L$1,products!$A$1:$G$1,0))</f>
        <v>7.77</v>
      </c>
      <c r="M993" s="3">
        <f t="shared" si="45"/>
        <v>3.8849999999999998</v>
      </c>
      <c r="N993" t="str">
        <f t="shared" si="46"/>
        <v>Liberica</v>
      </c>
      <c r="O993" t="str">
        <f t="shared" si="47"/>
        <v>Dark</v>
      </c>
      <c r="P993" t="str">
        <f>_xlfn.XLOOKUP(Table2[[#This Row],[Customer ID]],customers!$A$1:$A$1001,customers!$I$1:$I$1001," ",0)</f>
        <v>No</v>
      </c>
    </row>
    <row r="994" spans="1:16" x14ac:dyDescent="0.25">
      <c r="A994" s="2" t="s">
        <v>6096</v>
      </c>
      <c r="B994" s="6">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INDEX(products!$A$1:$G$49,MATCH($D994,products!$A$1:$A$49,0),MATCH(orders!I$1,products!$A$1:$G$1,0))</f>
        <v>Lib</v>
      </c>
      <c r="J994" t="str">
        <f>INDEX(products!$A$1:$G$49,MATCH($D994,products!$A$1:$A$49,0),MATCH(orders!J$1,products!$A$1:$G$1,0))</f>
        <v>L</v>
      </c>
      <c r="K994" s="5">
        <f>INDEX(products!$A$1:$G$49,MATCH($D994,products!$A$1:$A$49,0),MATCH(orders!K$1,products!$A$1:$G$1,0))</f>
        <v>2.5</v>
      </c>
      <c r="L994">
        <f>INDEX(products!$A$1:$G$49,MATCH($D994,products!$A$1:$A$49,0),MATCH(orders!L$1,products!$A$1:$G$1,0))</f>
        <v>36.454999999999998</v>
      </c>
      <c r="M994" s="3">
        <f t="shared" si="45"/>
        <v>91.137499999999989</v>
      </c>
      <c r="N994" t="str">
        <f t="shared" si="46"/>
        <v>Liberica</v>
      </c>
      <c r="O994" t="str">
        <f t="shared" si="47"/>
        <v>Light</v>
      </c>
      <c r="P994" t="str">
        <f>_xlfn.XLOOKUP(Table2[[#This Row],[Customer ID]],customers!$A$1:$A$1001,customers!$I$1:$I$1001," ",0)</f>
        <v>No</v>
      </c>
    </row>
    <row r="995" spans="1:16" x14ac:dyDescent="0.25">
      <c r="A995" s="2" t="s">
        <v>6101</v>
      </c>
      <c r="B995" s="6">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5">
        <f>INDEX(products!$A$1:$G$49,MATCH($D995,products!$A$1:$A$49,0),MATCH(orders!K$1,products!$A$1:$G$1,0))</f>
        <v>1</v>
      </c>
      <c r="L995">
        <f>INDEX(products!$A$1:$G$49,MATCH($D995,products!$A$1:$A$49,0),MATCH(orders!L$1,products!$A$1:$G$1,0))</f>
        <v>12.95</v>
      </c>
      <c r="M995" s="3">
        <f t="shared" si="45"/>
        <v>12.95</v>
      </c>
      <c r="N995" t="str">
        <f t="shared" si="46"/>
        <v>Arabica</v>
      </c>
      <c r="O995" t="str">
        <f t="shared" si="47"/>
        <v>Light</v>
      </c>
      <c r="P995" t="str">
        <f>_xlfn.XLOOKUP(Table2[[#This Row],[Customer ID]],customers!$A$1:$A$1001,customers!$I$1:$I$1001," ",0)</f>
        <v>No</v>
      </c>
    </row>
    <row r="996" spans="1:16" x14ac:dyDescent="0.25">
      <c r="A996" s="2" t="s">
        <v>6106</v>
      </c>
      <c r="B996" s="6">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INDEX(products!$A$1:$G$49,MATCH($D996,products!$A$1:$A$49,0),MATCH(orders!I$1,products!$A$1:$G$1,0))</f>
        <v>Ara</v>
      </c>
      <c r="J996" t="str">
        <f>INDEX(products!$A$1:$G$49,MATCH($D996,products!$A$1:$A$49,0),MATCH(orders!J$1,products!$A$1:$G$1,0))</f>
        <v>D</v>
      </c>
      <c r="K996" s="5">
        <f>INDEX(products!$A$1:$G$49,MATCH($D996,products!$A$1:$A$49,0),MATCH(orders!K$1,products!$A$1:$G$1,0))</f>
        <v>0.2</v>
      </c>
      <c r="L996">
        <f>INDEX(products!$A$1:$G$49,MATCH($D996,products!$A$1:$A$49,0),MATCH(orders!L$1,products!$A$1:$G$1,0))</f>
        <v>2.9849999999999999</v>
      </c>
      <c r="M996" s="3">
        <f t="shared" si="45"/>
        <v>0.59699999999999998</v>
      </c>
      <c r="N996" t="str">
        <f t="shared" si="46"/>
        <v>Arabica</v>
      </c>
      <c r="O996" t="str">
        <f t="shared" si="47"/>
        <v>Dark</v>
      </c>
      <c r="P996" t="str">
        <f>_xlfn.XLOOKUP(Table2[[#This Row],[Customer ID]],customers!$A$1:$A$1001,customers!$I$1:$I$1001," ",0)</f>
        <v>No</v>
      </c>
    </row>
    <row r="997" spans="1:16" x14ac:dyDescent="0.25">
      <c r="A997" s="2" t="s">
        <v>6111</v>
      </c>
      <c r="B997" s="6">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5">
        <f>INDEX(products!$A$1:$G$49,MATCH($D997,products!$A$1:$A$49,0),MATCH(orders!K$1,products!$A$1:$G$1,0))</f>
        <v>2.5</v>
      </c>
      <c r="L997">
        <f>INDEX(products!$A$1:$G$49,MATCH($D997,products!$A$1:$A$49,0),MATCH(orders!L$1,products!$A$1:$G$1,0))</f>
        <v>27.484999999999996</v>
      </c>
      <c r="M997" s="3">
        <f t="shared" si="45"/>
        <v>68.712499999999991</v>
      </c>
      <c r="N997" t="str">
        <f t="shared" si="46"/>
        <v>Robusta</v>
      </c>
      <c r="O997" t="str">
        <f t="shared" si="47"/>
        <v>Light</v>
      </c>
      <c r="P997" t="str">
        <f>_xlfn.XLOOKUP(Table2[[#This Row],[Customer ID]],customers!$A$1:$A$1001,customers!$I$1:$I$1001," ",0)</f>
        <v>No</v>
      </c>
    </row>
    <row r="998" spans="1:16" x14ac:dyDescent="0.25">
      <c r="A998" s="2" t="s">
        <v>6117</v>
      </c>
      <c r="B998" s="6">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5">
        <f>INDEX(products!$A$1:$G$49,MATCH($D998,products!$A$1:$A$49,0),MATCH(orders!K$1,products!$A$1:$G$1,0))</f>
        <v>0.5</v>
      </c>
      <c r="L998">
        <f>INDEX(products!$A$1:$G$49,MATCH($D998,products!$A$1:$A$49,0),MATCH(orders!L$1,products!$A$1:$G$1,0))</f>
        <v>5.97</v>
      </c>
      <c r="M998" s="3">
        <f t="shared" si="45"/>
        <v>2.9849999999999999</v>
      </c>
      <c r="N998" t="str">
        <f t="shared" si="46"/>
        <v>Robusta</v>
      </c>
      <c r="O998" t="str">
        <f t="shared" si="47"/>
        <v>Medium</v>
      </c>
      <c r="P998" t="str">
        <f>_xlfn.XLOOKUP(Table2[[#This Row],[Customer ID]],customers!$A$1:$A$1001,customers!$I$1:$I$1001," ",0)</f>
        <v>No</v>
      </c>
    </row>
    <row r="999" spans="1:16" x14ac:dyDescent="0.25">
      <c r="A999" s="2" t="s">
        <v>6122</v>
      </c>
      <c r="B999" s="6">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5">
        <f>INDEX(products!$A$1:$G$49,MATCH($D999,products!$A$1:$A$49,0),MATCH(orders!K$1,products!$A$1:$G$1,0))</f>
        <v>0.5</v>
      </c>
      <c r="L999">
        <f>INDEX(products!$A$1:$G$49,MATCH($D999,products!$A$1:$A$49,0),MATCH(orders!L$1,products!$A$1:$G$1,0))</f>
        <v>6.75</v>
      </c>
      <c r="M999" s="3">
        <f t="shared" si="45"/>
        <v>3.375</v>
      </c>
      <c r="N999" t="str">
        <f t="shared" si="46"/>
        <v>Arabica</v>
      </c>
      <c r="O999" t="str">
        <f t="shared" si="47"/>
        <v>Medium</v>
      </c>
      <c r="P999" t="str">
        <f>_xlfn.XLOOKUP(Table2[[#This Row],[Customer ID]],customers!$A$1:$A$1001,customers!$I$1:$I$1001," ",0)</f>
        <v>No</v>
      </c>
    </row>
    <row r="1000" spans="1:16" x14ac:dyDescent="0.25">
      <c r="A1000" s="2" t="s">
        <v>6127</v>
      </c>
      <c r="B1000" s="6">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5">
        <f>INDEX(products!$A$1:$G$49,MATCH($D1000,products!$A$1:$A$49,0),MATCH(orders!K$1,products!$A$1:$G$1,0))</f>
        <v>1</v>
      </c>
      <c r="L1000">
        <f>INDEX(products!$A$1:$G$49,MATCH($D1000,products!$A$1:$A$49,0),MATCH(orders!L$1,products!$A$1:$G$1,0))</f>
        <v>9.9499999999999993</v>
      </c>
      <c r="M1000" s="3">
        <f t="shared" si="45"/>
        <v>9.9499999999999993</v>
      </c>
      <c r="N1000" t="str">
        <f t="shared" si="46"/>
        <v>Arabica</v>
      </c>
      <c r="O1000" t="str">
        <f t="shared" si="47"/>
        <v>Dark</v>
      </c>
      <c r="P1000" t="str">
        <f>_xlfn.XLOOKUP(Table2[[#This Row],[Customer ID]],customers!$A$1:$A$1001,customers!$I$1:$I$1001," ",0)</f>
        <v>No</v>
      </c>
    </row>
    <row r="1001" spans="1:16" x14ac:dyDescent="0.25">
      <c r="A1001" s="2" t="s">
        <v>6133</v>
      </c>
      <c r="B1001" s="6">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5">
        <f>INDEX(products!$A$1:$G$49,MATCH($D1001,products!$A$1:$A$49,0),MATCH(orders!K$1,products!$A$1:$G$1,0))</f>
        <v>0.2</v>
      </c>
      <c r="L1001">
        <f>INDEX(products!$A$1:$G$49,MATCH($D1001,products!$A$1:$A$49,0),MATCH(orders!L$1,products!$A$1:$G$1,0))</f>
        <v>4.125</v>
      </c>
      <c r="M1001" s="3">
        <f t="shared" si="45"/>
        <v>0.82500000000000007</v>
      </c>
      <c r="N1001" t="str">
        <f t="shared" si="46"/>
        <v>Excelsa</v>
      </c>
      <c r="O1001" t="str">
        <f t="shared" si="47"/>
        <v>Medium</v>
      </c>
      <c r="P1001" t="str">
        <f>_xlfn.XLOOKUP(Table2[[#This Row],[Customer ID]],customers!$A$1:$A$1001,customers!$I$1:$I$1001," ",0)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election activeCell="A3" sqref="A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3" sqref="I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SALES_BY_COUNTRY</vt:lpstr>
      <vt:lpstr>TOP_5_customer</vt:lpstr>
      <vt:lpstr>Total_sales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ARAVINDAN S</dc:creator>
  <cp:keywords/>
  <dc:description/>
  <cp:lastModifiedBy>ARAVINDAN S</cp:lastModifiedBy>
  <cp:revision/>
  <dcterms:created xsi:type="dcterms:W3CDTF">2022-11-26T09:51:45Z</dcterms:created>
  <dcterms:modified xsi:type="dcterms:W3CDTF">2024-08-22T06:27:56Z</dcterms:modified>
  <cp:category/>
  <cp:contentStatus/>
</cp:coreProperties>
</file>