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ISHIN\Project - Planner\Datas\"/>
    </mc:Choice>
  </mc:AlternateContent>
  <xr:revisionPtr revIDLastSave="0" documentId="8_{92561CFB-047D-4A27-9D1B-790339AE4D2A}" xr6:coauthVersionLast="36" xr6:coauthVersionMax="36" xr10:uidLastSave="{00000000-0000-0000-0000-000000000000}"/>
  <bookViews>
    <workbookView xWindow="0" yWindow="60" windowWidth="20730" windowHeight="9465" xr2:uid="{00000000-000D-0000-FFFF-FFFF00000000}"/>
  </bookViews>
  <sheets>
    <sheet name="Sheet1" sheetId="1" r:id="rId1"/>
    <sheet name="Sheet3" sheetId="11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0" sheetId="10" r:id="rId9"/>
  </sheets>
  <definedNames>
    <definedName name="_xlnm._FilterDatabase" localSheetId="8" hidden="1">Sheet10!$C$1:$C$288</definedName>
    <definedName name="_xlnm._FilterDatabase" localSheetId="6" hidden="1">Sheet7!$B$1:$B$218</definedName>
    <definedName name="_xlnm.Print_Area" localSheetId="0">Sheet1!$B$2:$C$2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4" l="1"/>
  <c r="K15" i="4" s="1"/>
  <c r="K17" i="4"/>
  <c r="K13" i="4"/>
  <c r="K11" i="4"/>
  <c r="K9" i="4"/>
  <c r="M9" i="4"/>
  <c r="K7" i="4"/>
  <c r="K5" i="4"/>
  <c r="M5" i="4" s="1"/>
  <c r="DS7" i="10"/>
  <c r="DT7" i="10" s="1"/>
  <c r="DS8" i="10"/>
  <c r="DT8" i="10" s="1"/>
  <c r="DS9" i="10"/>
  <c r="DT9" i="10" s="1"/>
  <c r="DS10" i="10"/>
  <c r="DT10" i="10" s="1"/>
  <c r="DS11" i="10"/>
  <c r="DT11" i="10" s="1"/>
  <c r="DS12" i="10"/>
  <c r="DT12" i="10" s="1"/>
  <c r="DS13" i="10"/>
  <c r="DT13" i="10" s="1"/>
  <c r="DS14" i="10"/>
  <c r="DT14" i="10" s="1"/>
  <c r="DS15" i="10"/>
  <c r="DT15" i="10" s="1"/>
  <c r="DS16" i="10"/>
  <c r="DT16" i="10" s="1"/>
  <c r="DS17" i="10"/>
  <c r="DT17" i="10" s="1"/>
  <c r="DS18" i="10"/>
  <c r="DT18" i="10" s="1"/>
  <c r="DS19" i="10"/>
  <c r="DT19" i="10" s="1"/>
  <c r="DS20" i="10"/>
  <c r="DT20" i="10" s="1"/>
  <c r="DS21" i="10"/>
  <c r="DT21" i="10" s="1"/>
  <c r="DS22" i="10"/>
  <c r="DT22" i="10" s="1"/>
  <c r="DS23" i="10"/>
  <c r="DT23" i="10" s="1"/>
  <c r="DS24" i="10"/>
  <c r="DT24" i="10" s="1"/>
  <c r="DS25" i="10"/>
  <c r="DT25" i="10" s="1"/>
  <c r="DS26" i="10"/>
  <c r="DT26" i="10" s="1"/>
  <c r="DS27" i="10"/>
  <c r="DT27" i="10" s="1"/>
  <c r="DS28" i="10"/>
  <c r="DT28" i="10" s="1"/>
  <c r="DS29" i="10"/>
  <c r="DT29" i="10" s="1"/>
  <c r="DS30" i="10"/>
  <c r="DT30" i="10" s="1"/>
  <c r="DS31" i="10"/>
  <c r="DT31" i="10" s="1"/>
  <c r="DS32" i="10"/>
  <c r="DT32" i="10" s="1"/>
  <c r="DS33" i="10"/>
  <c r="DT33" i="10" s="1"/>
  <c r="DS34" i="10"/>
  <c r="DT34" i="10" s="1"/>
  <c r="DS35" i="10"/>
  <c r="DT35" i="10" s="1"/>
  <c r="DS36" i="10"/>
  <c r="DT36" i="10" s="1"/>
  <c r="DS37" i="10"/>
  <c r="DT37" i="10" s="1"/>
  <c r="DS38" i="10"/>
  <c r="DT38" i="10" s="1"/>
  <c r="DS39" i="10"/>
  <c r="DT39" i="10" s="1"/>
  <c r="DS40" i="10"/>
  <c r="DT40" i="10" s="1"/>
  <c r="DS41" i="10"/>
  <c r="DT41" i="10" s="1"/>
  <c r="DS42" i="10"/>
  <c r="DT42" i="10" s="1"/>
  <c r="DS43" i="10"/>
  <c r="DT43" i="10" s="1"/>
  <c r="DS44" i="10"/>
  <c r="DT44" i="10" s="1"/>
  <c r="DS45" i="10"/>
  <c r="DT45" i="10" s="1"/>
  <c r="DS46" i="10"/>
  <c r="DT46" i="10" s="1"/>
  <c r="DS47" i="10"/>
  <c r="DT47" i="10" s="1"/>
  <c r="DS48" i="10"/>
  <c r="DT48" i="10" s="1"/>
  <c r="DS49" i="10"/>
  <c r="DT49" i="10" s="1"/>
  <c r="DS50" i="10"/>
  <c r="DT50" i="10" s="1"/>
  <c r="DS51" i="10"/>
  <c r="DT51" i="10" s="1"/>
  <c r="DS52" i="10"/>
  <c r="DT52" i="10" s="1"/>
  <c r="DS53" i="10"/>
  <c r="DT53" i="10" s="1"/>
  <c r="DS54" i="10"/>
  <c r="DT54" i="10" s="1"/>
  <c r="DS55" i="10"/>
  <c r="DT55" i="10" s="1"/>
  <c r="DS56" i="10"/>
  <c r="DT56" i="10" s="1"/>
  <c r="DS57" i="10"/>
  <c r="DT57" i="10" s="1"/>
  <c r="DS58" i="10"/>
  <c r="DT58" i="10" s="1"/>
  <c r="DS59" i="10"/>
  <c r="DT59" i="10" s="1"/>
  <c r="DS60" i="10"/>
  <c r="DT60" i="10" s="1"/>
  <c r="DS61" i="10"/>
  <c r="DT61" i="10" s="1"/>
  <c r="DS62" i="10"/>
  <c r="DT62" i="10" s="1"/>
  <c r="DS63" i="10"/>
  <c r="DT63" i="10" s="1"/>
  <c r="DS64" i="10"/>
  <c r="DT64" i="10" s="1"/>
  <c r="DS65" i="10"/>
  <c r="DT65" i="10" s="1"/>
  <c r="DS66" i="10"/>
  <c r="DT66" i="10" s="1"/>
  <c r="DS67" i="10"/>
  <c r="DT67" i="10" s="1"/>
  <c r="DS68" i="10"/>
  <c r="DT68" i="10" s="1"/>
  <c r="DS69" i="10"/>
  <c r="DT69" i="10" s="1"/>
  <c r="DS70" i="10"/>
  <c r="DT70" i="10" s="1"/>
  <c r="DS71" i="10"/>
  <c r="DT71" i="10" s="1"/>
  <c r="DS72" i="10"/>
  <c r="DT72" i="10" s="1"/>
  <c r="DS73" i="10"/>
  <c r="DT73" i="10" s="1"/>
  <c r="DS74" i="10"/>
  <c r="DT74" i="10" s="1"/>
  <c r="DS75" i="10"/>
  <c r="DT75" i="10" s="1"/>
  <c r="DS76" i="10"/>
  <c r="DT76" i="10" s="1"/>
  <c r="DS77" i="10"/>
  <c r="DT77" i="10" s="1"/>
  <c r="DS78" i="10"/>
  <c r="DT78" i="10" s="1"/>
  <c r="DS79" i="10"/>
  <c r="DT79" i="10" s="1"/>
  <c r="DS80" i="10"/>
  <c r="DT80" i="10" s="1"/>
  <c r="DS81" i="10"/>
  <c r="DT81" i="10" s="1"/>
  <c r="DS82" i="10"/>
  <c r="DT82" i="10" s="1"/>
  <c r="DS83" i="10"/>
  <c r="DT83" i="10" s="1"/>
  <c r="DS84" i="10"/>
  <c r="DT84" i="10" s="1"/>
  <c r="DS85" i="10"/>
  <c r="DT85" i="10" s="1"/>
  <c r="DS86" i="10"/>
  <c r="DT86" i="10" s="1"/>
  <c r="DS87" i="10"/>
  <c r="DT87" i="10" s="1"/>
  <c r="DS88" i="10"/>
  <c r="DT88" i="10" s="1"/>
  <c r="DS89" i="10"/>
  <c r="DT89" i="10" s="1"/>
  <c r="DS90" i="10"/>
  <c r="DT90" i="10" s="1"/>
  <c r="DS91" i="10"/>
  <c r="DT91" i="10" s="1"/>
  <c r="DS92" i="10"/>
  <c r="DT92" i="10" s="1"/>
  <c r="DS93" i="10"/>
  <c r="DT93" i="10" s="1"/>
  <c r="DS94" i="10"/>
  <c r="DT94" i="10" s="1"/>
  <c r="DS95" i="10"/>
  <c r="DT95" i="10" s="1"/>
  <c r="DS96" i="10"/>
  <c r="DT96" i="10" s="1"/>
  <c r="DS97" i="10"/>
  <c r="DT97" i="10" s="1"/>
  <c r="DS98" i="10"/>
  <c r="DT98" i="10" s="1"/>
  <c r="DS99" i="10"/>
  <c r="DT99" i="10" s="1"/>
  <c r="DS100" i="10"/>
  <c r="DT100" i="10" s="1"/>
  <c r="DS101" i="10"/>
  <c r="DT101" i="10" s="1"/>
  <c r="DS102" i="10"/>
  <c r="DT102" i="10" s="1"/>
  <c r="DS103" i="10"/>
  <c r="DT103" i="10" s="1"/>
  <c r="DS104" i="10"/>
  <c r="DT104" i="10" s="1"/>
  <c r="DS105" i="10"/>
  <c r="DT105" i="10" s="1"/>
  <c r="DS106" i="10"/>
  <c r="DT106" i="10" s="1"/>
  <c r="DS107" i="10"/>
  <c r="DT107" i="10" s="1"/>
  <c r="DS108" i="10"/>
  <c r="DT108" i="10" s="1"/>
  <c r="DS109" i="10"/>
  <c r="DT109" i="10" s="1"/>
  <c r="DS110" i="10"/>
  <c r="DT110" i="10" s="1"/>
  <c r="DS111" i="10"/>
  <c r="DT111" i="10" s="1"/>
  <c r="DS112" i="10"/>
  <c r="DT112" i="10" s="1"/>
  <c r="DS113" i="10"/>
  <c r="DT113" i="10" s="1"/>
  <c r="DS114" i="10"/>
  <c r="DT114" i="10" s="1"/>
  <c r="DS115" i="10"/>
  <c r="DT115" i="10" s="1"/>
  <c r="DS116" i="10"/>
  <c r="DT116" i="10" s="1"/>
  <c r="DS117" i="10"/>
  <c r="DT117" i="10" s="1"/>
  <c r="DS118" i="10"/>
  <c r="DT118" i="10" s="1"/>
  <c r="DS119" i="10"/>
  <c r="DT119" i="10" s="1"/>
  <c r="DS120" i="10"/>
  <c r="DT120" i="10" s="1"/>
  <c r="DS121" i="10"/>
  <c r="DT121" i="10" s="1"/>
  <c r="DS122" i="10"/>
  <c r="DT122" i="10" s="1"/>
  <c r="DS123" i="10"/>
  <c r="DT123" i="10" s="1"/>
  <c r="DS124" i="10"/>
  <c r="DT124" i="10" s="1"/>
  <c r="DS125" i="10"/>
  <c r="DT125" i="10" s="1"/>
  <c r="DS126" i="10"/>
  <c r="DT126" i="10" s="1"/>
  <c r="DS127" i="10"/>
  <c r="DT127" i="10" s="1"/>
  <c r="DS128" i="10"/>
  <c r="DT128" i="10" s="1"/>
  <c r="DS129" i="10"/>
  <c r="DT129" i="10" s="1"/>
  <c r="DS130" i="10"/>
  <c r="DT130" i="10" s="1"/>
  <c r="DS131" i="10"/>
  <c r="DT131" i="10" s="1"/>
  <c r="DS132" i="10"/>
  <c r="DT132" i="10" s="1"/>
  <c r="DS133" i="10"/>
  <c r="DT133" i="10" s="1"/>
  <c r="DS134" i="10"/>
  <c r="DT134" i="10" s="1"/>
  <c r="DS135" i="10"/>
  <c r="DT135" i="10" s="1"/>
  <c r="DS136" i="10"/>
  <c r="DT136" i="10" s="1"/>
  <c r="DS137" i="10"/>
  <c r="DT137" i="10" s="1"/>
  <c r="DS138" i="10"/>
  <c r="DT138" i="10" s="1"/>
  <c r="DS139" i="10"/>
  <c r="DT139" i="10" s="1"/>
  <c r="DS140" i="10"/>
  <c r="DT140" i="10" s="1"/>
  <c r="DS141" i="10"/>
  <c r="DT141" i="10" s="1"/>
  <c r="DS142" i="10"/>
  <c r="DT142" i="10" s="1"/>
  <c r="DS143" i="10"/>
  <c r="DT143" i="10" s="1"/>
  <c r="DS144" i="10"/>
  <c r="DT144" i="10" s="1"/>
  <c r="DS145" i="10"/>
  <c r="DT145" i="10" s="1"/>
  <c r="DS146" i="10"/>
  <c r="DT146" i="10" s="1"/>
  <c r="DS147" i="10"/>
  <c r="DT147" i="10" s="1"/>
  <c r="DS148" i="10"/>
  <c r="DT148" i="10" s="1"/>
  <c r="DS149" i="10"/>
  <c r="DT149" i="10" s="1"/>
  <c r="DS150" i="10"/>
  <c r="DT150" i="10" s="1"/>
  <c r="DS151" i="10"/>
  <c r="DT151" i="10" s="1"/>
  <c r="DS152" i="10"/>
  <c r="DT152" i="10" s="1"/>
  <c r="DS153" i="10"/>
  <c r="DT153" i="10" s="1"/>
  <c r="DS154" i="10"/>
  <c r="DT154" i="10" s="1"/>
  <c r="DS155" i="10"/>
  <c r="DT155" i="10" s="1"/>
  <c r="DS156" i="10"/>
  <c r="DT156" i="10" s="1"/>
  <c r="DS157" i="10"/>
  <c r="DT157" i="10" s="1"/>
  <c r="DS158" i="10"/>
  <c r="DT158" i="10" s="1"/>
  <c r="DS159" i="10"/>
  <c r="DT159" i="10" s="1"/>
  <c r="DS160" i="10"/>
  <c r="DT160" i="10" s="1"/>
  <c r="DS161" i="10"/>
  <c r="DT161" i="10" s="1"/>
  <c r="DS162" i="10"/>
  <c r="DT162" i="10" s="1"/>
  <c r="DS163" i="10"/>
  <c r="DT163" i="10" s="1"/>
  <c r="DS164" i="10"/>
  <c r="DT164" i="10" s="1"/>
  <c r="DS165" i="10"/>
  <c r="DT165" i="10" s="1"/>
  <c r="DS166" i="10"/>
  <c r="DT166" i="10" s="1"/>
  <c r="DS167" i="10"/>
  <c r="DT167" i="10" s="1"/>
  <c r="DS168" i="10"/>
  <c r="DT168" i="10" s="1"/>
  <c r="DS169" i="10"/>
  <c r="DT169" i="10"/>
  <c r="DS170" i="10"/>
  <c r="DT170" i="10" s="1"/>
  <c r="DS171" i="10"/>
  <c r="DT171" i="10" s="1"/>
  <c r="DS172" i="10"/>
  <c r="DT172" i="10" s="1"/>
  <c r="DS173" i="10"/>
  <c r="DT173" i="10" s="1"/>
  <c r="DS174" i="10"/>
  <c r="DT174" i="10" s="1"/>
  <c r="DS175" i="10"/>
  <c r="DT175" i="10"/>
  <c r="DS176" i="10"/>
  <c r="DT176" i="10" s="1"/>
  <c r="DS177" i="10"/>
  <c r="DT177" i="10" s="1"/>
  <c r="DS178" i="10"/>
  <c r="DT178" i="10" s="1"/>
  <c r="DS179" i="10"/>
  <c r="DT179" i="10" s="1"/>
  <c r="DS180" i="10"/>
  <c r="DT180" i="10" s="1"/>
  <c r="DS181" i="10"/>
  <c r="DT181" i="10"/>
  <c r="DS182" i="10"/>
  <c r="DT182" i="10" s="1"/>
  <c r="DS183" i="10"/>
  <c r="DT183" i="10" s="1"/>
  <c r="DS184" i="10"/>
  <c r="DT184" i="10" s="1"/>
  <c r="DS185" i="10"/>
  <c r="DT185" i="10" s="1"/>
  <c r="DS186" i="10"/>
  <c r="DT186" i="10" s="1"/>
  <c r="DS187" i="10"/>
  <c r="DT187" i="10" s="1"/>
  <c r="DS188" i="10"/>
  <c r="DT188" i="10" s="1"/>
  <c r="DS189" i="10"/>
  <c r="DT189" i="10"/>
  <c r="DS190" i="10"/>
  <c r="DT190" i="10" s="1"/>
  <c r="DS191" i="10"/>
  <c r="DT191" i="10"/>
  <c r="DS192" i="10"/>
  <c r="DT192" i="10" s="1"/>
  <c r="DS193" i="10"/>
  <c r="DT193" i="10" s="1"/>
  <c r="DS194" i="10"/>
  <c r="DT194" i="10" s="1"/>
  <c r="DS195" i="10"/>
  <c r="DT195" i="10" s="1"/>
  <c r="DS196" i="10"/>
  <c r="DT196" i="10" s="1"/>
  <c r="DS197" i="10"/>
  <c r="DT197" i="10"/>
  <c r="DS198" i="10"/>
  <c r="DT198" i="10" s="1"/>
  <c r="DS199" i="10"/>
  <c r="DT199" i="10" s="1"/>
  <c r="DS200" i="10"/>
  <c r="DT200" i="10" s="1"/>
  <c r="DS201" i="10"/>
  <c r="DT201" i="10" s="1"/>
  <c r="DS202" i="10"/>
  <c r="DT202" i="10" s="1"/>
  <c r="DS203" i="10"/>
  <c r="DT203" i="10" s="1"/>
  <c r="DS204" i="10"/>
  <c r="DT204" i="10" s="1"/>
  <c r="DS205" i="10"/>
  <c r="DT205" i="10"/>
  <c r="DS206" i="10"/>
  <c r="DT206" i="10" s="1"/>
  <c r="DS207" i="10"/>
  <c r="DT207" i="10"/>
  <c r="DS208" i="10"/>
  <c r="DT208" i="10" s="1"/>
  <c r="DS209" i="10"/>
  <c r="DT209" i="10" s="1"/>
  <c r="DS210" i="10"/>
  <c r="DT210" i="10" s="1"/>
  <c r="DS211" i="10"/>
  <c r="DT211" i="10" s="1"/>
  <c r="DS212" i="10"/>
  <c r="DT212" i="10" s="1"/>
  <c r="DS213" i="10"/>
  <c r="DT213" i="10"/>
  <c r="DS214" i="10"/>
  <c r="DT214" i="10" s="1"/>
  <c r="DS215" i="10"/>
  <c r="DT215" i="10" s="1"/>
  <c r="DS216" i="10"/>
  <c r="DT216" i="10" s="1"/>
  <c r="DS217" i="10"/>
  <c r="DT217" i="10" s="1"/>
  <c r="DS218" i="10"/>
  <c r="DT218" i="10" s="1"/>
  <c r="DS219" i="10"/>
  <c r="DT219" i="10" s="1"/>
  <c r="DS220" i="10"/>
  <c r="DT220" i="10" s="1"/>
  <c r="DS221" i="10"/>
  <c r="DT221" i="10"/>
  <c r="DS222" i="10"/>
  <c r="DT222" i="10" s="1"/>
  <c r="DS223" i="10"/>
  <c r="DT223" i="10"/>
  <c r="DS224" i="10"/>
  <c r="DT224" i="10" s="1"/>
  <c r="DS225" i="10"/>
  <c r="DT225" i="10" s="1"/>
  <c r="DS226" i="10"/>
  <c r="DT226" i="10" s="1"/>
  <c r="DS227" i="10"/>
  <c r="DT227" i="10" s="1"/>
  <c r="DS228" i="10"/>
  <c r="DT228" i="10" s="1"/>
  <c r="DS229" i="10"/>
  <c r="DT229" i="10"/>
  <c r="DS230" i="10"/>
  <c r="DT230" i="10" s="1"/>
  <c r="DS231" i="10"/>
  <c r="DT231" i="10" s="1"/>
  <c r="DS232" i="10"/>
  <c r="DT232" i="10" s="1"/>
  <c r="DS233" i="10"/>
  <c r="DT233" i="10" s="1"/>
  <c r="DS6" i="10"/>
  <c r="DT6" i="10" s="1"/>
  <c r="H27" i="8"/>
  <c r="K77" i="8"/>
  <c r="K74" i="8"/>
  <c r="K72" i="8"/>
  <c r="H37" i="8"/>
  <c r="K6" i="8"/>
  <c r="K7" i="8"/>
  <c r="H5" i="8"/>
  <c r="G5" i="8"/>
  <c r="G6" i="8"/>
  <c r="I6" i="8"/>
  <c r="G7" i="8"/>
  <c r="I7" i="8" s="1"/>
  <c r="G8" i="8"/>
  <c r="I8" i="8" s="1"/>
  <c r="J8" i="8" s="1"/>
  <c r="K8" i="8" s="1"/>
  <c r="G9" i="8"/>
  <c r="I9" i="8"/>
  <c r="J9" i="8" s="1"/>
  <c r="K9" i="8" s="1"/>
  <c r="G10" i="8"/>
  <c r="I10" i="8" s="1"/>
  <c r="J10" i="8" s="1"/>
  <c r="K10" i="8" s="1"/>
  <c r="G11" i="8"/>
  <c r="I11" i="8"/>
  <c r="J11" i="8" s="1"/>
  <c r="K11" i="8" s="1"/>
  <c r="G12" i="8"/>
  <c r="I12" i="8" s="1"/>
  <c r="G13" i="8"/>
  <c r="I13" i="8" s="1"/>
  <c r="J13" i="8" s="1"/>
  <c r="K13" i="8" s="1"/>
  <c r="G14" i="8"/>
  <c r="I14" i="8" s="1"/>
  <c r="J14" i="8"/>
  <c r="K14" i="8"/>
  <c r="G15" i="8"/>
  <c r="I15" i="8" s="1"/>
  <c r="J15" i="8" s="1"/>
  <c r="K15" i="8" s="1"/>
  <c r="G16" i="8"/>
  <c r="I16" i="8" s="1"/>
  <c r="J16" i="8" s="1"/>
  <c r="K16" i="8" s="1"/>
  <c r="G17" i="8"/>
  <c r="G18" i="8"/>
  <c r="I18" i="8" s="1"/>
  <c r="J18" i="8" s="1"/>
  <c r="K18" i="8" s="1"/>
  <c r="G19" i="8"/>
  <c r="I19" i="8"/>
  <c r="J19" i="8" s="1"/>
  <c r="K19" i="8" s="1"/>
  <c r="G20" i="8"/>
  <c r="I20" i="8" s="1"/>
  <c r="J20" i="8" s="1"/>
  <c r="K20" i="8" s="1"/>
  <c r="G21" i="8"/>
  <c r="I21" i="8"/>
  <c r="J21" i="8" s="1"/>
  <c r="K21" i="8" s="1"/>
  <c r="G22" i="8"/>
  <c r="I22" i="8"/>
  <c r="J22" i="8" s="1"/>
  <c r="K22" i="8" s="1"/>
  <c r="G23" i="8"/>
  <c r="I23" i="8" s="1"/>
  <c r="J23" i="8" s="1"/>
  <c r="K23" i="8" s="1"/>
  <c r="G24" i="8"/>
  <c r="I24" i="8"/>
  <c r="J24" i="8"/>
  <c r="K24" i="8" s="1"/>
  <c r="G25" i="8"/>
  <c r="I25" i="8"/>
  <c r="J25" i="8"/>
  <c r="K25" i="8" s="1"/>
  <c r="G26" i="8"/>
  <c r="G27" i="8"/>
  <c r="I27" i="8" s="1"/>
  <c r="J27" i="8" s="1"/>
  <c r="K27" i="8" s="1"/>
  <c r="G28" i="8"/>
  <c r="I28" i="8"/>
  <c r="J28" i="8" s="1"/>
  <c r="K28" i="8" s="1"/>
  <c r="G29" i="8"/>
  <c r="I29" i="8" s="1"/>
  <c r="J29" i="8" s="1"/>
  <c r="K29" i="8" s="1"/>
  <c r="G30" i="8"/>
  <c r="I30" i="8"/>
  <c r="J30" i="8" s="1"/>
  <c r="K30" i="8" s="1"/>
  <c r="G31" i="8"/>
  <c r="I31" i="8" s="1"/>
  <c r="J31" i="8" s="1"/>
  <c r="K31" i="8" s="1"/>
  <c r="G32" i="8"/>
  <c r="I32" i="8" s="1"/>
  <c r="J32" i="8" s="1"/>
  <c r="K32" i="8" s="1"/>
  <c r="G33" i="8"/>
  <c r="I33" i="8" s="1"/>
  <c r="J33" i="8" s="1"/>
  <c r="K33" i="8" s="1"/>
  <c r="G34" i="8"/>
  <c r="I34" i="8"/>
  <c r="J34" i="8" s="1"/>
  <c r="K34" i="8" s="1"/>
  <c r="G35" i="8"/>
  <c r="G36" i="8"/>
  <c r="G37" i="8"/>
  <c r="G38" i="8"/>
  <c r="G39" i="8"/>
  <c r="I39" i="8"/>
  <c r="J39" i="8" s="1"/>
  <c r="K39" i="8" s="1"/>
  <c r="G40" i="8"/>
  <c r="G41" i="8"/>
  <c r="I41" i="8" s="1"/>
  <c r="J41" i="8" s="1"/>
  <c r="K41" i="8" s="1"/>
  <c r="G42" i="8"/>
  <c r="I42" i="8" s="1"/>
  <c r="J42" i="8" s="1"/>
  <c r="K42" i="8" s="1"/>
  <c r="G43" i="8"/>
  <c r="G44" i="8"/>
  <c r="I44" i="8" s="1"/>
  <c r="J44" i="8" s="1"/>
  <c r="K44" i="8" s="1"/>
  <c r="G45" i="8"/>
  <c r="I45" i="8" s="1"/>
  <c r="J45" i="8" s="1"/>
  <c r="K45" i="8"/>
  <c r="G46" i="8"/>
  <c r="I46" i="8" s="1"/>
  <c r="J46" i="8" s="1"/>
  <c r="K46" i="8" s="1"/>
  <c r="G47" i="8"/>
  <c r="I47" i="8" s="1"/>
  <c r="J47" i="8" s="1"/>
  <c r="K47" i="8" s="1"/>
  <c r="G48" i="8"/>
  <c r="I48" i="8" s="1"/>
  <c r="J48" i="8" s="1"/>
  <c r="K48" i="8" s="1"/>
  <c r="G49" i="8"/>
  <c r="I49" i="8" s="1"/>
  <c r="J49" i="8" s="1"/>
  <c r="K49" i="8"/>
  <c r="G50" i="8"/>
  <c r="G51" i="8"/>
  <c r="I51" i="8" s="1"/>
  <c r="J51" i="8" s="1"/>
  <c r="K51" i="8" s="1"/>
  <c r="G52" i="8"/>
  <c r="I52" i="8" s="1"/>
  <c r="J52" i="8" s="1"/>
  <c r="K52" i="8" s="1"/>
  <c r="G53" i="8"/>
  <c r="G54" i="8"/>
  <c r="I54" i="8"/>
  <c r="J54" i="8" s="1"/>
  <c r="K54" i="8" s="1"/>
  <c r="G55" i="8"/>
  <c r="I55" i="8"/>
  <c r="J55" i="8" s="1"/>
  <c r="K55" i="8" s="1"/>
  <c r="G56" i="8"/>
  <c r="G57" i="8"/>
  <c r="I57" i="8"/>
  <c r="J57" i="8" s="1"/>
  <c r="K57" i="8" s="1"/>
  <c r="G58" i="8"/>
  <c r="I58" i="8" s="1"/>
  <c r="J58" i="8" s="1"/>
  <c r="K58" i="8" s="1"/>
  <c r="G59" i="8"/>
  <c r="G60" i="8"/>
  <c r="I60" i="8" s="1"/>
  <c r="J60" i="8" s="1"/>
  <c r="K60" i="8" s="1"/>
  <c r="G61" i="8"/>
  <c r="G62" i="8"/>
  <c r="I62" i="8" s="1"/>
  <c r="J62" i="8" s="1"/>
  <c r="K62" i="8" s="1"/>
  <c r="G63" i="8"/>
  <c r="G64" i="8"/>
  <c r="G65" i="8"/>
  <c r="G66" i="8"/>
  <c r="I66" i="8" s="1"/>
  <c r="J66" i="8" s="1"/>
  <c r="K66" i="8" s="1"/>
  <c r="G67" i="8"/>
  <c r="I67" i="8" s="1"/>
  <c r="J67" i="8" s="1"/>
  <c r="K67" i="8"/>
  <c r="G68" i="8"/>
  <c r="I68" i="8" s="1"/>
  <c r="J68" i="8" s="1"/>
  <c r="K68" i="8" s="1"/>
  <c r="G69" i="8"/>
  <c r="I69" i="8" s="1"/>
  <c r="J69" i="8" s="1"/>
  <c r="K69" i="8"/>
  <c r="G70" i="8"/>
  <c r="I70" i="8" s="1"/>
  <c r="J70" i="8" s="1"/>
  <c r="K70" i="8" s="1"/>
  <c r="G71" i="8"/>
  <c r="I71" i="8" s="1"/>
  <c r="J71" i="8" s="1"/>
  <c r="K71" i="8" s="1"/>
  <c r="G72" i="8"/>
  <c r="I72" i="8" s="1"/>
  <c r="G73" i="8"/>
  <c r="I73" i="8"/>
  <c r="J73" i="8" s="1"/>
  <c r="K73" i="8" s="1"/>
  <c r="G74" i="8"/>
  <c r="I74" i="8"/>
  <c r="G75" i="8"/>
  <c r="I75" i="8" s="1"/>
  <c r="J75" i="8" s="1"/>
  <c r="K75" i="8" s="1"/>
  <c r="G76" i="8"/>
  <c r="I76" i="8" s="1"/>
  <c r="J76" i="8" s="1"/>
  <c r="K76" i="8" s="1"/>
  <c r="G77" i="8"/>
  <c r="I77" i="8" s="1"/>
  <c r="G78" i="8"/>
  <c r="G79" i="8"/>
  <c r="I79" i="8" s="1"/>
  <c r="J79" i="8" s="1"/>
  <c r="K79" i="8" s="1"/>
  <c r="G80" i="8"/>
  <c r="I80" i="8"/>
  <c r="J80" i="8" s="1"/>
  <c r="K80" i="8" s="1"/>
  <c r="G81" i="8"/>
  <c r="I81" i="8" s="1"/>
  <c r="J81" i="8" s="1"/>
  <c r="K81" i="8" s="1"/>
  <c r="G82" i="8"/>
  <c r="I82" i="8"/>
  <c r="J82" i="8" s="1"/>
  <c r="K82" i="8" s="1"/>
  <c r="G83" i="8"/>
  <c r="G84" i="8"/>
  <c r="I84" i="8" s="1"/>
  <c r="J84" i="8" s="1"/>
  <c r="K84" i="8" s="1"/>
  <c r="G85" i="8"/>
  <c r="I85" i="8" s="1"/>
  <c r="J85" i="8" s="1"/>
  <c r="K85" i="8" s="1"/>
  <c r="G86" i="8"/>
  <c r="G87" i="8"/>
  <c r="G88" i="8"/>
  <c r="G89" i="8"/>
  <c r="G90" i="8"/>
  <c r="G91" i="8"/>
  <c r="G92" i="8"/>
  <c r="G93" i="8"/>
  <c r="G94" i="8"/>
  <c r="G95" i="8"/>
  <c r="G96" i="8"/>
  <c r="G4" i="8"/>
  <c r="I4" i="8" s="1"/>
  <c r="J4" i="8" s="1"/>
  <c r="K4" i="8" s="1"/>
  <c r="M4" i="8" s="1"/>
  <c r="L212" i="7"/>
  <c r="L211" i="7"/>
  <c r="L210" i="7"/>
  <c r="L209" i="7"/>
  <c r="L208" i="7"/>
  <c r="L207" i="7"/>
  <c r="L206" i="7"/>
  <c r="L205" i="7"/>
  <c r="L204" i="7"/>
  <c r="L203" i="7"/>
  <c r="N201" i="7"/>
  <c r="O201" i="7" s="1"/>
  <c r="N200" i="7"/>
  <c r="O200" i="7"/>
  <c r="N199" i="7"/>
  <c r="O199" i="7" s="1"/>
  <c r="N198" i="7"/>
  <c r="O198" i="7" s="1"/>
  <c r="N197" i="7"/>
  <c r="O197" i="7" s="1"/>
  <c r="N196" i="7"/>
  <c r="O196" i="7" s="1"/>
  <c r="N195" i="7"/>
  <c r="O195" i="7" s="1"/>
  <c r="N194" i="7"/>
  <c r="O194" i="7"/>
  <c r="N193" i="7"/>
  <c r="O193" i="7" s="1"/>
  <c r="N192" i="7"/>
  <c r="O192" i="7" s="1"/>
  <c r="N191" i="7"/>
  <c r="O191" i="7" s="1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2" i="7"/>
  <c r="M71" i="7"/>
  <c r="M70" i="7"/>
  <c r="M69" i="7"/>
  <c r="M68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6" i="7"/>
  <c r="N35" i="7"/>
  <c r="O216" i="7"/>
  <c r="O215" i="7"/>
  <c r="O214" i="7"/>
  <c r="O212" i="7"/>
  <c r="O211" i="7"/>
  <c r="O210" i="7"/>
  <c r="O209" i="7"/>
  <c r="O208" i="7"/>
  <c r="O207" i="7"/>
  <c r="O206" i="7"/>
  <c r="O205" i="7"/>
  <c r="O204" i="7"/>
  <c r="O203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32" i="7"/>
  <c r="O31" i="7"/>
  <c r="O30" i="7"/>
  <c r="O29" i="7"/>
  <c r="O28" i="7"/>
  <c r="O27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G216" i="7"/>
  <c r="G215" i="7"/>
  <c r="G214" i="7"/>
  <c r="G212" i="7"/>
  <c r="G211" i="7"/>
  <c r="G210" i="7"/>
  <c r="G209" i="7"/>
  <c r="G208" i="7"/>
  <c r="G207" i="7"/>
  <c r="G206" i="7"/>
  <c r="G205" i="7"/>
  <c r="G204" i="7"/>
  <c r="G203" i="7"/>
  <c r="G200" i="7"/>
  <c r="G201" i="7"/>
  <c r="G199" i="7"/>
  <c r="G198" i="7"/>
  <c r="G197" i="7"/>
  <c r="G196" i="7"/>
  <c r="G195" i="7"/>
  <c r="G192" i="7"/>
  <c r="G193" i="7"/>
  <c r="G194" i="7"/>
  <c r="G191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2" i="7"/>
  <c r="G71" i="7"/>
  <c r="G70" i="7"/>
  <c r="G69" i="7"/>
  <c r="G68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6" i="7"/>
  <c r="G35" i="7"/>
  <c r="G32" i="7"/>
  <c r="G31" i="7"/>
  <c r="G30" i="7"/>
  <c r="G29" i="7"/>
  <c r="G28" i="7"/>
  <c r="G27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5" i="7"/>
  <c r="G6" i="7"/>
  <c r="G7" i="7"/>
  <c r="G8" i="7"/>
  <c r="G9" i="7"/>
  <c r="G10" i="7"/>
  <c r="G4" i="7"/>
  <c r="O4" i="6"/>
  <c r="O18" i="6"/>
  <c r="J20" i="6"/>
  <c r="J16" i="6"/>
  <c r="J15" i="6"/>
  <c r="I10" i="5"/>
  <c r="I9" i="5"/>
  <c r="I8" i="5"/>
  <c r="I7" i="5"/>
  <c r="I5" i="8" l="1"/>
  <c r="J5" i="8" s="1"/>
  <c r="K5" i="8" s="1"/>
  <c r="I37" i="8"/>
  <c r="J37" i="8" s="1"/>
  <c r="K37" i="8" s="1"/>
</calcChain>
</file>

<file path=xl/sharedStrings.xml><?xml version="1.0" encoding="utf-8"?>
<sst xmlns="http://schemas.openxmlformats.org/spreadsheetml/2006/main" count="4612" uniqueCount="631">
  <si>
    <t>SKU code</t>
  </si>
  <si>
    <t>SKU description</t>
  </si>
  <si>
    <t>CG051</t>
  </si>
  <si>
    <t>Chakra Gold 25gm Guill Pk-(24kg)net wt.</t>
  </si>
  <si>
    <t>CHAKRA GOLD POLYPACK RS.10/-(20G)</t>
  </si>
  <si>
    <t>TE104</t>
  </si>
  <si>
    <t>Tetley Green Tea Tea Bags 30s Reg (1.3g)</t>
  </si>
  <si>
    <t>KD017</t>
  </si>
  <si>
    <t>Kanan Devan Dust 100gm Polypack KL</t>
  </si>
  <si>
    <t>KD072</t>
  </si>
  <si>
    <t>Kanan Devan Red 500gX2 HTS KK</t>
  </si>
  <si>
    <t>KD005</t>
  </si>
  <si>
    <t>Kanan Devan Dust 100gm Polypack KK</t>
  </si>
  <si>
    <t>TT064VAB</t>
  </si>
  <si>
    <t>Tata Tea Dust Rs 1.00 Paisa Pack Mah(3g)</t>
  </si>
  <si>
    <t>CG001VAN</t>
  </si>
  <si>
    <t>Chakra Gold Dust Rs1 2.5G New Config-MT</t>
  </si>
  <si>
    <t>TE095</t>
  </si>
  <si>
    <t>Tetley 100gm Green Lf-Lemon Flv-CekaPack</t>
  </si>
  <si>
    <t>TE097</t>
  </si>
  <si>
    <t>Tetley Leaf 100s Hard Tea Bags-NEW 1.7g</t>
  </si>
  <si>
    <t>KD077</t>
  </si>
  <si>
    <t>Kanan Devan Red 250gX8 HTS KK</t>
  </si>
  <si>
    <t>KD032</t>
  </si>
  <si>
    <t>KD020PAA</t>
  </si>
  <si>
    <t>Kanan Devan Dust 1kg Polypk KL Coup Pr</t>
  </si>
  <si>
    <t>KD035</t>
  </si>
  <si>
    <t>Kanan Devan Dust 250gm Pet Jar TN</t>
  </si>
  <si>
    <t>KD066</t>
  </si>
  <si>
    <t>Kanan Devan Dust 50s Hard Tea Bags</t>
  </si>
  <si>
    <t>TA020</t>
  </si>
  <si>
    <t>KD029</t>
  </si>
  <si>
    <t>Kanan Devan Dust 100gm Polypack TN</t>
  </si>
  <si>
    <t>TA021</t>
  </si>
  <si>
    <t>TA015</t>
  </si>
  <si>
    <t>Tata Agni Dust 250gm Polypack AP/TN</t>
  </si>
  <si>
    <t>KD031</t>
  </si>
  <si>
    <t>Kanan Devan Dust 500gm Polypack TN</t>
  </si>
  <si>
    <t>KD007</t>
  </si>
  <si>
    <t>Kanan Devan Dust 500gm Polypack KK</t>
  </si>
  <si>
    <t>KD009</t>
  </si>
  <si>
    <t>Kanan Devan Dust 1kg Polypack KK</t>
  </si>
  <si>
    <t>KD059</t>
  </si>
  <si>
    <t>Kanan Devan Dust 1kg Polypack Red KK/TN</t>
  </si>
  <si>
    <t>TA014</t>
  </si>
  <si>
    <t>Tata Agni Dust 100gm Polypack AP/TN</t>
  </si>
  <si>
    <t>KD033</t>
  </si>
  <si>
    <t>Kanan Devan Dust 2kg Polypack HTS TN/KL</t>
  </si>
  <si>
    <t>KD004</t>
  </si>
  <si>
    <t>Kanan Devan Dust 50gm Polypack KK</t>
  </si>
  <si>
    <t>KD024VAH</t>
  </si>
  <si>
    <t>Kanan Devan Red Rs.10/ 40g-VP-KL-NEW SEC</t>
  </si>
  <si>
    <t>KD055</t>
  </si>
  <si>
    <t>Kanan Devan Dust 100gm Polypack Red KL</t>
  </si>
  <si>
    <t>KD006</t>
  </si>
  <si>
    <t>Kanan Devan Dust 250gm Polypack KK</t>
  </si>
  <si>
    <t>KD019</t>
  </si>
  <si>
    <t>Kanan Devan Dust 500gm Polypack KL</t>
  </si>
  <si>
    <t>KD056</t>
  </si>
  <si>
    <t>Kanan Devan Dust 250gm Polypack Red KL</t>
  </si>
  <si>
    <t>TA016</t>
  </si>
  <si>
    <t>Tata Agni Dust 500gm Polypack AP/TN</t>
  </si>
  <si>
    <t>KD060</t>
  </si>
  <si>
    <t>Kanan Devan Dust 500g Polypack Red KK/TN</t>
  </si>
  <si>
    <t>TA022</t>
  </si>
  <si>
    <t>TA013</t>
  </si>
  <si>
    <t>Tata Agni Dust 50gm Polypack AP/TN</t>
  </si>
  <si>
    <t>TE091</t>
  </si>
  <si>
    <t>Tetley 100gm Green Leaf Ceka Pack-New</t>
  </si>
  <si>
    <t>KD075PAB</t>
  </si>
  <si>
    <t>Kanan Devan Red 500gX2 HTS-KL-Coupon Pr</t>
  </si>
  <si>
    <t>KD075</t>
  </si>
  <si>
    <t>TA012</t>
  </si>
  <si>
    <t>Tata Agni Dust 25gm Polypack AP/TN</t>
  </si>
  <si>
    <t>KD010</t>
  </si>
  <si>
    <t>Kanan Devan Dust 2kg Polypack HTS KK</t>
  </si>
  <si>
    <t>Tetley Green Tea Tea Bags 100s Reg(1.3g)</t>
  </si>
  <si>
    <t>TE107</t>
  </si>
  <si>
    <t>TetleySuperGreen Immune 30s C&amp;H ENV 1.5g</t>
  </si>
  <si>
    <t>TE108</t>
  </si>
  <si>
    <t>Tetley SuperGreen Boost 10s L&amp;M ENV 1.5g</t>
  </si>
  <si>
    <t>TE109</t>
  </si>
  <si>
    <t>Tetley SuperGreen Boost 30s L&amp;M ENV 1.5g</t>
  </si>
  <si>
    <t>KD012</t>
  </si>
  <si>
    <t>Kanan Devan Dust 250gm Pet Jar KK</t>
  </si>
  <si>
    <t>KD022</t>
  </si>
  <si>
    <t>Kanan Devan Dust 250gm Pet Jar KL</t>
  </si>
  <si>
    <t>TE069</t>
  </si>
  <si>
    <t>TetleyGreenTeaTea Bags 30s Lemon &amp; Honey</t>
  </si>
  <si>
    <t>KD030</t>
  </si>
  <si>
    <t>Kanan Devan Dust 250gm Polypack TN</t>
  </si>
  <si>
    <t>KD061</t>
  </si>
  <si>
    <t>CG052</t>
  </si>
  <si>
    <t>Chakra Gold 50gm Guill Pk-(24kg)net wt.</t>
  </si>
  <si>
    <t>KD021</t>
  </si>
  <si>
    <t>Kanan Devan Dust 100gm Pet Jar KL</t>
  </si>
  <si>
    <t>KD039VAB</t>
  </si>
  <si>
    <t>Kanan Devan Green Rs10-KL-35g NEW CONFIG</t>
  </si>
  <si>
    <t>TE097PAA</t>
  </si>
  <si>
    <t>Tetley Leaf 100s Hard Tea Bags-EMA 1.7g</t>
  </si>
  <si>
    <t>TE112</t>
  </si>
  <si>
    <t>Tetley GreenTea Tea Bags100s L&amp;H-EMA</t>
  </si>
  <si>
    <t>KD057</t>
  </si>
  <si>
    <t>Kanan Devan Dust 500gm Polypack Red KL</t>
  </si>
  <si>
    <t>TA016AN</t>
  </si>
  <si>
    <t>Tata Agni Dust 500gm Polypack-AN</t>
  </si>
  <si>
    <t>KD058</t>
  </si>
  <si>
    <t>Kanan Devan Dust 1kg Polypack Red KL</t>
  </si>
  <si>
    <t>KD079</t>
  </si>
  <si>
    <t>Kanan Devan Dust 500gm Pet Jar KL NEW</t>
  </si>
  <si>
    <t>KD078</t>
  </si>
  <si>
    <t>Kanan Devan Dust 500gm Pet Jar KK NEW</t>
  </si>
  <si>
    <t>KD028</t>
  </si>
  <si>
    <t>Kanan Devan Dust 50gm Polypack TN</t>
  </si>
  <si>
    <t>KD062</t>
  </si>
  <si>
    <t>Kanan Devan Dust 100g Polypack Red KK/TN</t>
  </si>
  <si>
    <t>KD073VAH</t>
  </si>
  <si>
    <t>Kanan Devan Red Rs.10/-40g-VP-TN-NEW SEC</t>
  </si>
  <si>
    <t>KD002VAG</t>
  </si>
  <si>
    <t>Kanan Devan Dst Re1 PaisaPk KK(3g)MTRACK</t>
  </si>
  <si>
    <t>KD020PAB</t>
  </si>
  <si>
    <t>Kanan Devan Dust 1kg PP KL SUGAR PR</t>
  </si>
  <si>
    <t>KD020</t>
  </si>
  <si>
    <t>Kanan Devan Dust 1kg Polypack KL</t>
  </si>
  <si>
    <t>KD016</t>
  </si>
  <si>
    <t>Kannan Devan green 50 g KL</t>
  </si>
  <si>
    <t>TE117</t>
  </si>
  <si>
    <t>Tetley SuperGreen Boost 10s L&amp;M JKT 1.5g</t>
  </si>
  <si>
    <t>TE116</t>
  </si>
  <si>
    <t>TetleySuperGreen Immune 30s C&amp;H JKT 1.5g</t>
  </si>
  <si>
    <t>TE118</t>
  </si>
  <si>
    <t>Tetley SuperGreen Boost 30s L&amp;M JKT 1.5g</t>
  </si>
  <si>
    <t>TE115</t>
  </si>
  <si>
    <t>TetleySuperGreen Immune 10s C&amp;H JKT 1.5g</t>
  </si>
  <si>
    <t>KD059PAE</t>
  </si>
  <si>
    <t>Kanan Devan Dust 1kg PP Red KK/TN Suga</t>
  </si>
  <si>
    <t>Kanan Devan Dust 250g PP-KL-Coffee50g PR</t>
  </si>
  <si>
    <t>KD037PAF</t>
  </si>
  <si>
    <t>Kanan Devan Green Rs10-KK-39g-B3G1 Promo</t>
  </si>
  <si>
    <t>KD032PAK</t>
  </si>
  <si>
    <t>KD089</t>
  </si>
  <si>
    <t>Kannan Devan Red 100 g KK</t>
  </si>
  <si>
    <t>KD090</t>
  </si>
  <si>
    <t>Kannan Devan Red 250 g KK</t>
  </si>
  <si>
    <t>KD091</t>
  </si>
  <si>
    <t>Kannan Devan Red 500 g KK</t>
  </si>
  <si>
    <t>TE119PAA</t>
  </si>
  <si>
    <t>Tetley Green Tea Bags 25s+5s Reg (1.3g)</t>
  </si>
  <si>
    <t>TE120PEMA</t>
  </si>
  <si>
    <t>TetleyGreenTeaTea Bags 25+5's LH EMA</t>
  </si>
  <si>
    <t>TE103</t>
  </si>
  <si>
    <t>Tetley Green Tea Bag 10s Regular</t>
  </si>
  <si>
    <t>Blend</t>
  </si>
  <si>
    <t>KD01</t>
  </si>
  <si>
    <t>KD09</t>
  </si>
  <si>
    <t>CD01</t>
  </si>
  <si>
    <t>TP04</t>
  </si>
  <si>
    <t>KD05</t>
  </si>
  <si>
    <t>KD02</t>
  </si>
  <si>
    <t>TD01</t>
  </si>
  <si>
    <t>CD03</t>
  </si>
  <si>
    <t>KD03</t>
  </si>
  <si>
    <t>TP05</t>
  </si>
  <si>
    <t>TP06</t>
  </si>
  <si>
    <t>TD07</t>
  </si>
  <si>
    <t>AD02</t>
  </si>
  <si>
    <t>AD01</t>
  </si>
  <si>
    <t>KD07</t>
  </si>
  <si>
    <t>KD001</t>
  </si>
  <si>
    <t>GD03</t>
  </si>
  <si>
    <t>KD006PAH</t>
  </si>
  <si>
    <t>Kanan Devan Dust 250gm Polypack KK Photo escacpade</t>
  </si>
  <si>
    <t>KD018PAN</t>
  </si>
  <si>
    <t>Kanan Devan Dust 250gm Polypack KL Photo escacpade</t>
  </si>
  <si>
    <t>TE120EMA</t>
  </si>
  <si>
    <t>TetleyGreenTeaTea Bags 25s LH EMA</t>
  </si>
  <si>
    <t>KD083</t>
  </si>
  <si>
    <t>Kanan Devan Duet 250g Doy Pack-KL</t>
  </si>
  <si>
    <t>KD084</t>
  </si>
  <si>
    <t>Kanan Devan Duet 100g Doy Pack-KL</t>
  </si>
  <si>
    <t>CG037VAY</t>
  </si>
  <si>
    <t>CG033VBH</t>
  </si>
  <si>
    <t>CG001VAQ</t>
  </si>
  <si>
    <t>Tata Agni Dust 100gm Polypack KK</t>
  </si>
  <si>
    <t>Tata Agni Dust 250gm Polypack KK</t>
  </si>
  <si>
    <t>CHAKRA GOLD POLYPACK RS.10/-(19G)</t>
  </si>
  <si>
    <t>CHAKRA GOLD POLYPACK RS.5/-(9.5G) NEW</t>
  </si>
  <si>
    <t>KD10</t>
  </si>
  <si>
    <t>Tata Agni Dust 500gm Polypack KK</t>
  </si>
  <si>
    <t>Chakra Gold Dust Rs1 2G New Config-MT</t>
  </si>
  <si>
    <t>Kanan Devan Dust 250g Polypack Red TN</t>
  </si>
  <si>
    <t>CG037PAA</t>
  </si>
  <si>
    <t>Chakra Gold Rs 10 23 g Promo</t>
  </si>
  <si>
    <t>KD018PAI</t>
  </si>
  <si>
    <t>KD019PAI</t>
  </si>
  <si>
    <t>Kanan Devan Dust 500gm PP KL PriceOff Pr</t>
  </si>
  <si>
    <t>TA018</t>
  </si>
  <si>
    <t>KD072PAB</t>
  </si>
  <si>
    <t>Tata Agni Dust 25gm Polypack KK/MH</t>
  </si>
  <si>
    <t>Hopper</t>
  </si>
  <si>
    <t>PV27</t>
  </si>
  <si>
    <t>KD018PAV</t>
  </si>
  <si>
    <t>Kanan Devan Dust 250gm PP KL Biscuit Pr</t>
  </si>
  <si>
    <t>KD019PAL</t>
  </si>
  <si>
    <t>Kanan Devan Dust 500gm PP KL Sugar Pr</t>
  </si>
  <si>
    <t>KD037PAH</t>
  </si>
  <si>
    <t>Kanan Devan Green Rs10-KK-GO-38g NEW -Promo</t>
  </si>
  <si>
    <t>KD046PAM</t>
  </si>
  <si>
    <t>KD008</t>
  </si>
  <si>
    <t xml:space="preserve">Kanan Devan Dust 500gmX2 Polypack HTS KK </t>
  </si>
  <si>
    <t>PVH01</t>
  </si>
  <si>
    <t>TE105EMA</t>
  </si>
  <si>
    <t>KD037VAM</t>
  </si>
  <si>
    <t xml:space="preserve">Kanan Devan Green Rs10-GO-38g NEW </t>
  </si>
  <si>
    <t>SKU</t>
  </si>
  <si>
    <t>KG</t>
  </si>
  <si>
    <t>CASES</t>
  </si>
  <si>
    <t>CF</t>
  </si>
  <si>
    <t>KK02</t>
  </si>
  <si>
    <t>TN03</t>
  </si>
  <si>
    <t>KD018</t>
  </si>
  <si>
    <t>Kanan Devan Dust 250g PP KL</t>
  </si>
  <si>
    <t>PV26</t>
  </si>
  <si>
    <t>PVH03</t>
  </si>
  <si>
    <t>PV24</t>
  </si>
  <si>
    <t>PV25</t>
  </si>
  <si>
    <t>PV28</t>
  </si>
  <si>
    <t>PVH02</t>
  </si>
  <si>
    <t>PPANZ0401</t>
  </si>
  <si>
    <t>P.POUCH 100G STARBUCKS MASALA</t>
  </si>
  <si>
    <t>NO</t>
  </si>
  <si>
    <t>SBANZ0401</t>
  </si>
  <si>
    <t>SEC.BAG 100G STARBUCKS MASALA</t>
  </si>
  <si>
    <t>Whole masala Chai Blend Retail</t>
  </si>
  <si>
    <t>SB01</t>
  </si>
  <si>
    <t>STARBUCKSCHAI MASALA</t>
  </si>
  <si>
    <t>Masala Flavor (&lt;25 KGS) GN</t>
  </si>
  <si>
    <t>CFDAN0101</t>
  </si>
  <si>
    <t>CFC KLD Starbucks 100gm</t>
  </si>
  <si>
    <t>PLABZ0206</t>
  </si>
  <si>
    <t>Paper Label Starbucks ISMB</t>
  </si>
  <si>
    <t>PLABZ0208</t>
  </si>
  <si>
    <t>Paper Label Starbucks ISMB CFC</t>
  </si>
  <si>
    <t>SB02</t>
  </si>
  <si>
    <t>STARBUCKS HATHIKULI ORGANIC</t>
  </si>
  <si>
    <t>PLABZ0207</t>
  </si>
  <si>
    <t>Paper Label Starbucks Hathikuli</t>
  </si>
  <si>
    <t>PLABZ0209</t>
  </si>
  <si>
    <t>Paper Label Starbucks Hathikuli CFC</t>
  </si>
  <si>
    <t>__________________</t>
  </si>
  <si>
    <t>________________________________________</t>
  </si>
  <si>
    <t>_.___.___.___,___V</t>
  </si>
  <si>
    <t>___</t>
  </si>
  <si>
    <t>FB001</t>
  </si>
  <si>
    <t>Fabsta Green Tea 100pcs</t>
  </si>
  <si>
    <t>TE113</t>
  </si>
  <si>
    <t>TE121EMA</t>
  </si>
  <si>
    <t>Tetley GreenTea Bags 100s GML-EMA</t>
  </si>
  <si>
    <t>TetleyGreenTea Bags25s GML EMA</t>
  </si>
  <si>
    <t>KD037PAJ</t>
  </si>
  <si>
    <t>Kanan Devan Gr Rs10-KKin bundle offer38g</t>
  </si>
  <si>
    <t>CG033VBK</t>
  </si>
  <si>
    <t>CHAKRA GOLD POLYPACK RS.5/-(11.5G)-ST</t>
  </si>
  <si>
    <t>PV42</t>
  </si>
  <si>
    <t>KD046PAO</t>
  </si>
  <si>
    <t>Kanan Devan Green Rs.5-KK-Bundle promo</t>
  </si>
  <si>
    <t>PV36</t>
  </si>
  <si>
    <t>PVH07</t>
  </si>
  <si>
    <t>TE119PEMA</t>
  </si>
  <si>
    <t>Tetley GreenTeaBag 25+5s Reg (1.3g) EMA</t>
  </si>
  <si>
    <t>1kg</t>
  </si>
  <si>
    <t>Kanan Devan Dust 500gX2 Poly P HTS TN/KL</t>
  </si>
  <si>
    <t xml:space="preserve">Kanan Devan Red 500gX2 HTS KL/TN-KD07 </t>
  </si>
  <si>
    <t>Kanan Devan Dust 50gm Polypack KL</t>
  </si>
  <si>
    <t>Tetley 100gm Green LfLemon FlvCekaPack</t>
  </si>
  <si>
    <t>TE121PEMA</t>
  </si>
  <si>
    <t>TetleyGreenTea Bags25+5s GML EMA</t>
  </si>
  <si>
    <t>Tetley GTB 100s Reg(1.3g) EMA</t>
  </si>
  <si>
    <t>TE119PEMAC</t>
  </si>
  <si>
    <t>Tetley Green TB 25+5s Reg (1.3g) EMACSD</t>
  </si>
  <si>
    <t>TE120PEMAC</t>
  </si>
  <si>
    <t>TetleyGreenTeaTea Bags 25+5's LH EMACSD</t>
  </si>
  <si>
    <t>Tata Agni Dust 250gm Polypack MH/KK</t>
  </si>
  <si>
    <t>Kanan Devan Gr Rs.5-KKin bundle Offer20g</t>
  </si>
  <si>
    <t>Tata Agni Dust 25gm Polypack MH/KK</t>
  </si>
  <si>
    <t>Kanan Devan Dust 500gmX2 Polypack HTS KK</t>
  </si>
  <si>
    <t>Tata Agni Dust 100gm Polypack MH/KK</t>
  </si>
  <si>
    <t>Kanan Devan Dust 250gm Polypack Red KK</t>
  </si>
  <si>
    <t>Tata Agni Dust 500gm Polypack MH/KK</t>
  </si>
  <si>
    <t>Kanan Devan Dust 500gm Polypack Red KK</t>
  </si>
  <si>
    <t>Kanan Devan Dust 100gm Polypack Red KK</t>
  </si>
  <si>
    <t>TE121PEMAC</t>
  </si>
  <si>
    <t>TetleyGreenTea Bags25+5s GML EMACSD</t>
  </si>
  <si>
    <t>Kanan Devan Dust 250g Polypack Red KK/TN</t>
  </si>
  <si>
    <t>TE105TAJ</t>
  </si>
  <si>
    <t>Tetley Green Tea Bags 100s Reg(1.3g) TAJ</t>
  </si>
  <si>
    <t>TE112TAJ</t>
  </si>
  <si>
    <t>Tetley GreenTea Tea Bags100s L&amp;H-EMA-TAJ</t>
  </si>
  <si>
    <t>TE119TAJ</t>
  </si>
  <si>
    <t>Tetley Green Tea Bags 25s Reg (1.3g)TAJ</t>
  </si>
  <si>
    <t>Kanan Devan Green Rs10-KK-GO-38g NEW</t>
  </si>
  <si>
    <t>DEPO</t>
  </si>
  <si>
    <t>MATERIAL</t>
  </si>
  <si>
    <t>MATERIAL DESCRIPTION</t>
  </si>
  <si>
    <t>Balance kg</t>
  </si>
  <si>
    <t>Values</t>
  </si>
  <si>
    <t xml:space="preserve"> Balance kg</t>
  </si>
  <si>
    <t xml:space="preserve"> D1</t>
  </si>
  <si>
    <t xml:space="preserve"> D2</t>
  </si>
  <si>
    <t xml:space="preserve"> D3</t>
  </si>
  <si>
    <t xml:space="preserve"> D4</t>
  </si>
  <si>
    <t xml:space="preserve"> D5</t>
  </si>
  <si>
    <t xml:space="preserve"> D6</t>
  </si>
  <si>
    <t xml:space="preserve"> D7</t>
  </si>
  <si>
    <t xml:space="preserve"> D8</t>
  </si>
  <si>
    <t xml:space="preserve"> D9</t>
  </si>
  <si>
    <t>KL01</t>
  </si>
  <si>
    <t>KL01 Total</t>
  </si>
  <si>
    <t>KK01</t>
  </si>
  <si>
    <t>KK01 Total</t>
  </si>
  <si>
    <t>KK02 Total</t>
  </si>
  <si>
    <t>TN01</t>
  </si>
  <si>
    <t>TN01 Total</t>
  </si>
  <si>
    <t>TN02</t>
  </si>
  <si>
    <t>TN02 Total</t>
  </si>
  <si>
    <t>TN03 Total</t>
  </si>
  <si>
    <t>AP01</t>
  </si>
  <si>
    <t>AP01 Total</t>
  </si>
  <si>
    <t>GO01</t>
  </si>
  <si>
    <t>GO01 Total</t>
  </si>
  <si>
    <t>AP03</t>
  </si>
  <si>
    <t>AP03 Total</t>
  </si>
  <si>
    <t>MH01</t>
  </si>
  <si>
    <t>MH01 Total</t>
  </si>
  <si>
    <t>Grand Total</t>
  </si>
  <si>
    <t>s.Family</t>
  </si>
  <si>
    <t xml:space="preserve"> W1</t>
  </si>
  <si>
    <t xml:space="preserve"> W2</t>
  </si>
  <si>
    <t>DUST-POLY-250</t>
  </si>
  <si>
    <t>DUST-POLY-250 Total</t>
  </si>
  <si>
    <t>DUST-POLY-500 X 2</t>
  </si>
  <si>
    <t>DUST-POLY-500 X 2 Total</t>
  </si>
  <si>
    <t>DUST-POLY-100</t>
  </si>
  <si>
    <t>DUST-POLY-100 Total</t>
  </si>
  <si>
    <t>DUST-POLY-500</t>
  </si>
  <si>
    <t>DUST-POLY-500 Total</t>
  </si>
  <si>
    <t>DUST-POLY-1000</t>
  </si>
  <si>
    <t>DUST-POLY-1000 Total</t>
  </si>
  <si>
    <t>DUST-POLY-RS.5</t>
  </si>
  <si>
    <t>DUST-POLY-RS.5 Total</t>
  </si>
  <si>
    <t>DUST-POLY-RS.10/-</t>
  </si>
  <si>
    <t>DUST-POLY-RS.10/- Total</t>
  </si>
  <si>
    <t>DUST-POLY-2000</t>
  </si>
  <si>
    <t>DUST-POLY-2000 Total</t>
  </si>
  <si>
    <t>DUST-POLY-25</t>
  </si>
  <si>
    <t>DUST-POLY-25 Total</t>
  </si>
  <si>
    <t>DUST-PAISE PACK-NORMAL-RE.1/-MT</t>
  </si>
  <si>
    <t>DUST-PAISE PACK-NORMAL-RE.1/-MT Total</t>
  </si>
  <si>
    <t>DUST-GUILL-50</t>
  </si>
  <si>
    <t>DUST-GUILL-50 Total</t>
  </si>
  <si>
    <t>DUST-POLY-250 x8</t>
  </si>
  <si>
    <t>DUST-POLY-250 x8 Total</t>
  </si>
  <si>
    <t>DUST-PFC-250g</t>
  </si>
  <si>
    <t>DUST-PFC-250g Total</t>
  </si>
  <si>
    <t>TBAG-Hard Tag- ENV-IMA</t>
  </si>
  <si>
    <t>TBAG-Hard Tag- ENV-IMA Total</t>
  </si>
  <si>
    <t>DUST-POLY-50</t>
  </si>
  <si>
    <t>DUST-POLY-50 Total</t>
  </si>
  <si>
    <t>LEAF-CEKA-100</t>
  </si>
  <si>
    <t>LEAF-CEKA-100 Total</t>
  </si>
  <si>
    <t>DUST-PFC-100g</t>
  </si>
  <si>
    <t>DUST-PFC-100g Total</t>
  </si>
  <si>
    <t>TBAG-Hard Tag Normal</t>
  </si>
  <si>
    <t>TBAG-Hard Tag Normal Total</t>
  </si>
  <si>
    <t>DUST-GUILL-25</t>
  </si>
  <si>
    <t>DUST-GUILL-25 Total</t>
  </si>
  <si>
    <t>TBAG-Hard Tag- ENV</t>
  </si>
  <si>
    <t>TBAG-Hard Tag- ENV Total</t>
  </si>
  <si>
    <t>pro till date</t>
  </si>
  <si>
    <t>m/c</t>
  </si>
  <si>
    <t>hts</t>
  </si>
  <si>
    <t>Ra.10</t>
  </si>
  <si>
    <t>PC</t>
  </si>
  <si>
    <t>PULP</t>
  </si>
  <si>
    <t>KD006PAN</t>
  </si>
  <si>
    <t>Kanan Devan Dust 250gm PP KK Maggi Promo</t>
  </si>
  <si>
    <t>Kanan Devan Red 250gX8 HTS TN</t>
  </si>
  <si>
    <t>KD077PAB</t>
  </si>
  <si>
    <t>KananDevan Dust 500gX2 PP HTS KL SUGARPR</t>
  </si>
  <si>
    <t>KD017PAI</t>
  </si>
  <si>
    <t>Kanan Devan Dust 125gm PP-KL Free Tea Pr</t>
  </si>
  <si>
    <t>KD075PAE</t>
  </si>
  <si>
    <t>Kanan Devan Red 500gX2 HTS PP KL SUGARPR</t>
  </si>
  <si>
    <t>KD056B</t>
  </si>
  <si>
    <t>Kanan Devan Dust 250g Pp  Bundling Red K</t>
  </si>
  <si>
    <t>Kanan Devan Red 500gX2 HTS KK Sugar Pr.</t>
  </si>
  <si>
    <t>KD008PAH</t>
  </si>
  <si>
    <t>KDDust 500gmX2 Ppack HTS KK-200g SugarPr</t>
  </si>
  <si>
    <t>KD Red 250gX8 HTS KK-500g Sugar Promo</t>
  </si>
  <si>
    <t>TE113TAJ</t>
  </si>
  <si>
    <t>Tetley GreenTea Bags 100s GML-EMA-TAJ</t>
  </si>
  <si>
    <t>KD018B</t>
  </si>
  <si>
    <t>Kanan Devan Red 250gX8 HTS TkkPROMO</t>
  </si>
  <si>
    <t>Kanan Devan Dust 2kg Polypack HTS TN</t>
  </si>
  <si>
    <t>KD15</t>
  </si>
  <si>
    <t>PV29</t>
  </si>
  <si>
    <t>PV30</t>
  </si>
  <si>
    <t>Kanan Devan Red 500gX2 HTS KK Sugar Pr</t>
  </si>
  <si>
    <t>KD058PAE</t>
  </si>
  <si>
    <t>kd075pae</t>
  </si>
  <si>
    <t>KD018PAW</t>
  </si>
  <si>
    <t>KD Dust 250gm PP KL-coffee 100 gm pr</t>
  </si>
  <si>
    <t>Kanan Devan Dust 1kg PP Red KL Suga</t>
  </si>
  <si>
    <t>DISPATCH SCHEDULING TRACKER -MAY-19</t>
  </si>
  <si>
    <t>Select</t>
  </si>
  <si>
    <t>No. of days in month</t>
  </si>
  <si>
    <t>O</t>
  </si>
  <si>
    <t>Input</t>
  </si>
  <si>
    <t>Weekwise Schedule Adherecne Target 25% per Week, 
Value paste on 7th, 15th,23rd &amp; 30th</t>
  </si>
  <si>
    <t>May-19 Forecast</t>
  </si>
  <si>
    <t>Sales</t>
  </si>
  <si>
    <t>Balance to Sell</t>
  </si>
  <si>
    <t>Depot stock</t>
  </si>
  <si>
    <t>SIT</t>
  </si>
  <si>
    <t>Total Stock</t>
  </si>
  <si>
    <t>INDENT KG</t>
  </si>
  <si>
    <t>Dispatch kg</t>
  </si>
  <si>
    <t>W1 Dispatch-7th</t>
  </si>
  <si>
    <t>W2 Dispatch-15th</t>
  </si>
  <si>
    <t>W3 Dispatch-23rd</t>
  </si>
  <si>
    <t>W4 Dispatch-31st</t>
  </si>
  <si>
    <t>W1 Dispatch %</t>
  </si>
  <si>
    <t>W2 Dispatch %</t>
  </si>
  <si>
    <t>W3 Dispatch %</t>
  </si>
  <si>
    <t>W4 Disaptch %</t>
  </si>
  <si>
    <t>x</t>
  </si>
  <si>
    <t>Jun-19 Forecast</t>
  </si>
  <si>
    <t>Net Wt</t>
  </si>
  <si>
    <t>I+K</t>
  </si>
  <si>
    <t>Child Item Stock</t>
  </si>
  <si>
    <t>Week Wise sale req</t>
  </si>
  <si>
    <t>Priority for Servise level</t>
  </si>
  <si>
    <t>Priority Qty for Schedule Adherance</t>
  </si>
  <si>
    <t>SL</t>
  </si>
  <si>
    <t>SA</t>
  </si>
  <si>
    <t>Date with Transit Time</t>
  </si>
  <si>
    <t>Minimum qty to achieve service level &amp; Schedule adherance</t>
  </si>
  <si>
    <t>Final Qty to be Dispatched</t>
  </si>
  <si>
    <t>Days Wise Dispatch</t>
  </si>
  <si>
    <t>1st of Month</t>
  </si>
  <si>
    <t>8th of the Month</t>
  </si>
  <si>
    <t>16th of the month</t>
  </si>
  <si>
    <t>24th of the month</t>
  </si>
  <si>
    <t>30th of the month</t>
  </si>
  <si>
    <t>Service Level</t>
  </si>
  <si>
    <t>Inventory</t>
  </si>
  <si>
    <t>Days available</t>
  </si>
  <si>
    <t>Per Day req</t>
  </si>
  <si>
    <t>1st</t>
  </si>
  <si>
    <t>8th</t>
  </si>
  <si>
    <t>16th</t>
  </si>
  <si>
    <t>24th</t>
  </si>
  <si>
    <t>30th</t>
  </si>
  <si>
    <t>7th</t>
  </si>
  <si>
    <t>15th</t>
  </si>
  <si>
    <t>23rd</t>
  </si>
  <si>
    <t>Check</t>
  </si>
  <si>
    <t>Validity</t>
  </si>
  <si>
    <t>Balance Dispatch</t>
  </si>
  <si>
    <t>Priority 1</t>
  </si>
  <si>
    <t>Priority 2</t>
  </si>
  <si>
    <t>Priority 3</t>
  </si>
  <si>
    <t>Priority 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</si>
  <si>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</si>
  <si>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</si>
  <si>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</si>
  <si>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</si>
  <si>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</si>
  <si>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</si>
  <si>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</si>
  <si>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</si>
  <si>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</si>
  <si>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</si>
  <si>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</si>
  <si>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</si>
  <si>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</si>
  <si>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</si>
  <si>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</si>
  <si>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</si>
  <si>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</si>
  <si>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</si>
  <si>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</si>
  <si>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</si>
  <si>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</si>
  <si>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</si>
  <si>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</si>
  <si>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</si>
  <si>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</si>
  <si>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</si>
  <si>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</si>
  <si>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</si>
  <si>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</si>
  <si>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</si>
  <si>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</si>
  <si>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Total Dispatch</t>
  </si>
  <si>
    <t>Variance</t>
  </si>
  <si>
    <t>25% of Forecast</t>
  </si>
  <si>
    <t>Stock + Sales on 1st</t>
  </si>
  <si>
    <t>W1 Hit Miss</t>
  </si>
  <si>
    <t>50% of Forecast</t>
  </si>
  <si>
    <t>Stock+Sales on 8th</t>
  </si>
  <si>
    <t>W2 Hit Miss</t>
  </si>
  <si>
    <t>75% of Forecast</t>
  </si>
  <si>
    <t>Stock+Sales on 16th</t>
  </si>
  <si>
    <t>W3 Hit Miss</t>
  </si>
  <si>
    <t>100% of Forecast</t>
  </si>
  <si>
    <t>Stock+Sales on 24th</t>
  </si>
  <si>
    <t>W4 Hit Miss</t>
  </si>
  <si>
    <t>25% of Next month Forecast</t>
  </si>
  <si>
    <t>Stock+Sales on 30th</t>
  </si>
  <si>
    <t>SL Total Count</t>
  </si>
  <si>
    <t>SL Total Hit</t>
  </si>
  <si>
    <t>SA-Hits W1</t>
  </si>
  <si>
    <t>SA Hit W2</t>
  </si>
  <si>
    <t>SA Hit W3</t>
  </si>
  <si>
    <t>SA Hit W4</t>
  </si>
  <si>
    <t>SA Total Count</t>
  </si>
  <si>
    <t>SA Total Hit</t>
  </si>
  <si>
    <t>Expected Opening</t>
  </si>
  <si>
    <t>Cluster</t>
  </si>
  <si>
    <t>Zone</t>
  </si>
  <si>
    <t>State</t>
  </si>
  <si>
    <t>Blend Description</t>
  </si>
  <si>
    <t>W1</t>
  </si>
  <si>
    <t>W2</t>
  </si>
  <si>
    <t>W3</t>
  </si>
  <si>
    <t>W4</t>
  </si>
  <si>
    <t>Valid</t>
  </si>
  <si>
    <t>Dispatch</t>
  </si>
  <si>
    <t>CLUSTER2</t>
  </si>
  <si>
    <t>South</t>
  </si>
  <si>
    <t>Telangana</t>
  </si>
  <si>
    <t>Agni Dust AP/TN Blend</t>
  </si>
  <si>
    <t>No Dispatch</t>
  </si>
  <si>
    <t/>
  </si>
  <si>
    <t>Green Leaf Tea Blend</t>
  </si>
  <si>
    <t>Invalid</t>
  </si>
  <si>
    <t>TE097C</t>
  </si>
  <si>
    <t>Tetley Lf 100s Hard TeaBags-CSD-NEW 1.7g</t>
  </si>
  <si>
    <t>TETLEY TEA BAG</t>
  </si>
  <si>
    <t>Tetley Green Tea Bag Blend</t>
  </si>
  <si>
    <t>TE120EMAC</t>
  </si>
  <si>
    <t>TE121EMAC</t>
  </si>
  <si>
    <t>TetleyGreenTeaTea Bags 25s LH EMACSD</t>
  </si>
  <si>
    <t>TetleyGreenTea Bags25s GML EMA CSD</t>
  </si>
  <si>
    <t>Andhra Pradesh</t>
  </si>
  <si>
    <t>TE119EMAC</t>
  </si>
  <si>
    <t>Tetley GreenTeaBag 25s Reg(1.3g)EMACSD</t>
  </si>
  <si>
    <t>Karnataka</t>
  </si>
  <si>
    <t>KANAN DEVAN  KARANATAKA Value Pack.</t>
  </si>
  <si>
    <t>Kanan Devan Karnataka/Goa Blend</t>
  </si>
  <si>
    <t>Kanan Devan HTS Blend</t>
  </si>
  <si>
    <t>Gemini Paise Pack/Leo</t>
  </si>
  <si>
    <t>Agni Dust Kar/ Mah Blend</t>
  </si>
  <si>
    <t>Kanan Devan Dust 250g Pp Bundling KL</t>
  </si>
  <si>
    <t>Kerala</t>
  </si>
  <si>
    <t>Kanan Devan Kerala Blend</t>
  </si>
  <si>
    <t>Kanan Devan Red -Kerla varient Blend</t>
  </si>
  <si>
    <t>Kanan Devan Dust 1kg PP Red KL SUGAR PR</t>
  </si>
  <si>
    <t>Tata tea Tea Bag Blend</t>
  </si>
  <si>
    <t>KD Red TN</t>
  </si>
  <si>
    <t>KANAN DEVAN Concept Green- Kerala</t>
  </si>
  <si>
    <t>West</t>
  </si>
  <si>
    <t>Maharashtra</t>
  </si>
  <si>
    <t>Tamil Nadu</t>
  </si>
  <si>
    <t>xx</t>
  </si>
  <si>
    <t>Chakra Dust Paisa Pack Blend</t>
  </si>
  <si>
    <t>Chakra Dust Main Pack Blend</t>
  </si>
  <si>
    <t>Kanan Devan Dust 500gX2 Poly P HTS TN</t>
  </si>
  <si>
    <t>Balance to dispatch in week 2</t>
  </si>
  <si>
    <t>no of cases</t>
  </si>
  <si>
    <t>TE105</t>
  </si>
  <si>
    <t>TE119</t>
  </si>
  <si>
    <t>TE120</t>
  </si>
  <si>
    <t>TE121</t>
  </si>
  <si>
    <t>10.06.19</t>
  </si>
  <si>
    <t>PV21</t>
  </si>
  <si>
    <t>KD046VAM</t>
  </si>
  <si>
    <t>Kanan Devan Strong Rs.5-KK-GO-20g NEW</t>
  </si>
  <si>
    <t>PV37</t>
  </si>
  <si>
    <t>STA NO</t>
  </si>
  <si>
    <t>STA QTY</t>
  </si>
  <si>
    <t>PV22</t>
  </si>
  <si>
    <t>PV23</t>
  </si>
  <si>
    <t>PV31</t>
  </si>
  <si>
    <t>PV34</t>
  </si>
  <si>
    <t>PV35</t>
  </si>
  <si>
    <t>PV43</t>
  </si>
  <si>
    <t>PV44</t>
  </si>
  <si>
    <t>PV50</t>
  </si>
  <si>
    <t>PV51</t>
  </si>
  <si>
    <t>PV52</t>
  </si>
  <si>
    <t>PV53</t>
  </si>
  <si>
    <t>PV54</t>
  </si>
  <si>
    <t>PV55</t>
  </si>
  <si>
    <t>Kanan Devan Red 500gX2 HTS KL- KD07</t>
  </si>
  <si>
    <t>PV38</t>
  </si>
  <si>
    <t>PV39</t>
  </si>
  <si>
    <t>PV45</t>
  </si>
  <si>
    <t>Work Center Number</t>
  </si>
  <si>
    <t>SKUs that can Run</t>
  </si>
  <si>
    <t>Rs 10 SKUs except Chakra, 50 g Skus, 100g SKUs</t>
  </si>
  <si>
    <t>Only 250 g</t>
  </si>
  <si>
    <t>Only 500 g</t>
  </si>
  <si>
    <t>Rs 10 SKUs except Chakra, 50 g Skus, 100g SKUs, Agni 25 g &amp; KD Rs 5</t>
  </si>
  <si>
    <t>Chakra Rs 1 and Kanan Devan Rs 1</t>
  </si>
  <si>
    <t>Chakra Rs 5, KD Rs 5, Agni 25 g</t>
  </si>
  <si>
    <t>Only 250 g SKUs</t>
  </si>
  <si>
    <t>Only Chakra Rs 5</t>
  </si>
  <si>
    <t>1 Kg and 2 Kg SKUs</t>
  </si>
  <si>
    <t>Ceka 100g SKUs</t>
  </si>
  <si>
    <t>Chakra 25 g only</t>
  </si>
  <si>
    <t>Chakra Rs 10 and Rs 5</t>
  </si>
  <si>
    <t>Chakra 50 g only</t>
  </si>
  <si>
    <t>PV32</t>
  </si>
  <si>
    <t>PV33</t>
  </si>
  <si>
    <t>Chakra Rs 5 only (MT)</t>
  </si>
  <si>
    <t>All tea bag envelope SKUs</t>
  </si>
  <si>
    <t>All tea bag naked SKUs</t>
  </si>
  <si>
    <t>PV56</t>
  </si>
  <si>
    <t>Independent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</si>
</sst>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54">
    <xf numFmtId="0" fontId="0" fillId="0" borderId="0" xfId="0"/>
    <xf numFmtId="0" fontId="0" fillId="0" borderId="11" xfId="0" applyBorder="1"/>
    <xf numFmtId="0" fontId="19" fillId="0" borderId="11" xfId="0" applyFont="1" applyFill="1" applyBorder="1"/>
    <xf numFmtId="0" fontId="0" fillId="0" borderId="11" xfId="0" applyFill="1" applyBorder="1" applyAlignment="1"/>
    <xf numFmtId="0" fontId="0" fillId="0" borderId="11" xfId="0" applyBorder="1" applyAlignment="1">
      <alignment vertical="top"/>
    </xf>
    <xf numFmtId="0" fontId="19" fillId="0" borderId="10" xfId="0" applyFont="1" applyFill="1" applyBorder="1"/>
    <xf numFmtId="0" fontId="0" fillId="0" borderId="10" xfId="0" applyFill="1" applyBorder="1" applyAlignment="1"/>
    <xf numFmtId="0" fontId="16" fillId="0" borderId="10" xfId="0" applyFont="1" applyBorder="1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vertical="top"/>
    </xf>
    <xf numFmtId="0" fontId="19" fillId="0" borderId="10" xfId="0" applyFont="1" applyBorder="1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vertical="top"/>
    </xf>
    <xf numFmtId="0" fontId="0" fillId="0" borderId="12" xfId="0" applyFill="1" applyBorder="1"/>
    <xf numFmtId="0" fontId="0" fillId="0" borderId="0" xfId="0" applyFill="1" applyBorder="1"/>
    <xf numFmtId="0" fontId="0" fillId="0" borderId="12" xfId="0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3" fontId="0" fillId="0" borderId="0" xfId="0" applyNumberFormat="1"/>
    <xf numFmtId="0" fontId="20" fillId="0" borderId="0" xfId="0" applyFont="1"/>
    <xf numFmtId="1" fontId="20" fillId="0" borderId="10" xfId="0" applyNumberFormat="1" applyFont="1" applyBorder="1"/>
    <xf numFmtId="0" fontId="20" fillId="0" borderId="10" xfId="0" applyFont="1" applyBorder="1"/>
    <xf numFmtId="0" fontId="21" fillId="35" borderId="10" xfId="0" applyFont="1" applyFill="1" applyBorder="1" applyAlignment="1">
      <alignment horizontal="center" vertical="top" wrapText="1"/>
    </xf>
    <xf numFmtId="16" fontId="21" fillId="35" borderId="10" xfId="0" applyNumberFormat="1" applyFont="1" applyFill="1" applyBorder="1" applyAlignment="1">
      <alignment horizontal="center" vertical="top" wrapText="1"/>
    </xf>
    <xf numFmtId="0" fontId="20" fillId="34" borderId="10" xfId="0" applyFont="1" applyFill="1" applyBorder="1"/>
    <xf numFmtId="1" fontId="20" fillId="34" borderId="10" xfId="0" applyNumberFormat="1" applyFont="1" applyFill="1" applyBorder="1"/>
    <xf numFmtId="0" fontId="22" fillId="34" borderId="10" xfId="0" applyFont="1" applyFill="1" applyBorder="1" applyAlignment="1">
      <alignment horizontal="center" vertical="top" wrapText="1"/>
    </xf>
    <xf numFmtId="0" fontId="22" fillId="36" borderId="10" xfId="0" applyFont="1" applyFill="1" applyBorder="1" applyAlignment="1">
      <alignment horizontal="center" vertical="top" wrapText="1"/>
    </xf>
    <xf numFmtId="0" fontId="23" fillId="0" borderId="13" xfId="0" applyFont="1" applyBorder="1"/>
    <xf numFmtId="0" fontId="23" fillId="0" borderId="14" xfId="0" applyFont="1" applyBorder="1"/>
    <xf numFmtId="0" fontId="23" fillId="0" borderId="15" xfId="0" applyFont="1" applyBorder="1"/>
    <xf numFmtId="0" fontId="23" fillId="0" borderId="16" xfId="0" applyFont="1" applyBorder="1"/>
    <xf numFmtId="0" fontId="23" fillId="0" borderId="12" xfId="0" applyFont="1" applyBorder="1"/>
    <xf numFmtId="0" fontId="23" fillId="0" borderId="0" xfId="0" applyFont="1" applyBorder="1"/>
    <xf numFmtId="1" fontId="23" fillId="0" borderId="17" xfId="0" applyNumberFormat="1" applyFont="1" applyBorder="1"/>
    <xf numFmtId="1" fontId="23" fillId="0" borderId="0" xfId="0" applyNumberFormat="1" applyFont="1" applyBorder="1"/>
    <xf numFmtId="0" fontId="23" fillId="37" borderId="13" xfId="0" applyFont="1" applyFill="1" applyBorder="1"/>
    <xf numFmtId="0" fontId="23" fillId="37" borderId="14" xfId="0" applyFont="1" applyFill="1" applyBorder="1"/>
    <xf numFmtId="0" fontId="23" fillId="37" borderId="15" xfId="0" applyFont="1" applyFill="1" applyBorder="1"/>
    <xf numFmtId="1" fontId="23" fillId="37" borderId="17" xfId="0" applyNumberFormat="1" applyFont="1" applyFill="1" applyBorder="1"/>
    <xf numFmtId="1" fontId="23" fillId="37" borderId="0" xfId="0" applyNumberFormat="1" applyFont="1" applyFill="1" applyBorder="1"/>
    <xf numFmtId="1" fontId="23" fillId="0" borderId="13" xfId="0" applyNumberFormat="1" applyFont="1" applyBorder="1"/>
    <xf numFmtId="1" fontId="23" fillId="0" borderId="14" xfId="0" applyNumberFormat="1" applyFont="1" applyBorder="1"/>
    <xf numFmtId="1" fontId="0" fillId="0" borderId="0" xfId="0" applyNumberFormat="1"/>
    <xf numFmtId="1" fontId="23" fillId="0" borderId="0" xfId="0" applyNumberFormat="1" applyFont="1" applyFill="1" applyBorder="1"/>
    <xf numFmtId="2" fontId="0" fillId="0" borderId="0" xfId="0" applyNumberFormat="1"/>
    <xf numFmtId="0" fontId="16" fillId="0" borderId="10" xfId="0" applyFont="1" applyBorder="1" applyAlignmen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6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2"/>
  <sheetViews>
    <sheetView showGridLines="0" tabSelected="1" zoomScale="120" zoomScaleNormal="120" workbookViewId="0">
      <selection activeCell="D2" sqref="D2"/>
    </sheetView>
  </sheetViews>
  <sheetFormatPr defaultRowHeight="15" x14ac:dyDescent="0.25"/>
  <cols>
    <col min="1" max="1" width="9.140625" style="19"/>
    <col min="2" max="2" width="19.7109375" bestFit="1" customWidth="1"/>
    <col min="3" max="3" width="20.5703125" style="18" bestFit="1" customWidth="1"/>
    <col min="4" max="4" width="60.85546875" bestFit="1" customWidth="1"/>
  </cols>
  <sheetData>
    <row r="1" spans="2:4" s="19" customFormat="1" x14ac:dyDescent="0.25">
      <c r="C1" s="52"/>
    </row>
    <row r="2" spans="2:4" s="19" customFormat="1" x14ac:dyDescent="0.25">
      <c r="B2" s="50" t="s">
        <v>199</v>
      </c>
      <c r="C2" s="21" t="s">
        <v>609</v>
      </c>
      <c r="D2" s="7" t="s">
        <v>610</v>
      </c>
    </row>
    <row r="3" spans="2:4" x14ac:dyDescent="0.25">
      <c r="B3" s="12" t="s">
        <v>210</v>
      </c>
      <c r="C3" s="20" t="s">
        <v>586</v>
      </c>
      <c r="D3" s="12" t="s">
        <v>611</v>
      </c>
    </row>
    <row r="4" spans="2:4" x14ac:dyDescent="0.25">
      <c r="B4" s="12" t="s">
        <v>210</v>
      </c>
      <c r="C4" s="20" t="s">
        <v>592</v>
      </c>
      <c r="D4" s="12" t="s">
        <v>612</v>
      </c>
    </row>
    <row r="5" spans="2:4" x14ac:dyDescent="0.25">
      <c r="B5" s="12" t="s">
        <v>210</v>
      </c>
      <c r="C5" s="20" t="s">
        <v>593</v>
      </c>
      <c r="D5" s="12" t="s">
        <v>612</v>
      </c>
    </row>
    <row r="6" spans="2:4" s="19" customFormat="1" x14ac:dyDescent="0.25">
      <c r="B6" s="12" t="s">
        <v>227</v>
      </c>
      <c r="C6" s="20" t="s">
        <v>224</v>
      </c>
      <c r="D6" s="12" t="s">
        <v>613</v>
      </c>
    </row>
    <row r="7" spans="2:4" x14ac:dyDescent="0.25">
      <c r="B7" s="12" t="s">
        <v>227</v>
      </c>
      <c r="C7" s="20" t="s">
        <v>225</v>
      </c>
      <c r="D7" s="12" t="s">
        <v>613</v>
      </c>
    </row>
    <row r="8" spans="2:4" x14ac:dyDescent="0.25">
      <c r="B8" s="12" t="s">
        <v>223</v>
      </c>
      <c r="C8" s="20" t="s">
        <v>222</v>
      </c>
      <c r="D8" s="12" t="s">
        <v>614</v>
      </c>
    </row>
    <row r="9" spans="2:4" x14ac:dyDescent="0.25">
      <c r="B9" s="12" t="s">
        <v>223</v>
      </c>
      <c r="C9" s="20" t="s">
        <v>200</v>
      </c>
      <c r="D9" s="12" t="s">
        <v>611</v>
      </c>
    </row>
    <row r="10" spans="2:4" x14ac:dyDescent="0.25">
      <c r="B10" s="12" t="s">
        <v>223</v>
      </c>
      <c r="C10" s="20" t="s">
        <v>226</v>
      </c>
      <c r="D10" s="12" t="s">
        <v>611</v>
      </c>
    </row>
    <row r="11" spans="2:4" x14ac:dyDescent="0.25">
      <c r="B11" s="12" t="s">
        <v>223</v>
      </c>
      <c r="C11" s="20" t="s">
        <v>405</v>
      </c>
      <c r="D11" s="12" t="s">
        <v>611</v>
      </c>
    </row>
    <row r="12" spans="2:4" x14ac:dyDescent="0.25">
      <c r="B12" s="12" t="s">
        <v>223</v>
      </c>
      <c r="C12" s="20" t="s">
        <v>406</v>
      </c>
      <c r="D12" s="12" t="s">
        <v>611</v>
      </c>
    </row>
    <row r="13" spans="2:4" x14ac:dyDescent="0.25">
      <c r="B13" s="12" t="s">
        <v>630</v>
      </c>
      <c r="C13" s="20" t="s">
        <v>594</v>
      </c>
      <c r="D13" s="12" t="s">
        <v>615</v>
      </c>
    </row>
    <row r="14" spans="2:4" s="19" customFormat="1" x14ac:dyDescent="0.25">
      <c r="B14" s="12" t="s">
        <v>630</v>
      </c>
      <c r="C14" s="20" t="s">
        <v>624</v>
      </c>
      <c r="D14" s="12" t="s">
        <v>615</v>
      </c>
    </row>
    <row r="15" spans="2:4" s="19" customFormat="1" x14ac:dyDescent="0.25">
      <c r="B15" s="12" t="s">
        <v>630</v>
      </c>
      <c r="C15" s="20" t="s">
        <v>625</v>
      </c>
      <c r="D15" s="12" t="s">
        <v>626</v>
      </c>
    </row>
    <row r="16" spans="2:4" x14ac:dyDescent="0.25">
      <c r="B16" s="12" t="s">
        <v>267</v>
      </c>
      <c r="C16" s="20" t="s">
        <v>595</v>
      </c>
      <c r="D16" s="12" t="s">
        <v>616</v>
      </c>
    </row>
    <row r="17" spans="2:4" x14ac:dyDescent="0.25">
      <c r="B17" s="12" t="s">
        <v>267</v>
      </c>
      <c r="C17" s="20" t="s">
        <v>596</v>
      </c>
      <c r="D17" s="12" t="s">
        <v>616</v>
      </c>
    </row>
    <row r="18" spans="2:4" x14ac:dyDescent="0.25">
      <c r="B18" s="12" t="s">
        <v>630</v>
      </c>
      <c r="C18" s="20" t="s">
        <v>266</v>
      </c>
      <c r="D18" s="12" t="s">
        <v>618</v>
      </c>
    </row>
    <row r="19" spans="2:4" x14ac:dyDescent="0.25">
      <c r="B19" s="12" t="s">
        <v>630</v>
      </c>
      <c r="C19" s="20" t="s">
        <v>589</v>
      </c>
      <c r="D19" s="12" t="s">
        <v>617</v>
      </c>
    </row>
    <row r="20" spans="2:4" x14ac:dyDescent="0.25">
      <c r="B20" s="12" t="s">
        <v>630</v>
      </c>
      <c r="C20" s="20" t="s">
        <v>606</v>
      </c>
      <c r="D20" s="12" t="s">
        <v>619</v>
      </c>
    </row>
    <row r="21" spans="2:4" x14ac:dyDescent="0.25">
      <c r="B21" s="12" t="s">
        <v>630</v>
      </c>
      <c r="C21" s="20" t="s">
        <v>607</v>
      </c>
      <c r="D21" s="12" t="s">
        <v>620</v>
      </c>
    </row>
    <row r="22" spans="2:4" x14ac:dyDescent="0.25">
      <c r="B22" s="12" t="s">
        <v>630</v>
      </c>
      <c r="C22" s="20" t="s">
        <v>263</v>
      </c>
      <c r="D22" s="12" t="s">
        <v>621</v>
      </c>
    </row>
    <row r="23" spans="2:4" x14ac:dyDescent="0.25">
      <c r="B23" s="12" t="s">
        <v>630</v>
      </c>
      <c r="C23" s="20" t="s">
        <v>597</v>
      </c>
      <c r="D23" s="12" t="s">
        <v>622</v>
      </c>
    </row>
    <row r="24" spans="2:4" s="19" customFormat="1" x14ac:dyDescent="0.25">
      <c r="B24" s="12" t="s">
        <v>630</v>
      </c>
      <c r="C24" s="20" t="s">
        <v>598</v>
      </c>
      <c r="D24" s="12" t="s">
        <v>618</v>
      </c>
    </row>
    <row r="25" spans="2:4" x14ac:dyDescent="0.25">
      <c r="B25" s="12" t="s">
        <v>630</v>
      </c>
      <c r="C25" s="20" t="s">
        <v>608</v>
      </c>
      <c r="D25" s="12" t="s">
        <v>623</v>
      </c>
    </row>
    <row r="26" spans="2:4" x14ac:dyDescent="0.25">
      <c r="B26" s="12" t="s">
        <v>630</v>
      </c>
      <c r="C26" s="20" t="s">
        <v>599</v>
      </c>
      <c r="D26" s="12" t="s">
        <v>627</v>
      </c>
    </row>
    <row r="27" spans="2:4" s="19" customFormat="1" x14ac:dyDescent="0.25">
      <c r="B27" s="12" t="s">
        <v>630</v>
      </c>
      <c r="C27" s="20" t="s">
        <v>600</v>
      </c>
      <c r="D27" s="12" t="s">
        <v>627</v>
      </c>
    </row>
    <row r="28" spans="2:4" x14ac:dyDescent="0.25">
      <c r="B28" s="12" t="s">
        <v>630</v>
      </c>
      <c r="C28" s="20" t="s">
        <v>601</v>
      </c>
      <c r="D28" s="12" t="s">
        <v>628</v>
      </c>
    </row>
    <row r="29" spans="2:4" s="19" customFormat="1" x14ac:dyDescent="0.25">
      <c r="B29" s="12" t="s">
        <v>630</v>
      </c>
      <c r="C29" s="20" t="s">
        <v>602</v>
      </c>
      <c r="D29" s="12" t="s">
        <v>628</v>
      </c>
    </row>
    <row r="30" spans="2:4" x14ac:dyDescent="0.25">
      <c r="B30" s="12" t="s">
        <v>630</v>
      </c>
      <c r="C30" s="20" t="s">
        <v>603</v>
      </c>
      <c r="D30" s="12" t="s">
        <v>628</v>
      </c>
    </row>
    <row r="31" spans="2:4" x14ac:dyDescent="0.25">
      <c r="B31" s="12" t="s">
        <v>630</v>
      </c>
      <c r="C31" s="20" t="s">
        <v>604</v>
      </c>
      <c r="D31" s="12" t="s">
        <v>628</v>
      </c>
    </row>
    <row r="32" spans="2:4" x14ac:dyDescent="0.25">
      <c r="B32" s="12" t="s">
        <v>630</v>
      </c>
      <c r="C32" s="20" t="s">
        <v>629</v>
      </c>
      <c r="D32" s="12" t="s">
        <v>628</v>
      </c>
    </row>
  </sheetData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4:J4"/>
  <sheetViews>
    <sheetView workbookViewId="0">
      <selection activeCell="I12" sqref="I12"/>
    </sheetView>
  </sheetViews>
  <sheetFormatPr defaultRowHeight="15" x14ac:dyDescent="0.25"/>
  <cols>
    <col min="10" max="10" width="10.28515625" bestFit="1" customWidth="1"/>
  </cols>
  <sheetData>
    <row r="4" spans="9:10" x14ac:dyDescent="0.25">
      <c r="I4" t="s">
        <v>590</v>
      </c>
      <c r="J4" t="s">
        <v>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36" workbookViewId="0">
      <selection activeCell="B50" sqref="B50"/>
    </sheetView>
  </sheetViews>
  <sheetFormatPr defaultRowHeight="15" x14ac:dyDescent="0.25"/>
  <cols>
    <col min="1" max="1" width="11.140625" bestFit="1" customWidth="1"/>
    <col min="2" max="2" width="50.7109375" bestFit="1" customWidth="1"/>
    <col min="3" max="3" width="19.28515625" bestFit="1" customWidth="1"/>
  </cols>
  <sheetData>
    <row r="1" spans="1:11" x14ac:dyDescent="0.25">
      <c r="A1" s="7" t="s">
        <v>0</v>
      </c>
      <c r="B1" s="7" t="s">
        <v>1</v>
      </c>
      <c r="C1" s="7" t="s">
        <v>152</v>
      </c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2" t="s">
        <v>201</v>
      </c>
      <c r="B3" s="12" t="s">
        <v>202</v>
      </c>
      <c r="C3" s="12" t="s">
        <v>153</v>
      </c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2" t="s">
        <v>587</v>
      </c>
      <c r="B4" s="12" t="s">
        <v>588</v>
      </c>
      <c r="C4" s="12" t="s">
        <v>154</v>
      </c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 t="s">
        <v>2</v>
      </c>
      <c r="B5" s="12" t="s">
        <v>3</v>
      </c>
      <c r="C5" s="14" t="s">
        <v>155</v>
      </c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2" t="s">
        <v>180</v>
      </c>
      <c r="B6" s="12" t="s">
        <v>185</v>
      </c>
      <c r="C6" s="14" t="s">
        <v>155</v>
      </c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2" t="s">
        <v>181</v>
      </c>
      <c r="B7" s="12" t="s">
        <v>186</v>
      </c>
      <c r="C7" s="14" t="s">
        <v>155</v>
      </c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12" t="s">
        <v>5</v>
      </c>
      <c r="B8" s="12" t="s">
        <v>6</v>
      </c>
      <c r="C8" s="14" t="s">
        <v>156</v>
      </c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12" t="s">
        <v>7</v>
      </c>
      <c r="B9" s="12" t="s">
        <v>8</v>
      </c>
      <c r="C9" s="14" t="s">
        <v>153</v>
      </c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12" t="s">
        <v>197</v>
      </c>
      <c r="B10" s="12" t="s">
        <v>407</v>
      </c>
      <c r="C10" s="14" t="s">
        <v>157</v>
      </c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2" t="s">
        <v>9</v>
      </c>
      <c r="B11" s="12" t="s">
        <v>10</v>
      </c>
      <c r="C11" s="14" t="s">
        <v>157</v>
      </c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2" t="s">
        <v>205</v>
      </c>
      <c r="B12" s="12" t="s">
        <v>206</v>
      </c>
      <c r="C12" s="14" t="s">
        <v>154</v>
      </c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12" t="s">
        <v>11</v>
      </c>
      <c r="B13" s="12" t="s">
        <v>12</v>
      </c>
      <c r="C13" s="14" t="s">
        <v>158</v>
      </c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6" t="s">
        <v>13</v>
      </c>
      <c r="B14" s="12" t="s">
        <v>14</v>
      </c>
      <c r="C14" s="14" t="s">
        <v>159</v>
      </c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s="12" t="s">
        <v>15</v>
      </c>
      <c r="B15" s="12" t="s">
        <v>16</v>
      </c>
      <c r="C15" s="14" t="s">
        <v>160</v>
      </c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12" t="s">
        <v>408</v>
      </c>
      <c r="B16" s="12" t="s">
        <v>568</v>
      </c>
      <c r="C16" s="14" t="s">
        <v>167</v>
      </c>
      <c r="D16" s="12"/>
      <c r="E16" s="12"/>
      <c r="F16" s="12"/>
      <c r="G16" s="12"/>
      <c r="H16" s="12"/>
      <c r="I16" s="12"/>
      <c r="J16" s="12"/>
      <c r="K16" s="12"/>
    </row>
    <row r="17" spans="1:11" x14ac:dyDescent="0.25">
      <c r="A17" s="12" t="s">
        <v>17</v>
      </c>
      <c r="B17" s="12" t="s">
        <v>18</v>
      </c>
      <c r="C17" s="14" t="s">
        <v>162</v>
      </c>
      <c r="D17" s="12"/>
      <c r="E17" s="12"/>
      <c r="F17" s="12"/>
      <c r="G17" s="12"/>
      <c r="H17" s="12"/>
      <c r="I17" s="12"/>
      <c r="J17" s="12"/>
      <c r="K17" s="12"/>
    </row>
    <row r="18" spans="1:11" x14ac:dyDescent="0.25">
      <c r="A18" s="12" t="s">
        <v>19</v>
      </c>
      <c r="B18" s="12" t="s">
        <v>20</v>
      </c>
      <c r="C18" s="12" t="s">
        <v>163</v>
      </c>
      <c r="D18" s="12"/>
      <c r="E18" s="12"/>
      <c r="F18" s="12"/>
      <c r="G18" s="12"/>
      <c r="H18" s="12"/>
      <c r="I18" s="12"/>
      <c r="J18" s="12"/>
      <c r="K18" s="12"/>
    </row>
    <row r="19" spans="1:11" x14ac:dyDescent="0.25">
      <c r="A19" s="12" t="s">
        <v>21</v>
      </c>
      <c r="B19" s="12" t="s">
        <v>386</v>
      </c>
      <c r="C19" s="14" t="s">
        <v>157</v>
      </c>
      <c r="D19" s="12"/>
      <c r="E19" s="12"/>
      <c r="F19" s="12"/>
      <c r="G19" s="12"/>
      <c r="H19" s="12"/>
      <c r="I19" s="12"/>
      <c r="J19" s="12"/>
      <c r="K19" s="12"/>
    </row>
    <row r="20" spans="1:11" x14ac:dyDescent="0.25">
      <c r="A20" s="12" t="s">
        <v>23</v>
      </c>
      <c r="B20" s="12" t="s">
        <v>578</v>
      </c>
      <c r="C20" s="14" t="s">
        <v>157</v>
      </c>
      <c r="D20" s="12"/>
      <c r="E20" s="12"/>
      <c r="F20" s="12"/>
      <c r="G20" s="12"/>
      <c r="H20" s="12"/>
      <c r="I20" s="12"/>
      <c r="J20" s="12"/>
      <c r="K20" s="12"/>
    </row>
    <row r="21" spans="1:11" x14ac:dyDescent="0.25">
      <c r="A21" s="12" t="s">
        <v>203</v>
      </c>
      <c r="B21" s="12" t="s">
        <v>204</v>
      </c>
      <c r="C21" s="14" t="s">
        <v>153</v>
      </c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A22" s="12" t="s">
        <v>24</v>
      </c>
      <c r="B22" s="12" t="s">
        <v>25</v>
      </c>
      <c r="C22" s="14" t="s">
        <v>153</v>
      </c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2" t="s">
        <v>26</v>
      </c>
      <c r="B23" s="12" t="s">
        <v>27</v>
      </c>
      <c r="C23" s="12" t="s">
        <v>157</v>
      </c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12" t="s">
        <v>28</v>
      </c>
      <c r="B24" s="12" t="s">
        <v>29</v>
      </c>
      <c r="C24" s="14" t="s">
        <v>164</v>
      </c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12" t="s">
        <v>30</v>
      </c>
      <c r="B25" s="12" t="s">
        <v>183</v>
      </c>
      <c r="C25" s="14" t="s">
        <v>165</v>
      </c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2" t="s">
        <v>31</v>
      </c>
      <c r="B26" s="12" t="s">
        <v>32</v>
      </c>
      <c r="C26" s="14" t="s">
        <v>157</v>
      </c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12" t="s">
        <v>33</v>
      </c>
      <c r="B27" s="12" t="s">
        <v>184</v>
      </c>
      <c r="C27" s="14" t="s">
        <v>165</v>
      </c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12" t="s">
        <v>34</v>
      </c>
      <c r="B28" s="12" t="s">
        <v>35</v>
      </c>
      <c r="C28" s="14" t="s">
        <v>166</v>
      </c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A29" s="12" t="s">
        <v>36</v>
      </c>
      <c r="B29" s="12" t="s">
        <v>37</v>
      </c>
      <c r="C29" s="14" t="s">
        <v>157</v>
      </c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A30" s="12" t="s">
        <v>38</v>
      </c>
      <c r="B30" s="12" t="s">
        <v>39</v>
      </c>
      <c r="C30" s="14" t="s">
        <v>158</v>
      </c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A31" s="12" t="s">
        <v>40</v>
      </c>
      <c r="B31" s="12" t="s">
        <v>41</v>
      </c>
      <c r="C31" s="14" t="s">
        <v>158</v>
      </c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A32" s="12" t="s">
        <v>23</v>
      </c>
      <c r="B32" s="12" t="s">
        <v>271</v>
      </c>
      <c r="C32" s="12" t="s">
        <v>162</v>
      </c>
      <c r="D32" s="12"/>
      <c r="E32" s="12"/>
      <c r="F32" s="12"/>
      <c r="G32" s="12"/>
      <c r="H32" s="12"/>
      <c r="I32" s="12"/>
      <c r="J32" s="12"/>
      <c r="K32" s="12"/>
    </row>
    <row r="33" spans="1:11" x14ac:dyDescent="0.25">
      <c r="A33" s="12" t="s">
        <v>42</v>
      </c>
      <c r="B33" s="12" t="s">
        <v>43</v>
      </c>
      <c r="C33" s="14" t="s">
        <v>157</v>
      </c>
      <c r="D33" s="12"/>
      <c r="E33" s="12"/>
      <c r="F33" s="12"/>
      <c r="G33" s="12"/>
      <c r="H33" s="12"/>
      <c r="I33" s="12"/>
      <c r="J33" s="12"/>
      <c r="K33" s="12"/>
    </row>
    <row r="34" spans="1:11" x14ac:dyDescent="0.25">
      <c r="A34" s="12" t="s">
        <v>44</v>
      </c>
      <c r="B34" s="12" t="s">
        <v>45</v>
      </c>
      <c r="C34" s="14" t="s">
        <v>166</v>
      </c>
      <c r="D34" s="12"/>
      <c r="E34" s="12"/>
      <c r="F34" s="12"/>
      <c r="G34" s="12"/>
      <c r="H34" s="12"/>
      <c r="I34" s="12"/>
      <c r="J34" s="12"/>
      <c r="K34" s="12"/>
    </row>
    <row r="35" spans="1:11" x14ac:dyDescent="0.25">
      <c r="A35" s="12" t="s">
        <v>46</v>
      </c>
      <c r="B35" s="12" t="s">
        <v>403</v>
      </c>
      <c r="C35" s="14" t="s">
        <v>157</v>
      </c>
      <c r="D35" s="12"/>
      <c r="E35" s="12"/>
      <c r="F35" s="12"/>
      <c r="G35" s="12"/>
      <c r="H35" s="12"/>
      <c r="I35" s="12"/>
      <c r="J35" s="12"/>
      <c r="K35" s="12"/>
    </row>
    <row r="36" spans="1:11" x14ac:dyDescent="0.25">
      <c r="A36" s="12" t="s">
        <v>48</v>
      </c>
      <c r="B36" s="12" t="s">
        <v>49</v>
      </c>
      <c r="C36" s="14" t="s">
        <v>158</v>
      </c>
      <c r="D36" s="12"/>
      <c r="E36" s="12"/>
      <c r="F36" s="12"/>
      <c r="G36" s="12"/>
      <c r="H36" s="12"/>
      <c r="I36" s="12"/>
      <c r="J36" s="12"/>
      <c r="K36" s="12"/>
    </row>
    <row r="37" spans="1:11" x14ac:dyDescent="0.25">
      <c r="A37" s="12" t="s">
        <v>50</v>
      </c>
      <c r="B37" s="12" t="s">
        <v>51</v>
      </c>
      <c r="C37" s="14" t="s">
        <v>404</v>
      </c>
      <c r="D37" s="12"/>
      <c r="E37" s="12"/>
      <c r="F37" s="12"/>
      <c r="G37" s="12"/>
      <c r="H37" s="12"/>
      <c r="I37" s="12"/>
      <c r="J37" s="12"/>
      <c r="K37" s="12"/>
    </row>
    <row r="38" spans="1:11" x14ac:dyDescent="0.25">
      <c r="A38" s="12" t="s">
        <v>52</v>
      </c>
      <c r="B38" s="12" t="s">
        <v>53</v>
      </c>
      <c r="C38" s="14" t="s">
        <v>404</v>
      </c>
      <c r="D38" s="12"/>
      <c r="E38" s="12"/>
      <c r="F38" s="12"/>
      <c r="G38" s="12"/>
      <c r="H38" s="12"/>
      <c r="I38" s="12"/>
      <c r="J38" s="12"/>
      <c r="K38" s="12"/>
    </row>
    <row r="39" spans="1:11" x14ac:dyDescent="0.25">
      <c r="A39" s="12" t="s">
        <v>54</v>
      </c>
      <c r="B39" s="12" t="s">
        <v>55</v>
      </c>
      <c r="C39" s="14" t="s">
        <v>158</v>
      </c>
      <c r="D39" s="12"/>
      <c r="E39" s="12"/>
      <c r="F39" s="12"/>
      <c r="G39" s="12"/>
      <c r="H39" s="12"/>
      <c r="I39" s="12"/>
      <c r="J39" s="12"/>
      <c r="K39" s="12"/>
    </row>
    <row r="40" spans="1:11" x14ac:dyDescent="0.25">
      <c r="A40" s="12" t="s">
        <v>56</v>
      </c>
      <c r="B40" s="12" t="s">
        <v>57</v>
      </c>
      <c r="C40" s="14" t="s">
        <v>153</v>
      </c>
      <c r="D40" s="12"/>
      <c r="E40" s="12"/>
      <c r="F40" s="12"/>
      <c r="G40" s="12"/>
      <c r="H40" s="12"/>
      <c r="I40" s="12"/>
      <c r="J40" s="12"/>
      <c r="K40" s="12"/>
    </row>
    <row r="41" spans="1:11" x14ac:dyDescent="0.25">
      <c r="A41" s="12" t="s">
        <v>393</v>
      </c>
      <c r="B41" s="12" t="s">
        <v>59</v>
      </c>
      <c r="C41" s="14" t="s">
        <v>404</v>
      </c>
      <c r="D41" s="12"/>
      <c r="E41" s="12"/>
      <c r="F41" s="12"/>
      <c r="G41" s="12"/>
      <c r="H41" s="12"/>
      <c r="I41" s="12"/>
      <c r="J41" s="12"/>
      <c r="K41" s="12"/>
    </row>
    <row r="42" spans="1:11" x14ac:dyDescent="0.25">
      <c r="A42" s="12" t="s">
        <v>208</v>
      </c>
      <c r="B42" s="12" t="s">
        <v>209</v>
      </c>
      <c r="C42" s="14" t="s">
        <v>158</v>
      </c>
      <c r="D42" s="12"/>
      <c r="E42" s="12"/>
      <c r="F42" s="12"/>
      <c r="G42" s="12"/>
      <c r="H42" s="12"/>
      <c r="I42" s="12"/>
      <c r="J42" s="12"/>
      <c r="K42" s="12"/>
    </row>
    <row r="43" spans="1:11" x14ac:dyDescent="0.25">
      <c r="A43" s="12" t="s">
        <v>60</v>
      </c>
      <c r="B43" s="12" t="s">
        <v>61</v>
      </c>
      <c r="C43" s="14" t="s">
        <v>166</v>
      </c>
      <c r="D43" s="12"/>
      <c r="E43" s="12"/>
      <c r="F43" s="12"/>
      <c r="G43" s="12"/>
      <c r="H43" s="12"/>
      <c r="I43" s="12"/>
      <c r="J43" s="12"/>
      <c r="K43" s="12"/>
    </row>
    <row r="44" spans="1:11" x14ac:dyDescent="0.25">
      <c r="A44" s="12" t="s">
        <v>62</v>
      </c>
      <c r="B44" s="12" t="s">
        <v>63</v>
      </c>
      <c r="C44" s="14" t="s">
        <v>157</v>
      </c>
      <c r="D44" s="12"/>
      <c r="E44" s="12"/>
      <c r="F44" s="12"/>
      <c r="G44" s="12"/>
      <c r="H44" s="12"/>
      <c r="I44" s="12"/>
      <c r="J44" s="12"/>
      <c r="K44" s="12"/>
    </row>
    <row r="45" spans="1:11" x14ac:dyDescent="0.25">
      <c r="A45" s="12" t="s">
        <v>64</v>
      </c>
      <c r="B45" s="12" t="s">
        <v>188</v>
      </c>
      <c r="C45" s="14" t="s">
        <v>165</v>
      </c>
      <c r="D45" s="12"/>
      <c r="E45" s="12"/>
      <c r="F45" s="12"/>
      <c r="G45" s="12"/>
      <c r="H45" s="12"/>
      <c r="I45" s="12"/>
      <c r="J45" s="12"/>
      <c r="K45" s="12"/>
    </row>
    <row r="46" spans="1:11" x14ac:dyDescent="0.25">
      <c r="A46" s="12" t="s">
        <v>65</v>
      </c>
      <c r="B46" s="12" t="s">
        <v>66</v>
      </c>
      <c r="C46" s="14" t="s">
        <v>166</v>
      </c>
      <c r="D46" s="12"/>
      <c r="E46" s="12"/>
      <c r="F46" s="12"/>
      <c r="G46" s="12"/>
      <c r="H46" s="12"/>
      <c r="I46" s="12"/>
      <c r="J46" s="12"/>
      <c r="K46" s="12"/>
    </row>
    <row r="47" spans="1:11" x14ac:dyDescent="0.25">
      <c r="A47" s="12" t="s">
        <v>67</v>
      </c>
      <c r="B47" s="12" t="s">
        <v>68</v>
      </c>
      <c r="C47" s="14" t="s">
        <v>162</v>
      </c>
      <c r="D47" s="12"/>
      <c r="E47" s="12"/>
      <c r="F47" s="12"/>
      <c r="G47" s="12"/>
      <c r="H47" s="12"/>
      <c r="I47" s="12"/>
      <c r="J47" s="12"/>
      <c r="K47" s="12"/>
    </row>
    <row r="48" spans="1:11" x14ac:dyDescent="0.25">
      <c r="A48" s="12" t="s">
        <v>69</v>
      </c>
      <c r="B48" s="12" t="s">
        <v>70</v>
      </c>
      <c r="C48" s="14" t="s">
        <v>167</v>
      </c>
      <c r="D48" s="12"/>
      <c r="E48" s="12"/>
      <c r="F48" s="12"/>
      <c r="G48" s="12"/>
      <c r="H48" s="12"/>
      <c r="I48" s="12"/>
      <c r="J48" s="12"/>
      <c r="K48" s="12"/>
    </row>
    <row r="49" spans="1:11" x14ac:dyDescent="0.25">
      <c r="A49" s="12" t="s">
        <v>71</v>
      </c>
      <c r="B49" s="12" t="s">
        <v>605</v>
      </c>
      <c r="C49" s="12" t="s">
        <v>167</v>
      </c>
      <c r="D49" s="12"/>
      <c r="E49" s="12"/>
      <c r="F49" s="12"/>
      <c r="G49" s="12"/>
      <c r="H49" s="12"/>
      <c r="I49" s="12"/>
      <c r="J49" s="12"/>
      <c r="K49" s="12"/>
    </row>
    <row r="50" spans="1:11" x14ac:dyDescent="0.25">
      <c r="A50" s="12" t="s">
        <v>72</v>
      </c>
      <c r="B50" s="12" t="s">
        <v>73</v>
      </c>
      <c r="C50" s="14" t="s">
        <v>166</v>
      </c>
      <c r="D50" s="12"/>
      <c r="E50" s="12"/>
      <c r="F50" s="12"/>
      <c r="G50" s="12"/>
      <c r="H50" s="12"/>
      <c r="I50" s="12"/>
      <c r="J50" s="12"/>
      <c r="K50" s="12"/>
    </row>
    <row r="51" spans="1:11" x14ac:dyDescent="0.25">
      <c r="A51" s="12" t="s">
        <v>74</v>
      </c>
      <c r="B51" s="12" t="s">
        <v>75</v>
      </c>
      <c r="C51" s="14" t="s">
        <v>158</v>
      </c>
      <c r="D51" s="12"/>
      <c r="E51" s="12"/>
      <c r="F51" s="12"/>
      <c r="G51" s="12"/>
      <c r="H51" s="12"/>
      <c r="I51" s="12"/>
      <c r="J51" s="12"/>
      <c r="K51" s="12"/>
    </row>
    <row r="52" spans="1:11" x14ac:dyDescent="0.25">
      <c r="A52" s="12" t="s">
        <v>211</v>
      </c>
      <c r="B52" s="12" t="s">
        <v>76</v>
      </c>
      <c r="C52" s="14" t="s">
        <v>156</v>
      </c>
      <c r="D52" s="12"/>
      <c r="E52" s="12"/>
      <c r="F52" s="12"/>
      <c r="G52" s="12"/>
      <c r="H52" s="12"/>
      <c r="I52" s="12"/>
      <c r="J52" s="12"/>
      <c r="K52" s="12"/>
    </row>
    <row r="53" spans="1:11" x14ac:dyDescent="0.25">
      <c r="A53" s="6" t="s">
        <v>389</v>
      </c>
      <c r="B53" s="12" t="s">
        <v>390</v>
      </c>
      <c r="C53" s="12" t="s">
        <v>153</v>
      </c>
      <c r="D53" s="12"/>
      <c r="E53" s="12"/>
      <c r="F53" s="12"/>
      <c r="G53" s="12"/>
      <c r="H53" s="12"/>
      <c r="I53" s="12"/>
      <c r="J53" s="12"/>
      <c r="K53" s="12"/>
    </row>
    <row r="54" spans="1:11" x14ac:dyDescent="0.25">
      <c r="A54" s="6" t="s">
        <v>77</v>
      </c>
      <c r="B54" s="12" t="s">
        <v>78</v>
      </c>
      <c r="C54" s="14" t="s">
        <v>156</v>
      </c>
      <c r="D54" s="12"/>
      <c r="E54" s="12"/>
      <c r="F54" s="12"/>
      <c r="G54" s="12"/>
      <c r="H54" s="12"/>
      <c r="I54" s="12"/>
      <c r="J54" s="12"/>
      <c r="K54" s="12"/>
    </row>
    <row r="55" spans="1:11" x14ac:dyDescent="0.25">
      <c r="A55" s="6" t="s">
        <v>79</v>
      </c>
      <c r="B55" s="12" t="s">
        <v>80</v>
      </c>
      <c r="C55" s="14" t="s">
        <v>156</v>
      </c>
      <c r="D55" s="12"/>
      <c r="E55" s="12"/>
      <c r="F55" s="12"/>
      <c r="G55" s="12"/>
      <c r="H55" s="12"/>
      <c r="I55" s="12"/>
      <c r="J55" s="12"/>
      <c r="K55" s="12"/>
    </row>
    <row r="56" spans="1:11" x14ac:dyDescent="0.25">
      <c r="A56" s="6" t="s">
        <v>81</v>
      </c>
      <c r="B56" s="12" t="s">
        <v>82</v>
      </c>
      <c r="C56" s="14" t="s">
        <v>156</v>
      </c>
      <c r="D56" s="12"/>
      <c r="E56" s="12"/>
      <c r="F56" s="12"/>
      <c r="G56" s="12"/>
      <c r="H56" s="12"/>
      <c r="I56" s="12"/>
      <c r="J56" s="12"/>
      <c r="K56" s="12"/>
    </row>
    <row r="57" spans="1:11" x14ac:dyDescent="0.25">
      <c r="A57" s="12" t="s">
        <v>83</v>
      </c>
      <c r="B57" s="12" t="s">
        <v>84</v>
      </c>
      <c r="C57" s="14" t="s">
        <v>158</v>
      </c>
      <c r="D57" s="12"/>
      <c r="E57" s="12"/>
      <c r="F57" s="12"/>
      <c r="G57" s="12"/>
      <c r="H57" s="12"/>
      <c r="I57" s="12"/>
      <c r="J57" s="12"/>
      <c r="K57" s="12"/>
    </row>
    <row r="58" spans="1:11" x14ac:dyDescent="0.25">
      <c r="A58" s="12" t="s">
        <v>85</v>
      </c>
      <c r="B58" s="12" t="s">
        <v>86</v>
      </c>
      <c r="C58" s="14" t="s">
        <v>153</v>
      </c>
      <c r="D58" s="12"/>
      <c r="E58" s="12"/>
      <c r="F58" s="12"/>
      <c r="G58" s="12"/>
      <c r="H58" s="12"/>
      <c r="I58" s="12"/>
      <c r="J58" s="12"/>
      <c r="K58" s="12"/>
    </row>
    <row r="59" spans="1:11" x14ac:dyDescent="0.25">
      <c r="A59" s="12" t="s">
        <v>87</v>
      </c>
      <c r="B59" s="12" t="s">
        <v>88</v>
      </c>
      <c r="C59" s="14" t="s">
        <v>156</v>
      </c>
      <c r="D59" s="12"/>
      <c r="E59" s="12"/>
      <c r="F59" s="12"/>
      <c r="G59" s="12"/>
      <c r="H59" s="12"/>
      <c r="I59" s="12"/>
      <c r="J59" s="12"/>
      <c r="K59" s="12"/>
    </row>
    <row r="60" spans="1:11" x14ac:dyDescent="0.25">
      <c r="A60" s="12" t="s">
        <v>89</v>
      </c>
      <c r="B60" s="12" t="s">
        <v>90</v>
      </c>
      <c r="C60" s="14" t="s">
        <v>157</v>
      </c>
      <c r="D60" s="12"/>
      <c r="E60" s="12"/>
      <c r="F60" s="12"/>
      <c r="G60" s="12"/>
      <c r="H60" s="12"/>
      <c r="I60" s="12"/>
      <c r="J60" s="12"/>
      <c r="K60" s="12"/>
    </row>
    <row r="61" spans="1:11" x14ac:dyDescent="0.25">
      <c r="A61" s="12" t="s">
        <v>91</v>
      </c>
      <c r="B61" s="12" t="s">
        <v>190</v>
      </c>
      <c r="C61" s="14" t="s">
        <v>157</v>
      </c>
      <c r="D61" s="12"/>
      <c r="E61" s="12"/>
      <c r="F61" s="12"/>
      <c r="G61" s="12"/>
      <c r="H61" s="12"/>
      <c r="I61" s="12"/>
      <c r="J61" s="12"/>
      <c r="K61" s="12"/>
    </row>
    <row r="62" spans="1:11" x14ac:dyDescent="0.25">
      <c r="A62" s="12" t="s">
        <v>92</v>
      </c>
      <c r="B62" s="12" t="s">
        <v>93</v>
      </c>
      <c r="C62" s="14" t="s">
        <v>155</v>
      </c>
      <c r="D62" s="12"/>
      <c r="E62" s="12"/>
      <c r="F62" s="12"/>
      <c r="G62" s="12"/>
      <c r="H62" s="12"/>
      <c r="I62" s="12"/>
      <c r="J62" s="12"/>
      <c r="K62" s="12"/>
    </row>
    <row r="63" spans="1:11" x14ac:dyDescent="0.25">
      <c r="A63" s="12" t="s">
        <v>410</v>
      </c>
      <c r="B63" s="12" t="s">
        <v>411</v>
      </c>
      <c r="C63" s="14" t="s">
        <v>153</v>
      </c>
      <c r="D63" s="12"/>
      <c r="E63" s="12"/>
      <c r="F63" s="12"/>
      <c r="G63" s="12"/>
      <c r="H63" s="12"/>
      <c r="I63" s="12"/>
      <c r="J63" s="12"/>
      <c r="K63" s="12"/>
    </row>
    <row r="64" spans="1:11" x14ac:dyDescent="0.25">
      <c r="A64" s="12" t="s">
        <v>94</v>
      </c>
      <c r="B64" s="12" t="s">
        <v>95</v>
      </c>
      <c r="C64" s="14" t="s">
        <v>153</v>
      </c>
      <c r="D64" s="12"/>
      <c r="E64" s="12"/>
      <c r="F64" s="12"/>
      <c r="G64" s="12"/>
      <c r="H64" s="12"/>
      <c r="I64" s="12"/>
      <c r="J64" s="12"/>
      <c r="K64" s="12"/>
    </row>
    <row r="65" spans="1:11" x14ac:dyDescent="0.25">
      <c r="A65" s="12" t="s">
        <v>409</v>
      </c>
      <c r="B65" s="12" t="s">
        <v>392</v>
      </c>
      <c r="C65" s="12" t="s">
        <v>167</v>
      </c>
      <c r="D65" s="12"/>
      <c r="E65" s="12"/>
      <c r="F65" s="12"/>
      <c r="G65" s="12"/>
      <c r="H65" s="12"/>
      <c r="I65" s="12"/>
      <c r="J65" s="12"/>
      <c r="K65" s="12"/>
    </row>
    <row r="66" spans="1:11" x14ac:dyDescent="0.25">
      <c r="A66" s="12" t="s">
        <v>396</v>
      </c>
      <c r="B66" s="12" t="s">
        <v>397</v>
      </c>
      <c r="C66" s="12" t="s">
        <v>158</v>
      </c>
      <c r="D66" s="12"/>
      <c r="E66" s="12"/>
      <c r="F66" s="12"/>
      <c r="G66" s="12"/>
      <c r="H66" s="12"/>
      <c r="I66" s="12"/>
      <c r="J66" s="12"/>
      <c r="K66" s="12"/>
    </row>
    <row r="67" spans="1:11" x14ac:dyDescent="0.25">
      <c r="A67" s="12" t="s">
        <v>96</v>
      </c>
      <c r="B67" s="12" t="s">
        <v>97</v>
      </c>
      <c r="C67" s="12" t="s">
        <v>153</v>
      </c>
      <c r="D67" s="12"/>
      <c r="E67" s="12"/>
      <c r="F67" s="12"/>
      <c r="G67" s="12"/>
      <c r="H67" s="12"/>
      <c r="I67" s="12"/>
      <c r="J67" s="12"/>
      <c r="K67" s="12"/>
    </row>
    <row r="68" spans="1:11" x14ac:dyDescent="0.25">
      <c r="A68" s="12" t="s">
        <v>98</v>
      </c>
      <c r="B68" s="12" t="s">
        <v>99</v>
      </c>
      <c r="C68" s="12" t="s">
        <v>163</v>
      </c>
      <c r="D68" s="12"/>
      <c r="E68" s="12"/>
      <c r="F68" s="12"/>
      <c r="G68" s="12"/>
      <c r="H68" s="12"/>
      <c r="I68" s="12"/>
      <c r="J68" s="12"/>
      <c r="K68" s="12"/>
    </row>
    <row r="69" spans="1:11" x14ac:dyDescent="0.25">
      <c r="A69" s="8" t="s">
        <v>100</v>
      </c>
      <c r="B69" s="1" t="s">
        <v>101</v>
      </c>
      <c r="C69" s="12" t="s">
        <v>156</v>
      </c>
    </row>
    <row r="70" spans="1:11" x14ac:dyDescent="0.25">
      <c r="A70" s="8" t="s">
        <v>102</v>
      </c>
      <c r="B70" s="1" t="s">
        <v>103</v>
      </c>
      <c r="C70" s="14" t="s">
        <v>404</v>
      </c>
    </row>
    <row r="71" spans="1:11" x14ac:dyDescent="0.25">
      <c r="A71" s="8" t="s">
        <v>104</v>
      </c>
      <c r="B71" s="1" t="s">
        <v>105</v>
      </c>
      <c r="C71" s="14" t="s">
        <v>166</v>
      </c>
    </row>
    <row r="72" spans="1:11" x14ac:dyDescent="0.25">
      <c r="A72" s="8" t="s">
        <v>106</v>
      </c>
      <c r="B72" s="1" t="s">
        <v>107</v>
      </c>
      <c r="C72" s="14" t="s">
        <v>161</v>
      </c>
    </row>
    <row r="73" spans="1:11" x14ac:dyDescent="0.25">
      <c r="A73" s="8" t="s">
        <v>384</v>
      </c>
      <c r="B73" s="1" t="s">
        <v>385</v>
      </c>
      <c r="C73" s="12" t="s">
        <v>158</v>
      </c>
    </row>
    <row r="74" spans="1:11" x14ac:dyDescent="0.25">
      <c r="A74" s="8" t="s">
        <v>108</v>
      </c>
      <c r="B74" s="1" t="s">
        <v>109</v>
      </c>
      <c r="C74" s="12" t="s">
        <v>168</v>
      </c>
    </row>
    <row r="75" spans="1:11" x14ac:dyDescent="0.25">
      <c r="A75" s="8" t="s">
        <v>110</v>
      </c>
      <c r="B75" s="1" t="s">
        <v>111</v>
      </c>
      <c r="C75" s="12" t="s">
        <v>158</v>
      </c>
    </row>
    <row r="76" spans="1:11" x14ac:dyDescent="0.25">
      <c r="A76" s="8" t="s">
        <v>112</v>
      </c>
      <c r="B76" s="1" t="s">
        <v>113</v>
      </c>
      <c r="C76" s="12" t="s">
        <v>157</v>
      </c>
    </row>
    <row r="77" spans="1:11" x14ac:dyDescent="0.25">
      <c r="A77" s="8" t="s">
        <v>114</v>
      </c>
      <c r="B77" s="1" t="s">
        <v>115</v>
      </c>
      <c r="C77" s="14" t="s">
        <v>157</v>
      </c>
    </row>
    <row r="78" spans="1:11" x14ac:dyDescent="0.25">
      <c r="A78" s="8" t="s">
        <v>116</v>
      </c>
      <c r="B78" s="1" t="s">
        <v>117</v>
      </c>
      <c r="C78" s="14" t="s">
        <v>157</v>
      </c>
    </row>
    <row r="79" spans="1:11" x14ac:dyDescent="0.25">
      <c r="A79" s="8" t="s">
        <v>118</v>
      </c>
      <c r="B79" s="1" t="s">
        <v>119</v>
      </c>
      <c r="C79" s="14" t="s">
        <v>154</v>
      </c>
    </row>
    <row r="80" spans="1:11" x14ac:dyDescent="0.25">
      <c r="A80" s="8" t="s">
        <v>120</v>
      </c>
      <c r="B80" s="1" t="s">
        <v>121</v>
      </c>
      <c r="C80" s="14" t="s">
        <v>153</v>
      </c>
    </row>
    <row r="81" spans="1:3" x14ac:dyDescent="0.25">
      <c r="A81" s="8" t="s">
        <v>122</v>
      </c>
      <c r="B81" s="1" t="s">
        <v>123</v>
      </c>
      <c r="C81" s="14" t="s">
        <v>153</v>
      </c>
    </row>
    <row r="82" spans="1:3" x14ac:dyDescent="0.25">
      <c r="A82" s="8" t="s">
        <v>124</v>
      </c>
      <c r="B82" s="3" t="s">
        <v>125</v>
      </c>
      <c r="C82" s="14" t="s">
        <v>153</v>
      </c>
    </row>
    <row r="83" spans="1:3" x14ac:dyDescent="0.25">
      <c r="A83" s="8" t="s">
        <v>220</v>
      </c>
      <c r="B83" s="3" t="s">
        <v>221</v>
      </c>
      <c r="C83" s="14" t="s">
        <v>153</v>
      </c>
    </row>
    <row r="84" spans="1:3" x14ac:dyDescent="0.25">
      <c r="A84" s="8" t="s">
        <v>126</v>
      </c>
      <c r="B84" s="1" t="s">
        <v>127</v>
      </c>
      <c r="C84" s="12" t="s">
        <v>156</v>
      </c>
    </row>
    <row r="85" spans="1:3" x14ac:dyDescent="0.25">
      <c r="A85" s="8" t="s">
        <v>128</v>
      </c>
      <c r="B85" s="1" t="s">
        <v>129</v>
      </c>
      <c r="C85" s="12" t="s">
        <v>156</v>
      </c>
    </row>
    <row r="86" spans="1:3" x14ac:dyDescent="0.25">
      <c r="A86" s="8" t="s">
        <v>130</v>
      </c>
      <c r="B86" s="1" t="s">
        <v>131</v>
      </c>
      <c r="C86" s="12" t="s">
        <v>156</v>
      </c>
    </row>
    <row r="87" spans="1:3" x14ac:dyDescent="0.25">
      <c r="A87" s="8" t="s">
        <v>132</v>
      </c>
      <c r="B87" s="1" t="s">
        <v>133</v>
      </c>
      <c r="C87" s="12" t="s">
        <v>156</v>
      </c>
    </row>
    <row r="88" spans="1:3" x14ac:dyDescent="0.25">
      <c r="A88" s="8" t="s">
        <v>255</v>
      </c>
      <c r="B88" s="1" t="s">
        <v>257</v>
      </c>
      <c r="C88" s="12" t="s">
        <v>156</v>
      </c>
    </row>
    <row r="89" spans="1:3" x14ac:dyDescent="0.25">
      <c r="A89" s="8" t="s">
        <v>256</v>
      </c>
      <c r="B89" s="1" t="s">
        <v>258</v>
      </c>
      <c r="C89" s="14" t="s">
        <v>156</v>
      </c>
    </row>
    <row r="90" spans="1:3" x14ac:dyDescent="0.25">
      <c r="A90" s="8" t="s">
        <v>408</v>
      </c>
      <c r="B90" s="1" t="s">
        <v>412</v>
      </c>
      <c r="C90" s="14" t="s">
        <v>167</v>
      </c>
    </row>
    <row r="91" spans="1:3" x14ac:dyDescent="0.25">
      <c r="A91" s="8" t="s">
        <v>193</v>
      </c>
      <c r="B91" s="3" t="s">
        <v>136</v>
      </c>
      <c r="C91" s="14" t="s">
        <v>153</v>
      </c>
    </row>
    <row r="92" spans="1:3" x14ac:dyDescent="0.25">
      <c r="A92" s="8" t="s">
        <v>137</v>
      </c>
      <c r="B92" s="3" t="s">
        <v>138</v>
      </c>
      <c r="C92" s="14" t="s">
        <v>154</v>
      </c>
    </row>
    <row r="93" spans="1:3" x14ac:dyDescent="0.25">
      <c r="A93" s="9" t="s">
        <v>139</v>
      </c>
      <c r="B93" s="3" t="s">
        <v>388</v>
      </c>
      <c r="C93" s="14" t="s">
        <v>157</v>
      </c>
    </row>
    <row r="94" spans="1:3" x14ac:dyDescent="0.25">
      <c r="A94" s="8" t="s">
        <v>194</v>
      </c>
      <c r="B94" s="1" t="s">
        <v>195</v>
      </c>
      <c r="C94" s="14" t="s">
        <v>153</v>
      </c>
    </row>
    <row r="95" spans="1:3" x14ac:dyDescent="0.25">
      <c r="A95" s="11" t="s">
        <v>253</v>
      </c>
      <c r="B95" s="1" t="s">
        <v>254</v>
      </c>
      <c r="C95" s="14" t="s">
        <v>156</v>
      </c>
    </row>
    <row r="96" spans="1:3" x14ac:dyDescent="0.25">
      <c r="A96" s="11" t="s">
        <v>120</v>
      </c>
      <c r="B96" s="1" t="s">
        <v>121</v>
      </c>
      <c r="C96" s="12" t="s">
        <v>153</v>
      </c>
    </row>
    <row r="97" spans="1:3" x14ac:dyDescent="0.25">
      <c r="A97" s="11" t="s">
        <v>134</v>
      </c>
      <c r="B97" s="1" t="s">
        <v>135</v>
      </c>
      <c r="C97" s="14" t="s">
        <v>157</v>
      </c>
    </row>
    <row r="98" spans="1:3" x14ac:dyDescent="0.25">
      <c r="A98" s="8" t="s">
        <v>264</v>
      </c>
      <c r="B98" s="3" t="s">
        <v>265</v>
      </c>
      <c r="C98" s="14" t="s">
        <v>154</v>
      </c>
    </row>
    <row r="99" spans="1:3" x14ac:dyDescent="0.25">
      <c r="A99" s="8" t="s">
        <v>140</v>
      </c>
      <c r="B99" s="3" t="s">
        <v>141</v>
      </c>
      <c r="C99" s="14" t="s">
        <v>169</v>
      </c>
    </row>
    <row r="100" spans="1:3" x14ac:dyDescent="0.25">
      <c r="A100" s="8" t="s">
        <v>142</v>
      </c>
      <c r="B100" s="3" t="s">
        <v>143</v>
      </c>
      <c r="C100" s="14" t="s">
        <v>169</v>
      </c>
    </row>
    <row r="101" spans="1:3" x14ac:dyDescent="0.25">
      <c r="A101" s="8" t="s">
        <v>144</v>
      </c>
      <c r="B101" s="3" t="s">
        <v>145</v>
      </c>
      <c r="C101" s="14" t="s">
        <v>169</v>
      </c>
    </row>
    <row r="102" spans="1:3" x14ac:dyDescent="0.25">
      <c r="A102" s="8" t="s">
        <v>146</v>
      </c>
      <c r="B102" s="1" t="s">
        <v>147</v>
      </c>
      <c r="C102" s="12" t="s">
        <v>156</v>
      </c>
    </row>
    <row r="103" spans="1:3" x14ac:dyDescent="0.25">
      <c r="A103" s="10" t="s">
        <v>148</v>
      </c>
      <c r="B103" s="4" t="s">
        <v>149</v>
      </c>
      <c r="C103" s="12" t="s">
        <v>156</v>
      </c>
    </row>
    <row r="104" spans="1:3" x14ac:dyDescent="0.25">
      <c r="A104" s="9" t="s">
        <v>150</v>
      </c>
      <c r="B104" s="2" t="s">
        <v>151</v>
      </c>
      <c r="C104" s="13" t="s">
        <v>156</v>
      </c>
    </row>
    <row r="105" spans="1:3" x14ac:dyDescent="0.25">
      <c r="A105" s="12" t="s">
        <v>170</v>
      </c>
      <c r="B105" s="5" t="s">
        <v>171</v>
      </c>
      <c r="C105" s="12" t="s">
        <v>158</v>
      </c>
    </row>
    <row r="106" spans="1:3" x14ac:dyDescent="0.25">
      <c r="A106" s="12" t="s">
        <v>261</v>
      </c>
      <c r="B106" s="5" t="s">
        <v>262</v>
      </c>
      <c r="C106" s="15" t="s">
        <v>155</v>
      </c>
    </row>
    <row r="107" spans="1:3" x14ac:dyDescent="0.25">
      <c r="A107" s="12" t="s">
        <v>172</v>
      </c>
      <c r="B107" s="5" t="s">
        <v>173</v>
      </c>
      <c r="C107" s="15" t="s">
        <v>153</v>
      </c>
    </row>
    <row r="108" spans="1:3" x14ac:dyDescent="0.25">
      <c r="A108" t="s">
        <v>268</v>
      </c>
      <c r="B108" t="s">
        <v>269</v>
      </c>
      <c r="C108" s="15" t="s">
        <v>156</v>
      </c>
    </row>
    <row r="109" spans="1:3" x14ac:dyDescent="0.25">
      <c r="A109" s="13" t="s">
        <v>174</v>
      </c>
      <c r="B109" t="s">
        <v>175</v>
      </c>
      <c r="C109" s="15" t="s">
        <v>156</v>
      </c>
    </row>
    <row r="110" spans="1:3" x14ac:dyDescent="0.25">
      <c r="A110" t="s">
        <v>176</v>
      </c>
      <c r="B110" t="s">
        <v>177</v>
      </c>
      <c r="C110" s="15" t="s">
        <v>187</v>
      </c>
    </row>
    <row r="111" spans="1:3" x14ac:dyDescent="0.25">
      <c r="A111" t="s">
        <v>178</v>
      </c>
      <c r="B111" t="s">
        <v>179</v>
      </c>
      <c r="C111" s="15" t="s">
        <v>187</v>
      </c>
    </row>
    <row r="112" spans="1:3" x14ac:dyDescent="0.25">
      <c r="A112" s="12" t="s">
        <v>182</v>
      </c>
      <c r="B112" s="1" t="s">
        <v>189</v>
      </c>
      <c r="C112" s="14" t="s">
        <v>160</v>
      </c>
    </row>
    <row r="113" spans="1:3" x14ac:dyDescent="0.25">
      <c r="A113" s="12" t="s">
        <v>180</v>
      </c>
      <c r="B113" s="1" t="s">
        <v>4</v>
      </c>
      <c r="C113" s="14" t="s">
        <v>155</v>
      </c>
    </row>
    <row r="114" spans="1:3" x14ac:dyDescent="0.25">
      <c r="A114" s="12" t="s">
        <v>191</v>
      </c>
      <c r="B114" s="16" t="s">
        <v>192</v>
      </c>
      <c r="C114" s="17" t="s">
        <v>155</v>
      </c>
    </row>
    <row r="115" spans="1:3" x14ac:dyDescent="0.25">
      <c r="A115" s="16" t="s">
        <v>259</v>
      </c>
      <c r="B115" t="s">
        <v>260</v>
      </c>
      <c r="C115" s="17" t="s">
        <v>154</v>
      </c>
    </row>
    <row r="116" spans="1:3" x14ac:dyDescent="0.25">
      <c r="A116" s="19" t="s">
        <v>196</v>
      </c>
      <c r="B116" s="1" t="s">
        <v>198</v>
      </c>
      <c r="C116" s="15" t="s">
        <v>165</v>
      </c>
    </row>
    <row r="117" spans="1:3" x14ac:dyDescent="0.25">
      <c r="A117" s="16" t="s">
        <v>212</v>
      </c>
      <c r="B117" s="12" t="s">
        <v>213</v>
      </c>
      <c r="C117" s="17" t="s">
        <v>154</v>
      </c>
    </row>
    <row r="118" spans="1:3" x14ac:dyDescent="0.25">
      <c r="A118" s="12" t="s">
        <v>387</v>
      </c>
      <c r="B118" s="12" t="s">
        <v>402</v>
      </c>
      <c r="C118" s="14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3:N17"/>
  <sheetViews>
    <sheetView workbookViewId="0">
      <selection activeCell="E25" sqref="E25"/>
    </sheetView>
  </sheetViews>
  <sheetFormatPr defaultRowHeight="15" x14ac:dyDescent="0.25"/>
  <cols>
    <col min="9" max="9" width="10.7109375" bestFit="1" customWidth="1"/>
    <col min="11" max="11" width="11.7109375" customWidth="1"/>
  </cols>
  <sheetData>
    <row r="3" spans="8:14" x14ac:dyDescent="0.25">
      <c r="H3" s="53" t="s">
        <v>579</v>
      </c>
      <c r="I3" s="53"/>
      <c r="J3" s="53"/>
      <c r="K3" s="53"/>
      <c r="L3" s="53"/>
      <c r="M3" s="53"/>
    </row>
    <row r="4" spans="8:14" x14ac:dyDescent="0.25">
      <c r="H4" t="s">
        <v>214</v>
      </c>
      <c r="I4" t="s">
        <v>580</v>
      </c>
      <c r="J4" t="s">
        <v>585</v>
      </c>
      <c r="L4">
        <v>10</v>
      </c>
      <c r="M4">
        <v>11</v>
      </c>
      <c r="N4">
        <v>12</v>
      </c>
    </row>
    <row r="5" spans="8:14" x14ac:dyDescent="0.25">
      <c r="H5" t="s">
        <v>19</v>
      </c>
      <c r="I5">
        <v>390</v>
      </c>
      <c r="J5">
        <v>314</v>
      </c>
      <c r="K5">
        <f>I5-J5</f>
        <v>76</v>
      </c>
      <c r="L5">
        <v>59</v>
      </c>
      <c r="M5">
        <f>K5-L5</f>
        <v>17</v>
      </c>
    </row>
    <row r="7" spans="8:14" x14ac:dyDescent="0.25">
      <c r="H7" t="s">
        <v>581</v>
      </c>
      <c r="I7">
        <v>355</v>
      </c>
      <c r="J7">
        <v>376</v>
      </c>
      <c r="K7" s="51">
        <f>I7-J7</f>
        <v>-21</v>
      </c>
    </row>
    <row r="9" spans="8:14" x14ac:dyDescent="0.25">
      <c r="H9" t="s">
        <v>100</v>
      </c>
      <c r="I9">
        <v>812</v>
      </c>
      <c r="J9">
        <v>389</v>
      </c>
      <c r="K9">
        <f>I9-J9</f>
        <v>423</v>
      </c>
      <c r="L9">
        <v>210</v>
      </c>
      <c r="M9">
        <f>K9-L9</f>
        <v>213</v>
      </c>
    </row>
    <row r="11" spans="8:14" x14ac:dyDescent="0.25">
      <c r="H11" t="s">
        <v>255</v>
      </c>
      <c r="I11">
        <v>105</v>
      </c>
      <c r="J11">
        <v>42</v>
      </c>
      <c r="K11">
        <f>I11-J11</f>
        <v>63</v>
      </c>
      <c r="N11">
        <v>50</v>
      </c>
    </row>
    <row r="13" spans="8:14" x14ac:dyDescent="0.25">
      <c r="H13" t="s">
        <v>582</v>
      </c>
      <c r="I13">
        <v>81</v>
      </c>
      <c r="J13">
        <v>77</v>
      </c>
      <c r="K13">
        <f>I13-J13</f>
        <v>4</v>
      </c>
    </row>
    <row r="15" spans="8:14" x14ac:dyDescent="0.25">
      <c r="H15" t="s">
        <v>583</v>
      </c>
      <c r="I15">
        <v>175</v>
      </c>
      <c r="J15">
        <f>527+53</f>
        <v>580</v>
      </c>
      <c r="K15" s="51">
        <f>I15-J15</f>
        <v>-405</v>
      </c>
    </row>
    <row r="17" spans="8:11" x14ac:dyDescent="0.25">
      <c r="H17" t="s">
        <v>584</v>
      </c>
      <c r="I17">
        <v>246</v>
      </c>
      <c r="J17">
        <v>39</v>
      </c>
      <c r="K17">
        <f>I17-J17</f>
        <v>207</v>
      </c>
    </row>
  </sheetData>
  <mergeCells count="1">
    <mergeCell ref="H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6:K10"/>
  <sheetViews>
    <sheetView workbookViewId="0">
      <selection activeCell="P9" sqref="P9"/>
    </sheetView>
  </sheetViews>
  <sheetFormatPr defaultRowHeight="15" x14ac:dyDescent="0.25"/>
  <cols>
    <col min="8" max="8" width="10.5703125" bestFit="1" customWidth="1"/>
  </cols>
  <sheetData>
    <row r="6" spans="8:11" x14ac:dyDescent="0.25">
      <c r="H6" s="21" t="s">
        <v>214</v>
      </c>
      <c r="I6" s="21" t="s">
        <v>215</v>
      </c>
      <c r="J6" s="21" t="s">
        <v>216</v>
      </c>
      <c r="K6" s="21" t="s">
        <v>217</v>
      </c>
    </row>
    <row r="7" spans="8:11" x14ac:dyDescent="0.25">
      <c r="H7" s="20" t="s">
        <v>207</v>
      </c>
      <c r="I7" s="20">
        <f>J7*12</f>
        <v>1200</v>
      </c>
      <c r="J7" s="20">
        <v>100</v>
      </c>
      <c r="K7" s="20" t="s">
        <v>218</v>
      </c>
    </row>
    <row r="8" spans="8:11" x14ac:dyDescent="0.25">
      <c r="H8" s="20" t="s">
        <v>182</v>
      </c>
      <c r="I8" s="20">
        <f>J8*6.4</f>
        <v>1728</v>
      </c>
      <c r="J8" s="20">
        <v>270</v>
      </c>
      <c r="K8" s="20" t="s">
        <v>219</v>
      </c>
    </row>
    <row r="9" spans="8:11" x14ac:dyDescent="0.25">
      <c r="H9" s="20" t="s">
        <v>181</v>
      </c>
      <c r="I9" s="20">
        <f>J9*18.81</f>
        <v>1316.6999999999998</v>
      </c>
      <c r="J9" s="20">
        <v>70</v>
      </c>
      <c r="K9" s="20" t="s">
        <v>219</v>
      </c>
    </row>
    <row r="10" spans="8:11" x14ac:dyDescent="0.25">
      <c r="H10" s="20" t="s">
        <v>180</v>
      </c>
      <c r="I10" s="20">
        <f>J10*13.68</f>
        <v>1983.6</v>
      </c>
      <c r="J10" s="20">
        <v>145</v>
      </c>
      <c r="K10" s="20" t="s">
        <v>219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4:O22"/>
  <sheetViews>
    <sheetView workbookViewId="0">
      <selection activeCell="C13" sqref="C13"/>
    </sheetView>
  </sheetViews>
  <sheetFormatPr defaultRowHeight="15" x14ac:dyDescent="0.25"/>
  <cols>
    <col min="5" max="5" width="11.140625" bestFit="1" customWidth="1"/>
    <col min="6" max="6" width="32.85546875" bestFit="1" customWidth="1"/>
    <col min="7" max="7" width="42.140625" bestFit="1" customWidth="1"/>
  </cols>
  <sheetData>
    <row r="4" spans="6:15" x14ac:dyDescent="0.25">
      <c r="O4">
        <f>87*8</f>
        <v>696</v>
      </c>
    </row>
    <row r="7" spans="6:15" x14ac:dyDescent="0.25">
      <c r="F7" t="s">
        <v>228</v>
      </c>
      <c r="G7" t="s">
        <v>229</v>
      </c>
      <c r="H7">
        <v>640</v>
      </c>
      <c r="I7" t="s">
        <v>230</v>
      </c>
    </row>
    <row r="8" spans="6:15" x14ac:dyDescent="0.25">
      <c r="F8" t="s">
        <v>231</v>
      </c>
      <c r="G8" t="s">
        <v>232</v>
      </c>
      <c r="H8">
        <v>64</v>
      </c>
      <c r="I8" t="s">
        <v>230</v>
      </c>
    </row>
    <row r="9" spans="6:15" x14ac:dyDescent="0.25">
      <c r="F9" t="s">
        <v>243</v>
      </c>
      <c r="G9" t="s">
        <v>244</v>
      </c>
      <c r="H9">
        <v>64</v>
      </c>
      <c r="I9" t="s">
        <v>215</v>
      </c>
    </row>
    <row r="10" spans="6:15" x14ac:dyDescent="0.25">
      <c r="F10" t="s">
        <v>237</v>
      </c>
      <c r="G10" t="s">
        <v>238</v>
      </c>
      <c r="H10">
        <v>8</v>
      </c>
      <c r="I10" t="s">
        <v>230</v>
      </c>
    </row>
    <row r="11" spans="6:15" x14ac:dyDescent="0.25">
      <c r="F11" t="s">
        <v>245</v>
      </c>
      <c r="G11" t="s">
        <v>246</v>
      </c>
      <c r="H11">
        <v>640</v>
      </c>
      <c r="I11" t="s">
        <v>230</v>
      </c>
      <c r="L11">
        <v>15600</v>
      </c>
    </row>
    <row r="12" spans="6:15" x14ac:dyDescent="0.25">
      <c r="F12" t="s">
        <v>247</v>
      </c>
      <c r="G12" t="s">
        <v>248</v>
      </c>
      <c r="H12">
        <v>8</v>
      </c>
      <c r="I12" t="s">
        <v>230</v>
      </c>
      <c r="L12">
        <v>344</v>
      </c>
    </row>
    <row r="13" spans="6:15" x14ac:dyDescent="0.25">
      <c r="F13" t="s">
        <v>249</v>
      </c>
      <c r="G13" t="s">
        <v>250</v>
      </c>
      <c r="H13" t="s">
        <v>251</v>
      </c>
      <c r="I13" t="s">
        <v>252</v>
      </c>
    </row>
    <row r="15" spans="6:15" x14ac:dyDescent="0.25">
      <c r="F15" t="s">
        <v>228</v>
      </c>
      <c r="G15" t="s">
        <v>229</v>
      </c>
      <c r="H15" s="22">
        <v>3040</v>
      </c>
      <c r="I15" t="s">
        <v>230</v>
      </c>
      <c r="J15" s="22">
        <f>H7+H15</f>
        <v>3680</v>
      </c>
      <c r="L15">
        <v>13970</v>
      </c>
    </row>
    <row r="16" spans="6:15" x14ac:dyDescent="0.25">
      <c r="F16" t="s">
        <v>231</v>
      </c>
      <c r="G16" t="s">
        <v>232</v>
      </c>
      <c r="H16">
        <v>696</v>
      </c>
      <c r="I16" t="s">
        <v>230</v>
      </c>
      <c r="J16">
        <f>H8+H16</f>
        <v>760</v>
      </c>
      <c r="L16">
        <v>160</v>
      </c>
    </row>
    <row r="17" spans="6:15" x14ac:dyDescent="0.25">
      <c r="F17">
        <v>30000395</v>
      </c>
      <c r="G17" t="s">
        <v>233</v>
      </c>
      <c r="H17">
        <v>164.16</v>
      </c>
      <c r="I17" t="s">
        <v>215</v>
      </c>
      <c r="J17">
        <v>591.76</v>
      </c>
    </row>
    <row r="18" spans="6:15" x14ac:dyDescent="0.25">
      <c r="F18" t="s">
        <v>234</v>
      </c>
      <c r="G18" t="s">
        <v>235</v>
      </c>
      <c r="H18">
        <v>306.23</v>
      </c>
      <c r="I18" t="s">
        <v>215</v>
      </c>
      <c r="J18">
        <v>5</v>
      </c>
      <c r="O18">
        <f>H18-J18</f>
        <v>301.23</v>
      </c>
    </row>
    <row r="19" spans="6:15" x14ac:dyDescent="0.25">
      <c r="F19">
        <v>30000398</v>
      </c>
      <c r="G19" t="s">
        <v>236</v>
      </c>
      <c r="H19">
        <v>6.0830000000000002</v>
      </c>
      <c r="I19" t="s">
        <v>215</v>
      </c>
      <c r="J19">
        <v>13</v>
      </c>
    </row>
    <row r="20" spans="6:15" x14ac:dyDescent="0.25">
      <c r="F20" t="s">
        <v>237</v>
      </c>
      <c r="G20" t="s">
        <v>238</v>
      </c>
      <c r="H20">
        <v>38</v>
      </c>
      <c r="I20" t="s">
        <v>230</v>
      </c>
      <c r="J20">
        <f>H10+H20</f>
        <v>46</v>
      </c>
      <c r="L20">
        <v>162</v>
      </c>
    </row>
    <row r="21" spans="6:15" x14ac:dyDescent="0.25">
      <c r="F21" t="s">
        <v>239</v>
      </c>
      <c r="G21" t="s">
        <v>240</v>
      </c>
      <c r="H21" s="22">
        <v>3040</v>
      </c>
      <c r="I21" t="s">
        <v>230</v>
      </c>
      <c r="L21">
        <v>10460</v>
      </c>
    </row>
    <row r="22" spans="6:15" x14ac:dyDescent="0.25">
      <c r="F22" t="s">
        <v>241</v>
      </c>
      <c r="G22" t="s">
        <v>242</v>
      </c>
      <c r="H22">
        <v>38</v>
      </c>
      <c r="I22" t="s">
        <v>230</v>
      </c>
      <c r="L22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O218"/>
  <sheetViews>
    <sheetView workbookViewId="0">
      <selection activeCell="C230" sqref="C230"/>
    </sheetView>
  </sheetViews>
  <sheetFormatPr defaultRowHeight="15" x14ac:dyDescent="0.25"/>
  <cols>
    <col min="2" max="2" width="25.140625" customWidth="1"/>
    <col min="3" max="3" width="35" bestFit="1" customWidth="1"/>
    <col min="4" max="4" width="9" bestFit="1" customWidth="1"/>
    <col min="7" max="7" width="9.140625" style="19"/>
  </cols>
  <sheetData>
    <row r="1" spans="1:15" ht="22.5" x14ac:dyDescent="0.25">
      <c r="A1" s="26" t="s">
        <v>301</v>
      </c>
      <c r="B1" s="26" t="s">
        <v>302</v>
      </c>
      <c r="C1" s="26" t="s">
        <v>303</v>
      </c>
      <c r="D1" s="26" t="s">
        <v>304</v>
      </c>
      <c r="E1" s="27">
        <v>43591</v>
      </c>
      <c r="F1" s="27">
        <v>43592</v>
      </c>
      <c r="G1" s="27"/>
      <c r="H1" s="27">
        <v>43593</v>
      </c>
      <c r="I1" s="27">
        <v>43594</v>
      </c>
      <c r="J1" s="27">
        <v>43595</v>
      </c>
      <c r="K1" s="27">
        <v>43596</v>
      </c>
      <c r="L1" s="27">
        <v>43597</v>
      </c>
      <c r="M1" s="27">
        <v>43598</v>
      </c>
      <c r="N1" s="27">
        <v>43599</v>
      </c>
    </row>
    <row r="2" spans="1:15" hidden="1" x14ac:dyDescent="0.25">
      <c r="A2" s="23"/>
      <c r="B2" s="23"/>
      <c r="C2" s="23"/>
      <c r="D2" s="23" t="s">
        <v>305</v>
      </c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5" hidden="1" x14ac:dyDescent="0.25">
      <c r="A3" s="25" t="s">
        <v>301</v>
      </c>
      <c r="B3" s="25" t="s">
        <v>302</v>
      </c>
      <c r="C3" s="25" t="s">
        <v>303</v>
      </c>
      <c r="D3" s="25" t="s">
        <v>306</v>
      </c>
      <c r="E3" s="25" t="s">
        <v>307</v>
      </c>
      <c r="F3" s="25" t="s">
        <v>308</v>
      </c>
      <c r="G3" s="25"/>
      <c r="H3" s="25" t="s">
        <v>309</v>
      </c>
      <c r="I3" s="25" t="s">
        <v>310</v>
      </c>
      <c r="J3" s="25" t="s">
        <v>311</v>
      </c>
      <c r="K3" s="25" t="s">
        <v>312</v>
      </c>
      <c r="L3" s="25" t="s">
        <v>313</v>
      </c>
      <c r="M3" s="25" t="s">
        <v>314</v>
      </c>
      <c r="N3" s="25" t="s">
        <v>315</v>
      </c>
    </row>
    <row r="4" spans="1:15" hidden="1" x14ac:dyDescent="0.25">
      <c r="A4" s="25" t="s">
        <v>316</v>
      </c>
      <c r="B4" s="23" t="s">
        <v>201</v>
      </c>
      <c r="C4" s="23" t="s">
        <v>202</v>
      </c>
      <c r="D4" s="24">
        <v>101928</v>
      </c>
      <c r="E4" s="24">
        <v>0</v>
      </c>
      <c r="F4" s="24">
        <v>30192</v>
      </c>
      <c r="G4" s="24">
        <f>F4/24</f>
        <v>1258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24000</v>
      </c>
      <c r="O4" s="24">
        <f>N4/24</f>
        <v>1000</v>
      </c>
    </row>
    <row r="5" spans="1:15" hidden="1" x14ac:dyDescent="0.25">
      <c r="A5" s="25"/>
      <c r="B5" s="25" t="s">
        <v>7</v>
      </c>
      <c r="C5" s="25" t="s">
        <v>8</v>
      </c>
      <c r="D5" s="24">
        <v>51927</v>
      </c>
      <c r="E5" s="24">
        <v>0</v>
      </c>
      <c r="F5" s="24">
        <v>12252</v>
      </c>
      <c r="G5" s="24">
        <f t="shared" ref="G5:G10" si="0">F5/24</f>
        <v>510.5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11250</v>
      </c>
      <c r="O5" s="24">
        <f t="shared" ref="O5:O10" si="1">N5/24</f>
        <v>468.75</v>
      </c>
    </row>
    <row r="6" spans="1:15" hidden="1" x14ac:dyDescent="0.25">
      <c r="A6" s="25"/>
      <c r="B6" s="25" t="s">
        <v>56</v>
      </c>
      <c r="C6" s="25" t="s">
        <v>57</v>
      </c>
      <c r="D6" s="24">
        <v>45600</v>
      </c>
      <c r="E6" s="24">
        <v>0</v>
      </c>
      <c r="F6" s="24">
        <v>9960</v>
      </c>
      <c r="G6" s="24">
        <f t="shared" si="0"/>
        <v>415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11880</v>
      </c>
      <c r="O6" s="24">
        <f t="shared" si="1"/>
        <v>495</v>
      </c>
    </row>
    <row r="7" spans="1:15" hidden="1" x14ac:dyDescent="0.25">
      <c r="A7" s="25"/>
      <c r="B7" s="25" t="s">
        <v>23</v>
      </c>
      <c r="C7" s="25" t="s">
        <v>271</v>
      </c>
      <c r="D7" s="24">
        <v>43776</v>
      </c>
      <c r="E7" s="24">
        <v>0</v>
      </c>
      <c r="F7" s="24">
        <v>4050</v>
      </c>
      <c r="G7" s="24">
        <f t="shared" si="0"/>
        <v>168.75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13242</v>
      </c>
      <c r="O7" s="24">
        <f t="shared" si="1"/>
        <v>551.75</v>
      </c>
    </row>
    <row r="8" spans="1:15" hidden="1" x14ac:dyDescent="0.25">
      <c r="A8" s="25"/>
      <c r="B8" s="25" t="s">
        <v>106</v>
      </c>
      <c r="C8" s="25" t="s">
        <v>107</v>
      </c>
      <c r="D8" s="24">
        <v>31584</v>
      </c>
      <c r="E8" s="24">
        <v>0</v>
      </c>
      <c r="F8" s="24">
        <v>0</v>
      </c>
      <c r="G8" s="24">
        <f t="shared" si="0"/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9540</v>
      </c>
      <c r="O8" s="24">
        <f t="shared" si="1"/>
        <v>397.5</v>
      </c>
    </row>
    <row r="9" spans="1:15" hidden="1" x14ac:dyDescent="0.25">
      <c r="A9" s="25"/>
      <c r="B9" s="25" t="s">
        <v>71</v>
      </c>
      <c r="C9" s="25" t="s">
        <v>272</v>
      </c>
      <c r="D9" s="24">
        <v>29736</v>
      </c>
      <c r="E9" s="24">
        <v>0</v>
      </c>
      <c r="F9" s="24">
        <v>3834</v>
      </c>
      <c r="G9" s="24">
        <f t="shared" si="0"/>
        <v>159.75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8634</v>
      </c>
      <c r="O9" s="24">
        <f t="shared" si="1"/>
        <v>359.75</v>
      </c>
    </row>
    <row r="10" spans="1:15" hidden="1" x14ac:dyDescent="0.25">
      <c r="A10" s="25"/>
      <c r="B10" s="25" t="s">
        <v>58</v>
      </c>
      <c r="C10" s="25" t="s">
        <v>59</v>
      </c>
      <c r="D10" s="24">
        <v>13296</v>
      </c>
      <c r="E10" s="24">
        <v>0</v>
      </c>
      <c r="F10" s="24">
        <v>3324</v>
      </c>
      <c r="G10" s="24">
        <f t="shared" si="0"/>
        <v>138.5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3324</v>
      </c>
      <c r="O10" s="24">
        <f t="shared" si="1"/>
        <v>138.5</v>
      </c>
    </row>
    <row r="11" spans="1:15" hidden="1" x14ac:dyDescent="0.25">
      <c r="A11" s="25"/>
      <c r="B11" s="25" t="s">
        <v>176</v>
      </c>
      <c r="C11" s="25" t="s">
        <v>177</v>
      </c>
      <c r="D11" s="24">
        <v>10560</v>
      </c>
      <c r="E11" s="24">
        <v>0</v>
      </c>
      <c r="F11" s="24">
        <v>2640</v>
      </c>
      <c r="G11" s="24">
        <f>F11/12</f>
        <v>220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2640</v>
      </c>
      <c r="O11" s="24">
        <f>N11/12</f>
        <v>220</v>
      </c>
    </row>
    <row r="12" spans="1:15" hidden="1" x14ac:dyDescent="0.25">
      <c r="A12" s="25"/>
      <c r="B12" s="25" t="s">
        <v>50</v>
      </c>
      <c r="C12" s="25" t="s">
        <v>51</v>
      </c>
      <c r="D12" s="24">
        <v>9820</v>
      </c>
      <c r="E12" s="24">
        <v>0</v>
      </c>
      <c r="F12" s="24">
        <v>2425</v>
      </c>
      <c r="G12" s="24">
        <f>F12/10</f>
        <v>242.5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2465</v>
      </c>
      <c r="O12" s="24">
        <f>N12/10</f>
        <v>246.5</v>
      </c>
    </row>
    <row r="13" spans="1:15" hidden="1" x14ac:dyDescent="0.25">
      <c r="A13" s="25"/>
      <c r="B13" s="25" t="s">
        <v>102</v>
      </c>
      <c r="C13" s="25" t="s">
        <v>103</v>
      </c>
      <c r="D13" s="24">
        <v>9360</v>
      </c>
      <c r="E13" s="24">
        <v>0</v>
      </c>
      <c r="F13" s="24">
        <v>2340</v>
      </c>
      <c r="G13" s="24">
        <f>F13/24</f>
        <v>97.5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2340</v>
      </c>
      <c r="O13" s="24">
        <f>N13/24</f>
        <v>97.5</v>
      </c>
    </row>
    <row r="14" spans="1:15" hidden="1" x14ac:dyDescent="0.25">
      <c r="A14" s="25"/>
      <c r="B14" s="25" t="s">
        <v>122</v>
      </c>
      <c r="C14" s="25" t="s">
        <v>123</v>
      </c>
      <c r="D14" s="24">
        <v>9168</v>
      </c>
      <c r="E14" s="24">
        <v>0</v>
      </c>
      <c r="F14" s="24">
        <v>492</v>
      </c>
      <c r="G14" s="24">
        <f>F14/24</f>
        <v>20.5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2892</v>
      </c>
      <c r="O14" s="24">
        <f>N14/24</f>
        <v>120.5</v>
      </c>
    </row>
    <row r="15" spans="1:15" hidden="1" x14ac:dyDescent="0.25">
      <c r="A15" s="25"/>
      <c r="B15" s="25" t="s">
        <v>178</v>
      </c>
      <c r="C15" s="25" t="s">
        <v>179</v>
      </c>
      <c r="D15" s="24">
        <v>6600</v>
      </c>
      <c r="E15" s="24">
        <v>0</v>
      </c>
      <c r="F15" s="24">
        <v>1650</v>
      </c>
      <c r="G15" s="24">
        <f>F15/12</f>
        <v>137.5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1650</v>
      </c>
      <c r="O15" s="24">
        <f>N15/12</f>
        <v>137.5</v>
      </c>
    </row>
    <row r="16" spans="1:15" hidden="1" x14ac:dyDescent="0.25">
      <c r="A16" s="25"/>
      <c r="B16" s="25" t="s">
        <v>96</v>
      </c>
      <c r="C16" s="25" t="s">
        <v>97</v>
      </c>
      <c r="D16" s="24">
        <v>3777.8999999999996</v>
      </c>
      <c r="E16" s="24">
        <v>0</v>
      </c>
      <c r="F16" s="24">
        <v>944.47499999999991</v>
      </c>
      <c r="G16" s="24">
        <f>F16/14</f>
        <v>67.462499999999991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944.47499999999991</v>
      </c>
      <c r="O16" s="24">
        <f>N16/14</f>
        <v>67.462499999999991</v>
      </c>
    </row>
    <row r="17" spans="1:15" hidden="1" x14ac:dyDescent="0.25">
      <c r="A17" s="25"/>
      <c r="B17" s="25" t="s">
        <v>52</v>
      </c>
      <c r="C17" s="25" t="s">
        <v>53</v>
      </c>
      <c r="D17" s="24">
        <v>2520</v>
      </c>
      <c r="E17" s="24">
        <v>0</v>
      </c>
      <c r="F17" s="24">
        <v>630</v>
      </c>
      <c r="G17" s="24">
        <f>F17/24</f>
        <v>26.25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630</v>
      </c>
      <c r="O17" s="24">
        <f>N17/24</f>
        <v>26.25</v>
      </c>
    </row>
    <row r="18" spans="1:15" hidden="1" x14ac:dyDescent="0.25">
      <c r="A18" s="25"/>
      <c r="B18" s="25" t="s">
        <v>46</v>
      </c>
      <c r="C18" s="25" t="s">
        <v>47</v>
      </c>
      <c r="D18" s="24">
        <v>2520</v>
      </c>
      <c r="E18" s="24">
        <v>0</v>
      </c>
      <c r="F18" s="24">
        <v>630</v>
      </c>
      <c r="G18" s="24">
        <f>F18/24</f>
        <v>26.25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630</v>
      </c>
      <c r="O18" s="24">
        <f>N18/24</f>
        <v>26.25</v>
      </c>
    </row>
    <row r="19" spans="1:15" hidden="1" x14ac:dyDescent="0.25">
      <c r="A19" s="25"/>
      <c r="B19" s="25" t="s">
        <v>19</v>
      </c>
      <c r="C19" s="25" t="s">
        <v>20</v>
      </c>
      <c r="D19" s="24">
        <v>642.6</v>
      </c>
      <c r="E19" s="24">
        <v>0</v>
      </c>
      <c r="F19" s="24">
        <v>160.65</v>
      </c>
      <c r="G19" s="24">
        <f>F19/6.12</f>
        <v>26.25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160.65</v>
      </c>
      <c r="O19" s="24">
        <f>N19/6.12</f>
        <v>26.25</v>
      </c>
    </row>
    <row r="20" spans="1:15" hidden="1" x14ac:dyDescent="0.25">
      <c r="A20" s="25"/>
      <c r="B20" s="25" t="s">
        <v>67</v>
      </c>
      <c r="C20" s="25" t="s">
        <v>68</v>
      </c>
      <c r="D20" s="24">
        <v>621</v>
      </c>
      <c r="E20" s="24">
        <v>0</v>
      </c>
      <c r="F20" s="24">
        <v>155.25</v>
      </c>
      <c r="G20" s="24">
        <f>F20/3</f>
        <v>51.75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155.25</v>
      </c>
      <c r="O20" s="24">
        <f>N20/3</f>
        <v>51.75</v>
      </c>
    </row>
    <row r="21" spans="1:15" hidden="1" x14ac:dyDescent="0.25">
      <c r="A21" s="25"/>
      <c r="B21" s="25" t="s">
        <v>60</v>
      </c>
      <c r="C21" s="25" t="s">
        <v>61</v>
      </c>
      <c r="D21" s="24">
        <v>300</v>
      </c>
      <c r="E21" s="24">
        <v>0</v>
      </c>
      <c r="F21" s="24">
        <v>75</v>
      </c>
      <c r="G21" s="24">
        <f>F21/30</f>
        <v>2.5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75</v>
      </c>
      <c r="O21" s="24">
        <f>N21/30</f>
        <v>2.5</v>
      </c>
    </row>
    <row r="22" spans="1:15" hidden="1" x14ac:dyDescent="0.25">
      <c r="A22" s="25"/>
      <c r="B22" s="25" t="s">
        <v>124</v>
      </c>
      <c r="C22" s="25" t="s">
        <v>273</v>
      </c>
      <c r="D22" s="24">
        <v>264</v>
      </c>
      <c r="E22" s="24">
        <v>0</v>
      </c>
      <c r="F22" s="24">
        <v>66</v>
      </c>
      <c r="G22" s="24">
        <f>F22/24</f>
        <v>2.75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66</v>
      </c>
      <c r="O22" s="24">
        <f>N22/24</f>
        <v>2.75</v>
      </c>
    </row>
    <row r="23" spans="1:15" hidden="1" x14ac:dyDescent="0.25">
      <c r="A23" s="25"/>
      <c r="B23" s="25" t="s">
        <v>17</v>
      </c>
      <c r="C23" s="25" t="s">
        <v>274</v>
      </c>
      <c r="D23" s="24">
        <v>219</v>
      </c>
      <c r="E23" s="24">
        <v>0</v>
      </c>
      <c r="F23" s="24">
        <v>54.75</v>
      </c>
      <c r="G23" s="24">
        <f>F23/3</f>
        <v>18.25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54.75</v>
      </c>
      <c r="O23" s="24">
        <f>N23/3</f>
        <v>18.25</v>
      </c>
    </row>
    <row r="24" spans="1:15" hidden="1" x14ac:dyDescent="0.25">
      <c r="A24" s="25"/>
      <c r="B24" s="25" t="s">
        <v>34</v>
      </c>
      <c r="C24" s="25" t="s">
        <v>35</v>
      </c>
      <c r="D24" s="24">
        <v>210</v>
      </c>
      <c r="E24" s="24">
        <v>0</v>
      </c>
      <c r="F24" s="24">
        <v>0</v>
      </c>
      <c r="G24" s="24"/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/>
    </row>
    <row r="25" spans="1:15" hidden="1" x14ac:dyDescent="0.25">
      <c r="A25" s="25"/>
      <c r="B25" s="25" t="s">
        <v>44</v>
      </c>
      <c r="C25" s="25" t="s">
        <v>45</v>
      </c>
      <c r="D25" s="24">
        <v>210</v>
      </c>
      <c r="E25" s="24">
        <v>0</v>
      </c>
      <c r="F25" s="24">
        <v>0</v>
      </c>
      <c r="G25" s="24"/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15</v>
      </c>
      <c r="O25" s="24"/>
    </row>
    <row r="26" spans="1:15" hidden="1" x14ac:dyDescent="0.25">
      <c r="A26" s="25"/>
      <c r="B26" s="25" t="s">
        <v>28</v>
      </c>
      <c r="C26" s="25" t="s">
        <v>29</v>
      </c>
      <c r="D26" s="24">
        <v>144</v>
      </c>
      <c r="E26" s="24">
        <v>0</v>
      </c>
      <c r="F26" s="24">
        <v>0</v>
      </c>
      <c r="G26" s="24"/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42</v>
      </c>
      <c r="O26" s="24"/>
    </row>
    <row r="27" spans="1:15" hidden="1" x14ac:dyDescent="0.25">
      <c r="A27" s="25"/>
      <c r="B27" s="23" t="s">
        <v>268</v>
      </c>
      <c r="C27" s="23" t="s">
        <v>269</v>
      </c>
      <c r="D27" s="24">
        <v>54.756</v>
      </c>
      <c r="E27" s="24">
        <v>0</v>
      </c>
      <c r="F27" s="24">
        <v>13.689</v>
      </c>
      <c r="G27" s="24">
        <f>14/1.404</f>
        <v>9.9715099715099722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13.689</v>
      </c>
      <c r="O27" s="24">
        <f>14/1.404</f>
        <v>9.9715099715099722</v>
      </c>
    </row>
    <row r="28" spans="1:15" hidden="1" x14ac:dyDescent="0.25">
      <c r="A28" s="25"/>
      <c r="B28" s="25" t="s">
        <v>100</v>
      </c>
      <c r="C28" s="25" t="s">
        <v>101</v>
      </c>
      <c r="D28" s="24">
        <v>45</v>
      </c>
      <c r="E28" s="24">
        <v>0</v>
      </c>
      <c r="F28" s="24">
        <v>11.25</v>
      </c>
      <c r="G28" s="24">
        <f>F28/1.8</f>
        <v>6.25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11.25</v>
      </c>
      <c r="O28" s="24">
        <f>N28/1.8</f>
        <v>6.25</v>
      </c>
    </row>
    <row r="29" spans="1:15" hidden="1" x14ac:dyDescent="0.25">
      <c r="A29" s="25"/>
      <c r="B29" s="23" t="s">
        <v>275</v>
      </c>
      <c r="C29" s="23" t="s">
        <v>276</v>
      </c>
      <c r="D29" s="24">
        <v>35.64</v>
      </c>
      <c r="E29" s="24">
        <v>0</v>
      </c>
      <c r="F29" s="24">
        <v>8.91</v>
      </c>
      <c r="G29" s="24">
        <f>F29/1.62</f>
        <v>5.5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8.91</v>
      </c>
      <c r="O29" s="24">
        <f>N29/1.62</f>
        <v>5.5</v>
      </c>
    </row>
    <row r="30" spans="1:15" x14ac:dyDescent="0.25">
      <c r="A30" s="25"/>
      <c r="B30" s="25" t="s">
        <v>211</v>
      </c>
      <c r="C30" s="25" t="s">
        <v>277</v>
      </c>
      <c r="D30" s="24">
        <v>23.4</v>
      </c>
      <c r="E30" s="24">
        <v>0</v>
      </c>
      <c r="F30" s="24">
        <v>5.85</v>
      </c>
      <c r="G30" s="24">
        <f>F30/1.56</f>
        <v>3.7499999999999996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5.85</v>
      </c>
      <c r="O30" s="24">
        <f>N30/1.56</f>
        <v>3.7499999999999996</v>
      </c>
    </row>
    <row r="31" spans="1:15" hidden="1" x14ac:dyDescent="0.25">
      <c r="A31" s="25"/>
      <c r="B31" s="25" t="s">
        <v>255</v>
      </c>
      <c r="C31" s="25" t="s">
        <v>257</v>
      </c>
      <c r="D31" s="24">
        <v>23.4</v>
      </c>
      <c r="E31" s="24">
        <v>0</v>
      </c>
      <c r="F31" s="24">
        <v>5.85</v>
      </c>
      <c r="G31" s="24">
        <f>F31/1.8</f>
        <v>3.2499999999999996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5.85</v>
      </c>
      <c r="O31" s="24">
        <f>N31/1.8</f>
        <v>3.2499999999999996</v>
      </c>
    </row>
    <row r="32" spans="1:15" hidden="1" x14ac:dyDescent="0.25">
      <c r="A32" s="25"/>
      <c r="B32" s="25" t="s">
        <v>278</v>
      </c>
      <c r="C32" s="25" t="s">
        <v>279</v>
      </c>
      <c r="D32" s="24">
        <v>19.655999999999999</v>
      </c>
      <c r="E32" s="24">
        <v>0</v>
      </c>
      <c r="F32" s="24">
        <v>4.9139999999999997</v>
      </c>
      <c r="G32" s="24">
        <f>F32/1.4</f>
        <v>3.5100000000000002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4.9139999999999997</v>
      </c>
      <c r="O32" s="24">
        <f>N32/1.4</f>
        <v>3.5100000000000002</v>
      </c>
    </row>
    <row r="33" spans="1:15" hidden="1" x14ac:dyDescent="0.25">
      <c r="A33" s="25"/>
      <c r="B33" s="25" t="s">
        <v>280</v>
      </c>
      <c r="C33" s="25" t="s">
        <v>281</v>
      </c>
      <c r="D33" s="24">
        <v>9.7200000000000006</v>
      </c>
      <c r="E33" s="24">
        <v>0</v>
      </c>
      <c r="F33" s="24">
        <v>2.4300000000000002</v>
      </c>
      <c r="G33" s="24">
        <v>2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2.4300000000000002</v>
      </c>
      <c r="O33" s="24">
        <v>2</v>
      </c>
    </row>
    <row r="34" spans="1:15" hidden="1" x14ac:dyDescent="0.25">
      <c r="A34" s="28" t="s">
        <v>317</v>
      </c>
      <c r="B34" s="28"/>
      <c r="C34" s="28"/>
      <c r="D34" s="29">
        <v>374995.07200000004</v>
      </c>
      <c r="E34" s="29">
        <v>0</v>
      </c>
      <c r="F34" s="29">
        <v>75928.017999999996</v>
      </c>
      <c r="G34" s="29"/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96683.018000000011</v>
      </c>
      <c r="O34" s="29"/>
    </row>
    <row r="35" spans="1:15" hidden="1" x14ac:dyDescent="0.25">
      <c r="A35" s="25" t="s">
        <v>318</v>
      </c>
      <c r="B35" s="25" t="s">
        <v>33</v>
      </c>
      <c r="C35" s="25" t="s">
        <v>282</v>
      </c>
      <c r="D35" s="24">
        <v>43470</v>
      </c>
      <c r="E35" s="24">
        <v>0</v>
      </c>
      <c r="F35" s="24">
        <v>7267.5</v>
      </c>
      <c r="G35" s="24">
        <f>F35/30</f>
        <v>242.25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12067.5</v>
      </c>
      <c r="N35" s="24">
        <f>M35/30</f>
        <v>402.25</v>
      </c>
      <c r="O35" s="24"/>
    </row>
    <row r="36" spans="1:15" hidden="1" x14ac:dyDescent="0.25">
      <c r="A36" s="25"/>
      <c r="B36" s="25" t="s">
        <v>9</v>
      </c>
      <c r="C36" s="25" t="s">
        <v>10</v>
      </c>
      <c r="D36" s="24">
        <v>37992</v>
      </c>
      <c r="E36" s="24">
        <v>0</v>
      </c>
      <c r="F36" s="24">
        <v>1308</v>
      </c>
      <c r="G36" s="24">
        <f>F36/24</f>
        <v>54.5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12228</v>
      </c>
      <c r="N36" s="24">
        <f>M36/24</f>
        <v>509.5</v>
      </c>
      <c r="O36" s="24"/>
    </row>
    <row r="37" spans="1:15" hidden="1" x14ac:dyDescent="0.25">
      <c r="A37" s="25"/>
      <c r="B37" s="25" t="s">
        <v>259</v>
      </c>
      <c r="C37" s="25" t="s">
        <v>260</v>
      </c>
      <c r="D37" s="24">
        <v>19361.760000000002</v>
      </c>
      <c r="E37" s="24">
        <v>0</v>
      </c>
      <c r="F37" s="24">
        <v>0</v>
      </c>
      <c r="G37" s="24"/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5874.9900000000007</v>
      </c>
      <c r="N37" s="24"/>
      <c r="O37" s="24"/>
    </row>
    <row r="38" spans="1:15" hidden="1" x14ac:dyDescent="0.25">
      <c r="A38" s="25"/>
      <c r="B38" s="25" t="s">
        <v>54</v>
      </c>
      <c r="C38" s="25" t="s">
        <v>55</v>
      </c>
      <c r="D38" s="24">
        <v>19056</v>
      </c>
      <c r="E38" s="24">
        <v>0</v>
      </c>
      <c r="F38" s="24">
        <v>4764</v>
      </c>
      <c r="G38" s="24">
        <f>F38/24</f>
        <v>198.5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4764</v>
      </c>
      <c r="N38" s="24">
        <f>M38/24</f>
        <v>198.5</v>
      </c>
      <c r="O38" s="24"/>
    </row>
    <row r="39" spans="1:15" hidden="1" x14ac:dyDescent="0.25">
      <c r="A39" s="25"/>
      <c r="B39" s="25" t="s">
        <v>11</v>
      </c>
      <c r="C39" s="25" t="s">
        <v>12</v>
      </c>
      <c r="D39" s="24">
        <v>18456</v>
      </c>
      <c r="E39" s="24">
        <v>0</v>
      </c>
      <c r="F39" s="24">
        <v>4614</v>
      </c>
      <c r="G39" s="24">
        <f>F39/24</f>
        <v>192.25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4614</v>
      </c>
      <c r="N39" s="24">
        <f>M39/24</f>
        <v>192.25</v>
      </c>
      <c r="O39" s="24"/>
    </row>
    <row r="40" spans="1:15" hidden="1" x14ac:dyDescent="0.25">
      <c r="A40" s="25"/>
      <c r="B40" s="25" t="s">
        <v>264</v>
      </c>
      <c r="C40" s="25" t="s">
        <v>283</v>
      </c>
      <c r="D40" s="24">
        <v>15312</v>
      </c>
      <c r="E40" s="24">
        <v>0</v>
      </c>
      <c r="F40" s="24">
        <v>3392.3999999999996</v>
      </c>
      <c r="G40" s="24">
        <f>F40/13.2</f>
        <v>257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3973.2</v>
      </c>
      <c r="N40" s="24">
        <f>M40/13.2</f>
        <v>301</v>
      </c>
      <c r="O40" s="24"/>
    </row>
    <row r="41" spans="1:15" hidden="1" x14ac:dyDescent="0.25">
      <c r="A41" s="25"/>
      <c r="B41" s="25" t="s">
        <v>196</v>
      </c>
      <c r="C41" s="25" t="s">
        <v>284</v>
      </c>
      <c r="D41" s="24">
        <v>13020</v>
      </c>
      <c r="E41" s="24">
        <v>0</v>
      </c>
      <c r="F41" s="24">
        <v>3255</v>
      </c>
      <c r="G41" s="24">
        <f>F41/30</f>
        <v>108.5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3255</v>
      </c>
      <c r="N41" s="24">
        <f>M41/30</f>
        <v>108.5</v>
      </c>
      <c r="O41" s="24"/>
    </row>
    <row r="42" spans="1:15" hidden="1" x14ac:dyDescent="0.25">
      <c r="A42" s="25"/>
      <c r="B42" s="25" t="s">
        <v>208</v>
      </c>
      <c r="C42" s="25" t="s">
        <v>285</v>
      </c>
      <c r="D42" s="24">
        <v>11064</v>
      </c>
      <c r="E42" s="24">
        <v>0</v>
      </c>
      <c r="F42" s="24">
        <v>2766</v>
      </c>
      <c r="G42" s="24">
        <f>F42/24</f>
        <v>115.25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2766</v>
      </c>
      <c r="N42" s="24">
        <f>M42/24</f>
        <v>115.25</v>
      </c>
      <c r="O42" s="24"/>
    </row>
    <row r="43" spans="1:15" hidden="1" x14ac:dyDescent="0.25">
      <c r="A43" s="25"/>
      <c r="B43" s="25" t="s">
        <v>38</v>
      </c>
      <c r="C43" s="25" t="s">
        <v>39</v>
      </c>
      <c r="D43" s="24">
        <v>10008</v>
      </c>
      <c r="E43" s="24">
        <v>0</v>
      </c>
      <c r="F43" s="24">
        <v>2502</v>
      </c>
      <c r="G43" s="24">
        <f>F43/24</f>
        <v>104.25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2502</v>
      </c>
      <c r="N43" s="24">
        <f>M43/24</f>
        <v>104.25</v>
      </c>
      <c r="O43" s="24"/>
    </row>
    <row r="44" spans="1:15" hidden="1" x14ac:dyDescent="0.25">
      <c r="A44" s="25"/>
      <c r="B44" s="25" t="s">
        <v>30</v>
      </c>
      <c r="C44" s="25" t="s">
        <v>286</v>
      </c>
      <c r="D44" s="24">
        <v>9720</v>
      </c>
      <c r="E44" s="24">
        <v>0</v>
      </c>
      <c r="F44" s="24">
        <v>1530</v>
      </c>
      <c r="G44" s="24">
        <f>F44/30</f>
        <v>51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2730</v>
      </c>
      <c r="N44" s="24">
        <f>M44/30</f>
        <v>91</v>
      </c>
      <c r="O44" s="24"/>
    </row>
    <row r="45" spans="1:15" hidden="1" x14ac:dyDescent="0.25">
      <c r="A45" s="25"/>
      <c r="B45" s="25" t="s">
        <v>21</v>
      </c>
      <c r="C45" s="25" t="s">
        <v>22</v>
      </c>
      <c r="D45" s="24">
        <v>9456</v>
      </c>
      <c r="E45" s="24">
        <v>0</v>
      </c>
      <c r="F45" s="24">
        <v>2364</v>
      </c>
      <c r="G45" s="24">
        <f>F45/24</f>
        <v>98.5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2364</v>
      </c>
      <c r="N45" s="24">
        <f>M45/24</f>
        <v>98.5</v>
      </c>
      <c r="O45" s="24"/>
    </row>
    <row r="46" spans="1:15" hidden="1" x14ac:dyDescent="0.25">
      <c r="A46" s="25"/>
      <c r="B46" s="25" t="s">
        <v>40</v>
      </c>
      <c r="C46" s="25" t="s">
        <v>41</v>
      </c>
      <c r="D46" s="24">
        <v>3720</v>
      </c>
      <c r="E46" s="24">
        <v>0</v>
      </c>
      <c r="F46" s="24">
        <v>930</v>
      </c>
      <c r="G46" s="24">
        <f>F46/24</f>
        <v>38.75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930</v>
      </c>
      <c r="N46" s="24">
        <f>M46/24</f>
        <v>38.75</v>
      </c>
      <c r="O46" s="24"/>
    </row>
    <row r="47" spans="1:15" hidden="1" x14ac:dyDescent="0.25">
      <c r="A47" s="25"/>
      <c r="B47" s="25" t="s">
        <v>74</v>
      </c>
      <c r="C47" s="25" t="s">
        <v>75</v>
      </c>
      <c r="D47" s="24">
        <v>3360</v>
      </c>
      <c r="E47" s="24">
        <v>0</v>
      </c>
      <c r="F47" s="24">
        <v>840</v>
      </c>
      <c r="G47" s="24">
        <f>F47/24</f>
        <v>35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840</v>
      </c>
      <c r="N47" s="24">
        <f>M47/24</f>
        <v>35</v>
      </c>
      <c r="O47" s="24"/>
    </row>
    <row r="48" spans="1:15" hidden="1" x14ac:dyDescent="0.25">
      <c r="A48" s="25"/>
      <c r="B48" s="25" t="s">
        <v>142</v>
      </c>
      <c r="C48" s="25" t="s">
        <v>287</v>
      </c>
      <c r="D48" s="24">
        <v>2328</v>
      </c>
      <c r="E48" s="24">
        <v>0</v>
      </c>
      <c r="F48" s="24">
        <v>582</v>
      </c>
      <c r="G48" s="24">
        <f>F48/24</f>
        <v>24.25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582</v>
      </c>
      <c r="N48" s="24">
        <f>M48/24</f>
        <v>24.25</v>
      </c>
      <c r="O48" s="24"/>
    </row>
    <row r="49" spans="1:15" hidden="1" x14ac:dyDescent="0.25">
      <c r="A49" s="25"/>
      <c r="B49" s="25" t="s">
        <v>64</v>
      </c>
      <c r="C49" s="25" t="s">
        <v>288</v>
      </c>
      <c r="D49" s="24">
        <v>1770</v>
      </c>
      <c r="E49" s="24">
        <v>0</v>
      </c>
      <c r="F49" s="24">
        <v>442.5</v>
      </c>
      <c r="G49" s="24">
        <f>F49/30</f>
        <v>14.75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442.5</v>
      </c>
      <c r="N49" s="24">
        <f>M49/30</f>
        <v>14.75</v>
      </c>
      <c r="O49" s="24"/>
    </row>
    <row r="50" spans="1:15" x14ac:dyDescent="0.25">
      <c r="A50" s="25"/>
      <c r="B50" s="25" t="s">
        <v>211</v>
      </c>
      <c r="C50" s="25" t="s">
        <v>277</v>
      </c>
      <c r="D50" s="24">
        <v>1556.8799999999999</v>
      </c>
      <c r="E50" s="24">
        <v>0</v>
      </c>
      <c r="F50" s="24">
        <v>342.42</v>
      </c>
      <c r="G50" s="24">
        <f>F50/1.56</f>
        <v>219.5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404.82</v>
      </c>
      <c r="N50" s="24">
        <f>M50/1.56</f>
        <v>259.5</v>
      </c>
      <c r="O50" s="24"/>
    </row>
    <row r="51" spans="1:15" hidden="1" x14ac:dyDescent="0.25">
      <c r="A51" s="25"/>
      <c r="B51" s="25" t="s">
        <v>100</v>
      </c>
      <c r="C51" s="25" t="s">
        <v>101</v>
      </c>
      <c r="D51" s="24">
        <v>1209.5999999999999</v>
      </c>
      <c r="E51" s="24">
        <v>0</v>
      </c>
      <c r="F51" s="24">
        <v>302.39999999999998</v>
      </c>
      <c r="G51" s="24">
        <f>F51/1.8</f>
        <v>167.99999999999997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302.39999999999998</v>
      </c>
      <c r="N51" s="24">
        <f>M51/1.8</f>
        <v>167.99999999999997</v>
      </c>
      <c r="O51" s="24"/>
    </row>
    <row r="52" spans="1:15" hidden="1" x14ac:dyDescent="0.25">
      <c r="A52" s="25"/>
      <c r="B52" s="25" t="s">
        <v>144</v>
      </c>
      <c r="C52" s="25" t="s">
        <v>289</v>
      </c>
      <c r="D52" s="24">
        <v>1128</v>
      </c>
      <c r="E52" s="24">
        <v>0</v>
      </c>
      <c r="F52" s="24">
        <v>0</v>
      </c>
      <c r="G52" s="24"/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324</v>
      </c>
      <c r="N52" s="24"/>
      <c r="O52" s="24"/>
    </row>
    <row r="53" spans="1:15" hidden="1" x14ac:dyDescent="0.25">
      <c r="A53" s="25"/>
      <c r="B53" s="25" t="s">
        <v>255</v>
      </c>
      <c r="C53" s="25" t="s">
        <v>257</v>
      </c>
      <c r="D53" s="24">
        <v>1033.2</v>
      </c>
      <c r="E53" s="24">
        <v>0</v>
      </c>
      <c r="F53" s="24">
        <v>190.8</v>
      </c>
      <c r="G53" s="24">
        <f>F53/1.8</f>
        <v>106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280.8</v>
      </c>
      <c r="N53" s="24">
        <f>M53/1.8</f>
        <v>156</v>
      </c>
      <c r="O53" s="24"/>
    </row>
    <row r="54" spans="1:15" hidden="1" x14ac:dyDescent="0.25">
      <c r="A54" s="25"/>
      <c r="B54" s="25" t="s">
        <v>118</v>
      </c>
      <c r="C54" s="25" t="s">
        <v>119</v>
      </c>
      <c r="D54" s="24">
        <v>748.8</v>
      </c>
      <c r="E54" s="24">
        <v>0</v>
      </c>
      <c r="F54" s="24">
        <v>187.2</v>
      </c>
      <c r="G54" s="24">
        <f>F54/9</f>
        <v>20.799999999999997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187.2</v>
      </c>
      <c r="N54" s="24">
        <f>M54/9</f>
        <v>20.799999999999997</v>
      </c>
      <c r="O54" s="24"/>
    </row>
    <row r="55" spans="1:15" hidden="1" x14ac:dyDescent="0.25">
      <c r="A55" s="25"/>
      <c r="B55" s="25" t="s">
        <v>19</v>
      </c>
      <c r="C55" s="25" t="s">
        <v>20</v>
      </c>
      <c r="D55" s="24">
        <v>575.28000000000009</v>
      </c>
      <c r="E55" s="24">
        <v>0</v>
      </c>
      <c r="F55" s="24">
        <v>65.790000000000006</v>
      </c>
      <c r="G55" s="24">
        <f>F55/6.12</f>
        <v>10.75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169.82999999999998</v>
      </c>
      <c r="N55" s="24">
        <f>M55/6.12</f>
        <v>27.749999999999996</v>
      </c>
      <c r="O55" s="24"/>
    </row>
    <row r="56" spans="1:15" hidden="1" x14ac:dyDescent="0.25">
      <c r="A56" s="25"/>
      <c r="B56" s="25" t="s">
        <v>17</v>
      </c>
      <c r="C56" s="25" t="s">
        <v>274</v>
      </c>
      <c r="D56" s="24">
        <v>546</v>
      </c>
      <c r="E56" s="24">
        <v>0</v>
      </c>
      <c r="F56" s="24">
        <v>136.5</v>
      </c>
      <c r="G56" s="24">
        <f>F56/3</f>
        <v>45.5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136.5</v>
      </c>
      <c r="N56" s="24">
        <f>M56/3</f>
        <v>45.5</v>
      </c>
      <c r="O56" s="24"/>
    </row>
    <row r="57" spans="1:15" hidden="1" x14ac:dyDescent="0.25">
      <c r="A57" s="25"/>
      <c r="B57" s="25" t="s">
        <v>67</v>
      </c>
      <c r="C57" s="25" t="s">
        <v>68</v>
      </c>
      <c r="D57" s="24">
        <v>510</v>
      </c>
      <c r="E57" s="24">
        <v>0</v>
      </c>
      <c r="F57" s="24">
        <v>127.5</v>
      </c>
      <c r="G57" s="24">
        <f>F57/3</f>
        <v>42.5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127.5</v>
      </c>
      <c r="N57" s="24">
        <f>M57/3</f>
        <v>42.5</v>
      </c>
      <c r="O57" s="24"/>
    </row>
    <row r="58" spans="1:15" hidden="1" x14ac:dyDescent="0.25">
      <c r="A58" s="25"/>
      <c r="B58" s="25" t="s">
        <v>140</v>
      </c>
      <c r="C58" s="25" t="s">
        <v>290</v>
      </c>
      <c r="D58" s="24">
        <v>408</v>
      </c>
      <c r="E58" s="24">
        <v>0</v>
      </c>
      <c r="F58" s="24">
        <v>102</v>
      </c>
      <c r="G58" s="24">
        <f>F58/24</f>
        <v>4.25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102</v>
      </c>
      <c r="N58" s="24">
        <f>M58/24</f>
        <v>4.25</v>
      </c>
      <c r="O58" s="24"/>
    </row>
    <row r="59" spans="1:15" hidden="1" x14ac:dyDescent="0.25">
      <c r="A59" s="25"/>
      <c r="B59" s="23" t="s">
        <v>148</v>
      </c>
      <c r="C59" s="23" t="s">
        <v>149</v>
      </c>
      <c r="D59" s="24">
        <v>369.36</v>
      </c>
      <c r="E59" s="24">
        <v>0</v>
      </c>
      <c r="F59" s="24">
        <v>92.34</v>
      </c>
      <c r="G59" s="24">
        <f>F59/1.62</f>
        <v>57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92.34</v>
      </c>
      <c r="N59" s="24">
        <f>M59/1.62</f>
        <v>57</v>
      </c>
      <c r="O59" s="24"/>
    </row>
    <row r="60" spans="1:15" hidden="1" x14ac:dyDescent="0.25">
      <c r="A60" s="25"/>
      <c r="B60" s="23" t="s">
        <v>268</v>
      </c>
      <c r="C60" s="23" t="s">
        <v>269</v>
      </c>
      <c r="D60" s="24">
        <v>160.05600000000001</v>
      </c>
      <c r="E60" s="24">
        <v>0</v>
      </c>
      <c r="F60" s="24">
        <v>40.014000000000003</v>
      </c>
      <c r="G60" s="24">
        <f>F60/1.42</f>
        <v>28.178873239436623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40.014000000000003</v>
      </c>
      <c r="N60" s="24">
        <f>M60/1.42</f>
        <v>28.178873239436623</v>
      </c>
      <c r="O60" s="24"/>
    </row>
    <row r="61" spans="1:15" hidden="1" x14ac:dyDescent="0.25">
      <c r="A61" s="25"/>
      <c r="B61" s="23" t="s">
        <v>275</v>
      </c>
      <c r="C61" s="23" t="s">
        <v>276</v>
      </c>
      <c r="D61" s="24">
        <v>89.1</v>
      </c>
      <c r="E61" s="24">
        <v>0</v>
      </c>
      <c r="F61" s="24">
        <v>22.274999999999999</v>
      </c>
      <c r="G61" s="24">
        <f>F61/1.62</f>
        <v>13.749999999999998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22.274999999999999</v>
      </c>
      <c r="N61" s="24">
        <f>M61/1.62</f>
        <v>13.749999999999998</v>
      </c>
      <c r="O61" s="24"/>
    </row>
    <row r="62" spans="1:15" hidden="1" x14ac:dyDescent="0.25">
      <c r="A62" s="25"/>
      <c r="B62" s="23" t="s">
        <v>280</v>
      </c>
      <c r="C62" s="23" t="s">
        <v>281</v>
      </c>
      <c r="D62" s="24">
        <v>42.12</v>
      </c>
      <c r="E62" s="24">
        <v>0</v>
      </c>
      <c r="F62" s="24">
        <v>10.53</v>
      </c>
      <c r="G62" s="24">
        <f>F62/1.62</f>
        <v>6.4999999999999991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10.53</v>
      </c>
      <c r="N62" s="24">
        <f>M62/1.62</f>
        <v>6.4999999999999991</v>
      </c>
      <c r="O62" s="24"/>
    </row>
    <row r="63" spans="1:15" hidden="1" x14ac:dyDescent="0.25">
      <c r="A63" s="25"/>
      <c r="B63" s="23" t="s">
        <v>291</v>
      </c>
      <c r="C63" s="23" t="s">
        <v>292</v>
      </c>
      <c r="D63" s="24">
        <v>34.020000000000003</v>
      </c>
      <c r="E63" s="24">
        <v>0</v>
      </c>
      <c r="F63" s="24">
        <v>8.5050000000000008</v>
      </c>
      <c r="G63" s="24">
        <f>F63/1.62</f>
        <v>5.25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8.5050000000000008</v>
      </c>
      <c r="N63" s="24">
        <f>M63/1.62</f>
        <v>5.25</v>
      </c>
      <c r="O63" s="24"/>
    </row>
    <row r="64" spans="1:15" hidden="1" x14ac:dyDescent="0.25">
      <c r="A64" s="25"/>
      <c r="B64" s="23" t="s">
        <v>278</v>
      </c>
      <c r="C64" s="23" t="s">
        <v>279</v>
      </c>
      <c r="D64" s="24">
        <v>30.888000000000002</v>
      </c>
      <c r="E64" s="24">
        <v>0</v>
      </c>
      <c r="F64" s="24">
        <v>7.7220000000000004</v>
      </c>
      <c r="G64" s="24">
        <f>F64/1.404</f>
        <v>5.5000000000000009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7.7220000000000004</v>
      </c>
      <c r="N64" s="24">
        <f>M64/1.404</f>
        <v>5.5000000000000009</v>
      </c>
      <c r="O64" s="24"/>
    </row>
    <row r="65" spans="1:15" hidden="1" x14ac:dyDescent="0.25">
      <c r="A65" s="25"/>
      <c r="B65" s="25" t="s">
        <v>48</v>
      </c>
      <c r="C65" s="25" t="s">
        <v>49</v>
      </c>
      <c r="D65" s="24">
        <v>24</v>
      </c>
      <c r="E65" s="24">
        <v>0</v>
      </c>
      <c r="F65" s="24">
        <v>6</v>
      </c>
      <c r="G65" s="24">
        <f>F65/24</f>
        <v>0.25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6</v>
      </c>
      <c r="N65" s="24">
        <f>M65/24</f>
        <v>0.25</v>
      </c>
      <c r="O65" s="24"/>
    </row>
    <row r="66" spans="1:15" hidden="1" x14ac:dyDescent="0.25">
      <c r="A66" s="25"/>
      <c r="B66" s="25" t="s">
        <v>126</v>
      </c>
      <c r="C66" s="25" t="s">
        <v>127</v>
      </c>
      <c r="D66" s="24">
        <v>1.08</v>
      </c>
      <c r="E66" s="24">
        <v>0</v>
      </c>
      <c r="F66" s="24">
        <v>0.27</v>
      </c>
      <c r="G66" s="24"/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0.27</v>
      </c>
      <c r="N66" s="24"/>
      <c r="O66" s="24"/>
    </row>
    <row r="67" spans="1:15" hidden="1" x14ac:dyDescent="0.25">
      <c r="A67" s="28" t="s">
        <v>319</v>
      </c>
      <c r="B67" s="28"/>
      <c r="C67" s="28"/>
      <c r="D67" s="29">
        <v>226560.144</v>
      </c>
      <c r="E67" s="29">
        <v>0</v>
      </c>
      <c r="F67" s="29">
        <v>38199.665999999997</v>
      </c>
      <c r="G67" s="29"/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62155.896000000001</v>
      </c>
      <c r="N67" s="29">
        <v>0</v>
      </c>
      <c r="O67" s="29"/>
    </row>
    <row r="68" spans="1:15" hidden="1" x14ac:dyDescent="0.25">
      <c r="A68" s="25" t="s">
        <v>218</v>
      </c>
      <c r="B68" s="25" t="s">
        <v>9</v>
      </c>
      <c r="C68" s="25" t="s">
        <v>10</v>
      </c>
      <c r="D68" s="24">
        <v>26904</v>
      </c>
      <c r="E68" s="24">
        <v>0</v>
      </c>
      <c r="F68" s="24">
        <v>4386</v>
      </c>
      <c r="G68" s="24">
        <f>F68/24</f>
        <v>182.75</v>
      </c>
      <c r="H68" s="24">
        <v>0</v>
      </c>
      <c r="I68" s="24">
        <v>0</v>
      </c>
      <c r="J68" s="24">
        <v>0</v>
      </c>
      <c r="K68" s="24">
        <v>0</v>
      </c>
      <c r="L68" s="24">
        <v>7506</v>
      </c>
      <c r="M68" s="24">
        <f>L68/24</f>
        <v>312.75</v>
      </c>
      <c r="N68" s="24">
        <v>0</v>
      </c>
      <c r="O68" s="24"/>
    </row>
    <row r="69" spans="1:15" hidden="1" x14ac:dyDescent="0.25">
      <c r="A69" s="25"/>
      <c r="B69" s="25" t="s">
        <v>264</v>
      </c>
      <c r="C69" s="25" t="s">
        <v>283</v>
      </c>
      <c r="D69" s="24">
        <v>11322</v>
      </c>
      <c r="E69" s="24">
        <v>0</v>
      </c>
      <c r="F69" s="24">
        <v>2295.8999999999996</v>
      </c>
      <c r="G69" s="24">
        <f>F69/13.2</f>
        <v>173.93181818181816</v>
      </c>
      <c r="H69" s="24">
        <v>0</v>
      </c>
      <c r="I69" s="24">
        <v>0</v>
      </c>
      <c r="J69" s="24">
        <v>0</v>
      </c>
      <c r="K69" s="24">
        <v>0</v>
      </c>
      <c r="L69" s="24">
        <v>3008.7</v>
      </c>
      <c r="M69" s="24">
        <f>L69/13.2</f>
        <v>227.93181818181819</v>
      </c>
      <c r="N69" s="24">
        <v>0</v>
      </c>
      <c r="O69" s="24"/>
    </row>
    <row r="70" spans="1:15" hidden="1" x14ac:dyDescent="0.25">
      <c r="A70" s="25"/>
      <c r="B70" s="25" t="s">
        <v>33</v>
      </c>
      <c r="C70" s="25" t="s">
        <v>282</v>
      </c>
      <c r="D70" s="24">
        <v>10800</v>
      </c>
      <c r="E70" s="24">
        <v>0</v>
      </c>
      <c r="F70" s="24">
        <v>2700</v>
      </c>
      <c r="G70" s="24">
        <f>F70/30</f>
        <v>90</v>
      </c>
      <c r="H70" s="24">
        <v>0</v>
      </c>
      <c r="I70" s="24">
        <v>0</v>
      </c>
      <c r="J70" s="24">
        <v>0</v>
      </c>
      <c r="K70" s="24">
        <v>0</v>
      </c>
      <c r="L70" s="24">
        <v>2700</v>
      </c>
      <c r="M70" s="24">
        <f>L70/30</f>
        <v>90</v>
      </c>
      <c r="N70" s="24">
        <v>0</v>
      </c>
      <c r="O70" s="24"/>
    </row>
    <row r="71" spans="1:15" hidden="1" x14ac:dyDescent="0.25">
      <c r="A71" s="25"/>
      <c r="B71" s="25" t="s">
        <v>259</v>
      </c>
      <c r="C71" s="25" t="s">
        <v>260</v>
      </c>
      <c r="D71" s="24">
        <v>9405</v>
      </c>
      <c r="E71" s="24">
        <v>0</v>
      </c>
      <c r="F71" s="24">
        <v>1485.99</v>
      </c>
      <c r="G71" s="24">
        <f>F71/12.54</f>
        <v>118.50000000000001</v>
      </c>
      <c r="H71" s="24">
        <v>0</v>
      </c>
      <c r="I71" s="24">
        <v>0</v>
      </c>
      <c r="J71" s="24">
        <v>0</v>
      </c>
      <c r="K71" s="24">
        <v>0</v>
      </c>
      <c r="L71" s="24">
        <v>2639.67</v>
      </c>
      <c r="M71" s="24">
        <f>L71/12.54</f>
        <v>210.50000000000003</v>
      </c>
      <c r="N71" s="24">
        <v>0</v>
      </c>
      <c r="O71" s="24"/>
    </row>
    <row r="72" spans="1:15" hidden="1" x14ac:dyDescent="0.25">
      <c r="A72" s="25"/>
      <c r="B72" s="25" t="s">
        <v>142</v>
      </c>
      <c r="C72" s="25" t="s">
        <v>287</v>
      </c>
      <c r="D72" s="24">
        <v>8856</v>
      </c>
      <c r="E72" s="24">
        <v>0</v>
      </c>
      <c r="F72" s="24">
        <v>2214</v>
      </c>
      <c r="G72" s="24">
        <f>F72/24</f>
        <v>92.25</v>
      </c>
      <c r="H72" s="24">
        <v>0</v>
      </c>
      <c r="I72" s="24">
        <v>0</v>
      </c>
      <c r="J72" s="24">
        <v>0</v>
      </c>
      <c r="K72" s="24">
        <v>0</v>
      </c>
      <c r="L72" s="24">
        <v>2214</v>
      </c>
      <c r="M72" s="24">
        <f>L72/24</f>
        <v>92.25</v>
      </c>
      <c r="N72" s="24">
        <v>0</v>
      </c>
      <c r="O72" s="24"/>
    </row>
    <row r="73" spans="1:15" hidden="1" x14ac:dyDescent="0.25">
      <c r="A73" s="25"/>
      <c r="B73" s="25" t="s">
        <v>54</v>
      </c>
      <c r="C73" s="25" t="s">
        <v>55</v>
      </c>
      <c r="D73" s="24">
        <v>7080</v>
      </c>
      <c r="E73" s="24">
        <v>0</v>
      </c>
      <c r="F73" s="24">
        <v>0</v>
      </c>
      <c r="G73" s="24"/>
      <c r="H73" s="24">
        <v>0</v>
      </c>
      <c r="I73" s="24">
        <v>0</v>
      </c>
      <c r="J73" s="24">
        <v>0</v>
      </c>
      <c r="K73" s="24">
        <v>0</v>
      </c>
      <c r="L73" s="24">
        <v>768</v>
      </c>
      <c r="M73" s="24"/>
      <c r="N73" s="24">
        <v>0</v>
      </c>
      <c r="O73" s="24"/>
    </row>
    <row r="74" spans="1:15" hidden="1" x14ac:dyDescent="0.25">
      <c r="A74" s="25"/>
      <c r="B74" s="25" t="s">
        <v>144</v>
      </c>
      <c r="C74" s="25" t="s">
        <v>289</v>
      </c>
      <c r="D74" s="24">
        <v>3648</v>
      </c>
      <c r="E74" s="24">
        <v>0</v>
      </c>
      <c r="F74" s="24">
        <v>552</v>
      </c>
      <c r="G74" s="24">
        <f t="shared" ref="G74:G79" si="2">F74/24</f>
        <v>23</v>
      </c>
      <c r="H74" s="24">
        <v>0</v>
      </c>
      <c r="I74" s="24">
        <v>0</v>
      </c>
      <c r="J74" s="24">
        <v>0</v>
      </c>
      <c r="K74" s="24">
        <v>0</v>
      </c>
      <c r="L74" s="24">
        <v>1032</v>
      </c>
      <c r="M74" s="24">
        <f t="shared" ref="M74:M79" si="3">L74/24</f>
        <v>43</v>
      </c>
      <c r="N74" s="24">
        <v>0</v>
      </c>
      <c r="O74" s="24"/>
    </row>
    <row r="75" spans="1:15" hidden="1" x14ac:dyDescent="0.25">
      <c r="A75" s="25"/>
      <c r="B75" s="25" t="s">
        <v>208</v>
      </c>
      <c r="C75" s="25" t="s">
        <v>285</v>
      </c>
      <c r="D75" s="24">
        <v>3456</v>
      </c>
      <c r="E75" s="24">
        <v>0</v>
      </c>
      <c r="F75" s="24">
        <v>864</v>
      </c>
      <c r="G75" s="24">
        <f t="shared" si="2"/>
        <v>36</v>
      </c>
      <c r="H75" s="24">
        <v>0</v>
      </c>
      <c r="I75" s="24">
        <v>0</v>
      </c>
      <c r="J75" s="24">
        <v>0</v>
      </c>
      <c r="K75" s="24">
        <v>0</v>
      </c>
      <c r="L75" s="24">
        <v>864</v>
      </c>
      <c r="M75" s="24">
        <f t="shared" si="3"/>
        <v>36</v>
      </c>
      <c r="N75" s="24">
        <v>0</v>
      </c>
      <c r="O75" s="24"/>
    </row>
    <row r="76" spans="1:15" hidden="1" x14ac:dyDescent="0.25">
      <c r="A76" s="25"/>
      <c r="B76" s="25" t="s">
        <v>38</v>
      </c>
      <c r="C76" s="25" t="s">
        <v>39</v>
      </c>
      <c r="D76" s="24">
        <v>2616</v>
      </c>
      <c r="E76" s="24">
        <v>0</v>
      </c>
      <c r="F76" s="24">
        <v>654</v>
      </c>
      <c r="G76" s="24">
        <f t="shared" si="2"/>
        <v>27.25</v>
      </c>
      <c r="H76" s="24">
        <v>0</v>
      </c>
      <c r="I76" s="24">
        <v>0</v>
      </c>
      <c r="J76" s="24">
        <v>0</v>
      </c>
      <c r="K76" s="24">
        <v>0</v>
      </c>
      <c r="L76" s="24">
        <v>654</v>
      </c>
      <c r="M76" s="24">
        <f t="shared" si="3"/>
        <v>27.25</v>
      </c>
      <c r="N76" s="24">
        <v>0</v>
      </c>
      <c r="O76" s="24"/>
    </row>
    <row r="77" spans="1:15" hidden="1" x14ac:dyDescent="0.25">
      <c r="A77" s="25"/>
      <c r="B77" s="25" t="s">
        <v>21</v>
      </c>
      <c r="C77" s="25" t="s">
        <v>22</v>
      </c>
      <c r="D77" s="24">
        <v>2544</v>
      </c>
      <c r="E77" s="24">
        <v>0</v>
      </c>
      <c r="F77" s="24">
        <v>636</v>
      </c>
      <c r="G77" s="24">
        <f t="shared" si="2"/>
        <v>26.5</v>
      </c>
      <c r="H77" s="24">
        <v>0</v>
      </c>
      <c r="I77" s="24">
        <v>0</v>
      </c>
      <c r="J77" s="24">
        <v>0</v>
      </c>
      <c r="K77" s="24">
        <v>0</v>
      </c>
      <c r="L77" s="24">
        <v>636</v>
      </c>
      <c r="M77" s="24">
        <f t="shared" si="3"/>
        <v>26.5</v>
      </c>
      <c r="N77" s="24">
        <v>0</v>
      </c>
      <c r="O77" s="24"/>
    </row>
    <row r="78" spans="1:15" hidden="1" x14ac:dyDescent="0.25">
      <c r="A78" s="25"/>
      <c r="B78" s="25" t="s">
        <v>11</v>
      </c>
      <c r="C78" s="25" t="s">
        <v>12</v>
      </c>
      <c r="D78" s="24">
        <v>2400</v>
      </c>
      <c r="E78" s="24">
        <v>0</v>
      </c>
      <c r="F78" s="24">
        <v>60</v>
      </c>
      <c r="G78" s="24">
        <f t="shared" si="2"/>
        <v>2.5</v>
      </c>
      <c r="H78" s="24">
        <v>0</v>
      </c>
      <c r="I78" s="24">
        <v>0</v>
      </c>
      <c r="J78" s="24">
        <v>0</v>
      </c>
      <c r="K78" s="24">
        <v>0</v>
      </c>
      <c r="L78" s="24">
        <v>780</v>
      </c>
      <c r="M78" s="24">
        <f t="shared" si="3"/>
        <v>32.5</v>
      </c>
      <c r="N78" s="24">
        <v>0</v>
      </c>
      <c r="O78" s="24"/>
    </row>
    <row r="79" spans="1:15" hidden="1" x14ac:dyDescent="0.25">
      <c r="A79" s="25"/>
      <c r="B79" s="25" t="s">
        <v>140</v>
      </c>
      <c r="C79" s="25" t="s">
        <v>290</v>
      </c>
      <c r="D79" s="24">
        <v>1632</v>
      </c>
      <c r="E79" s="24">
        <v>0</v>
      </c>
      <c r="F79" s="24">
        <v>408</v>
      </c>
      <c r="G79" s="24">
        <f t="shared" si="2"/>
        <v>17</v>
      </c>
      <c r="H79" s="24">
        <v>0</v>
      </c>
      <c r="I79" s="24">
        <v>0</v>
      </c>
      <c r="J79" s="24">
        <v>0</v>
      </c>
      <c r="K79" s="24">
        <v>0</v>
      </c>
      <c r="L79" s="24">
        <v>408</v>
      </c>
      <c r="M79" s="24">
        <f t="shared" si="3"/>
        <v>17</v>
      </c>
      <c r="N79" s="24">
        <v>0</v>
      </c>
      <c r="O79" s="24"/>
    </row>
    <row r="80" spans="1:15" hidden="1" x14ac:dyDescent="0.25">
      <c r="A80" s="25"/>
      <c r="B80" s="25" t="s">
        <v>30</v>
      </c>
      <c r="C80" s="25" t="s">
        <v>286</v>
      </c>
      <c r="D80" s="24">
        <v>1110</v>
      </c>
      <c r="E80" s="24">
        <v>0</v>
      </c>
      <c r="F80" s="24">
        <v>277.5</v>
      </c>
      <c r="G80" s="24">
        <f>F80/30</f>
        <v>9.25</v>
      </c>
      <c r="H80" s="24">
        <v>0</v>
      </c>
      <c r="I80" s="24">
        <v>0</v>
      </c>
      <c r="J80" s="24">
        <v>0</v>
      </c>
      <c r="K80" s="24">
        <v>0</v>
      </c>
      <c r="L80" s="24">
        <v>277.5</v>
      </c>
      <c r="M80" s="24">
        <f>L80/30</f>
        <v>9.25</v>
      </c>
      <c r="N80" s="24">
        <v>0</v>
      </c>
      <c r="O80" s="24"/>
    </row>
    <row r="81" spans="1:15" hidden="1" x14ac:dyDescent="0.25">
      <c r="A81" s="25"/>
      <c r="B81" s="25" t="s">
        <v>118</v>
      </c>
      <c r="C81" s="25" t="s">
        <v>119</v>
      </c>
      <c r="D81" s="24">
        <v>528</v>
      </c>
      <c r="E81" s="24">
        <v>0</v>
      </c>
      <c r="F81" s="24">
        <v>132</v>
      </c>
      <c r="G81" s="24">
        <f>F81/9.6</f>
        <v>13.75</v>
      </c>
      <c r="H81" s="24">
        <v>0</v>
      </c>
      <c r="I81" s="24">
        <v>0</v>
      </c>
      <c r="J81" s="24">
        <v>0</v>
      </c>
      <c r="K81" s="24">
        <v>0</v>
      </c>
      <c r="L81" s="24">
        <v>132</v>
      </c>
      <c r="M81" s="24">
        <f>L81/9.6</f>
        <v>13.75</v>
      </c>
      <c r="N81" s="24">
        <v>0</v>
      </c>
      <c r="O81" s="24"/>
    </row>
    <row r="82" spans="1:15" hidden="1" x14ac:dyDescent="0.25">
      <c r="A82" s="25"/>
      <c r="B82" s="25" t="s">
        <v>40</v>
      </c>
      <c r="C82" s="25" t="s">
        <v>41</v>
      </c>
      <c r="D82" s="24">
        <v>312</v>
      </c>
      <c r="E82" s="24">
        <v>0</v>
      </c>
      <c r="F82" s="24">
        <v>78</v>
      </c>
      <c r="G82" s="24">
        <f>F82/24</f>
        <v>3.25</v>
      </c>
      <c r="H82" s="24">
        <v>0</v>
      </c>
      <c r="I82" s="24">
        <v>0</v>
      </c>
      <c r="J82" s="24">
        <v>0</v>
      </c>
      <c r="K82" s="24">
        <v>0</v>
      </c>
      <c r="L82" s="24">
        <v>78</v>
      </c>
      <c r="M82" s="24">
        <f>L82/24</f>
        <v>3.25</v>
      </c>
      <c r="N82" s="24">
        <v>0</v>
      </c>
      <c r="O82" s="24"/>
    </row>
    <row r="83" spans="1:15" hidden="1" x14ac:dyDescent="0.25">
      <c r="A83" s="25"/>
      <c r="B83" s="25" t="s">
        <v>74</v>
      </c>
      <c r="C83" s="25" t="s">
        <v>75</v>
      </c>
      <c r="D83" s="24">
        <v>192</v>
      </c>
      <c r="E83" s="24">
        <v>0</v>
      </c>
      <c r="F83" s="24">
        <v>48</v>
      </c>
      <c r="G83" s="24">
        <f>F83/24</f>
        <v>2</v>
      </c>
      <c r="H83" s="24">
        <v>0</v>
      </c>
      <c r="I83" s="24">
        <v>0</v>
      </c>
      <c r="J83" s="24">
        <v>0</v>
      </c>
      <c r="K83" s="24">
        <v>0</v>
      </c>
      <c r="L83" s="24">
        <v>48</v>
      </c>
      <c r="M83" s="24">
        <f>L83/24</f>
        <v>2</v>
      </c>
      <c r="N83" s="24">
        <v>0</v>
      </c>
      <c r="O83" s="24"/>
    </row>
    <row r="84" spans="1:15" hidden="1" x14ac:dyDescent="0.25">
      <c r="A84" s="25"/>
      <c r="B84" s="25" t="s">
        <v>17</v>
      </c>
      <c r="C84" s="25" t="s">
        <v>274</v>
      </c>
      <c r="D84" s="24">
        <v>96</v>
      </c>
      <c r="E84" s="24">
        <v>0</v>
      </c>
      <c r="F84" s="24">
        <v>24</v>
      </c>
      <c r="G84" s="24">
        <f>F84/3</f>
        <v>8</v>
      </c>
      <c r="H84" s="24">
        <v>0</v>
      </c>
      <c r="I84" s="24">
        <v>0</v>
      </c>
      <c r="J84" s="24">
        <v>0</v>
      </c>
      <c r="K84" s="24">
        <v>0</v>
      </c>
      <c r="L84" s="24">
        <v>24</v>
      </c>
      <c r="M84" s="24">
        <f>L84/3</f>
        <v>8</v>
      </c>
      <c r="N84" s="24">
        <v>0</v>
      </c>
      <c r="O84" s="24"/>
    </row>
    <row r="85" spans="1:15" hidden="1" x14ac:dyDescent="0.25">
      <c r="A85" s="25"/>
      <c r="B85" s="23" t="s">
        <v>268</v>
      </c>
      <c r="C85" s="23" t="s">
        <v>269</v>
      </c>
      <c r="D85" s="24">
        <v>32.292000000000002</v>
      </c>
      <c r="E85" s="24">
        <v>0</v>
      </c>
      <c r="F85" s="24">
        <v>8.0730000000000004</v>
      </c>
      <c r="G85" s="24">
        <f>F85/1.404</f>
        <v>5.7500000000000009</v>
      </c>
      <c r="H85" s="24">
        <v>0</v>
      </c>
      <c r="I85" s="24">
        <v>0</v>
      </c>
      <c r="J85" s="24">
        <v>0</v>
      </c>
      <c r="K85" s="24">
        <v>0</v>
      </c>
      <c r="L85" s="24">
        <v>8.0730000000000004</v>
      </c>
      <c r="M85" s="24">
        <f>L85/1.404</f>
        <v>5.7500000000000009</v>
      </c>
      <c r="N85" s="24">
        <v>0</v>
      </c>
      <c r="O85" s="24"/>
    </row>
    <row r="86" spans="1:15" hidden="1" x14ac:dyDescent="0.25">
      <c r="A86" s="25"/>
      <c r="B86" s="25" t="s">
        <v>67</v>
      </c>
      <c r="C86" s="25" t="s">
        <v>68</v>
      </c>
      <c r="D86" s="24">
        <v>27</v>
      </c>
      <c r="E86" s="24">
        <v>0</v>
      </c>
      <c r="F86" s="24">
        <v>6.75</v>
      </c>
      <c r="G86" s="24">
        <f>F86/3</f>
        <v>2.25</v>
      </c>
      <c r="H86" s="24">
        <v>0</v>
      </c>
      <c r="I86" s="24">
        <v>0</v>
      </c>
      <c r="J86" s="24">
        <v>0</v>
      </c>
      <c r="K86" s="24">
        <v>0</v>
      </c>
      <c r="L86" s="24">
        <v>6.75</v>
      </c>
      <c r="M86" s="24">
        <f>L86/3</f>
        <v>2.25</v>
      </c>
      <c r="N86" s="24">
        <v>0</v>
      </c>
      <c r="O86" s="24"/>
    </row>
    <row r="87" spans="1:15" hidden="1" x14ac:dyDescent="0.25">
      <c r="A87" s="25"/>
      <c r="B87" s="23" t="s">
        <v>275</v>
      </c>
      <c r="C87" s="23" t="s">
        <v>276</v>
      </c>
      <c r="D87" s="24">
        <v>17.82</v>
      </c>
      <c r="E87" s="24">
        <v>0</v>
      </c>
      <c r="F87" s="24">
        <v>4.4550000000000001</v>
      </c>
      <c r="G87" s="24">
        <f>F87/1.62</f>
        <v>2.75</v>
      </c>
      <c r="H87" s="24">
        <v>0</v>
      </c>
      <c r="I87" s="24">
        <v>0</v>
      </c>
      <c r="J87" s="24">
        <v>0</v>
      </c>
      <c r="K87" s="24">
        <v>0</v>
      </c>
      <c r="L87" s="24">
        <v>4.4550000000000001</v>
      </c>
      <c r="M87" s="24">
        <f>L87/1.62</f>
        <v>2.75</v>
      </c>
      <c r="N87" s="24">
        <v>0</v>
      </c>
      <c r="O87" s="24"/>
    </row>
    <row r="88" spans="1:15" hidden="1" x14ac:dyDescent="0.25">
      <c r="A88" s="28" t="s">
        <v>320</v>
      </c>
      <c r="B88" s="28"/>
      <c r="C88" s="28"/>
      <c r="D88" s="29">
        <v>92978.112000000008</v>
      </c>
      <c r="E88" s="29">
        <v>0</v>
      </c>
      <c r="F88" s="29">
        <v>16834.668000000001</v>
      </c>
      <c r="G88" s="29"/>
      <c r="H88" s="29">
        <v>0</v>
      </c>
      <c r="I88" s="29">
        <v>0</v>
      </c>
      <c r="J88" s="29">
        <v>0</v>
      </c>
      <c r="K88" s="29">
        <v>0</v>
      </c>
      <c r="L88" s="29">
        <v>23789.148000000001</v>
      </c>
      <c r="M88" s="29">
        <v>0</v>
      </c>
      <c r="N88" s="29">
        <v>0</v>
      </c>
      <c r="O88" s="29"/>
    </row>
    <row r="89" spans="1:15" hidden="1" x14ac:dyDescent="0.25">
      <c r="A89" s="25" t="s">
        <v>321</v>
      </c>
      <c r="B89" s="25" t="s">
        <v>46</v>
      </c>
      <c r="C89" s="25" t="s">
        <v>47</v>
      </c>
      <c r="D89" s="24">
        <v>17784</v>
      </c>
      <c r="E89" s="24">
        <v>0</v>
      </c>
      <c r="F89" s="24">
        <v>4446</v>
      </c>
      <c r="G89" s="24">
        <f>F89/24</f>
        <v>185.25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4446</v>
      </c>
      <c r="N89" s="24">
        <f>M89/24</f>
        <v>185.25</v>
      </c>
      <c r="O89" s="24"/>
    </row>
    <row r="90" spans="1:15" hidden="1" x14ac:dyDescent="0.25">
      <c r="A90" s="25"/>
      <c r="B90" s="25" t="s">
        <v>42</v>
      </c>
      <c r="C90" s="25" t="s">
        <v>43</v>
      </c>
      <c r="D90" s="24">
        <v>13656</v>
      </c>
      <c r="E90" s="24">
        <v>0</v>
      </c>
      <c r="F90" s="24">
        <v>3414</v>
      </c>
      <c r="G90" s="24">
        <f>F90/24</f>
        <v>142.25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3414</v>
      </c>
      <c r="N90" s="24">
        <f>M90/24</f>
        <v>142.25</v>
      </c>
      <c r="O90" s="24"/>
    </row>
    <row r="91" spans="1:15" hidden="1" x14ac:dyDescent="0.25">
      <c r="A91" s="25"/>
      <c r="B91" s="25" t="s">
        <v>23</v>
      </c>
      <c r="C91" s="25" t="s">
        <v>271</v>
      </c>
      <c r="D91" s="24">
        <v>12480</v>
      </c>
      <c r="E91" s="24">
        <v>0</v>
      </c>
      <c r="F91" s="24">
        <v>3120</v>
      </c>
      <c r="G91" s="24">
        <f>F91/24</f>
        <v>130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3120</v>
      </c>
      <c r="N91" s="24">
        <f>M91/24</f>
        <v>130</v>
      </c>
      <c r="O91" s="24"/>
    </row>
    <row r="92" spans="1:15" hidden="1" x14ac:dyDescent="0.25">
      <c r="A92" s="25"/>
      <c r="B92" s="25" t="s">
        <v>34</v>
      </c>
      <c r="C92" s="25" t="s">
        <v>35</v>
      </c>
      <c r="D92" s="24">
        <v>11100</v>
      </c>
      <c r="E92" s="24">
        <v>0</v>
      </c>
      <c r="F92" s="24">
        <v>2775</v>
      </c>
      <c r="G92" s="24">
        <f>F92/30</f>
        <v>92.5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2775</v>
      </c>
      <c r="N92" s="24">
        <f>M92/30</f>
        <v>92.5</v>
      </c>
      <c r="O92" s="24"/>
    </row>
    <row r="93" spans="1:15" hidden="1" x14ac:dyDescent="0.25">
      <c r="A93" s="25"/>
      <c r="B93" s="25" t="s">
        <v>71</v>
      </c>
      <c r="C93" s="25" t="s">
        <v>272</v>
      </c>
      <c r="D93" s="24">
        <v>6000</v>
      </c>
      <c r="E93" s="24">
        <v>0</v>
      </c>
      <c r="F93" s="24">
        <v>1500</v>
      </c>
      <c r="G93" s="24">
        <f>F93/24</f>
        <v>62.5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1500</v>
      </c>
      <c r="N93" s="24">
        <f>M93/24</f>
        <v>62.5</v>
      </c>
      <c r="O93" s="24"/>
    </row>
    <row r="94" spans="1:15" hidden="1" x14ac:dyDescent="0.25">
      <c r="A94" s="25"/>
      <c r="B94" s="25" t="s">
        <v>21</v>
      </c>
      <c r="C94" s="25" t="s">
        <v>22</v>
      </c>
      <c r="D94" s="24">
        <v>2520</v>
      </c>
      <c r="E94" s="24">
        <v>0</v>
      </c>
      <c r="F94" s="24">
        <v>630</v>
      </c>
      <c r="G94" s="24">
        <f>F94/24</f>
        <v>26.25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630</v>
      </c>
      <c r="N94" s="24">
        <f>M94/24</f>
        <v>26.25</v>
      </c>
      <c r="O94" s="24"/>
    </row>
    <row r="95" spans="1:15" hidden="1" x14ac:dyDescent="0.25">
      <c r="A95" s="25"/>
      <c r="B95" s="25" t="s">
        <v>60</v>
      </c>
      <c r="C95" s="25" t="s">
        <v>61</v>
      </c>
      <c r="D95" s="24">
        <v>2490</v>
      </c>
      <c r="E95" s="24">
        <v>0</v>
      </c>
      <c r="F95" s="24">
        <v>622.5</v>
      </c>
      <c r="G95" s="24">
        <f>F95/30</f>
        <v>20.75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622.5</v>
      </c>
      <c r="N95" s="24">
        <f>M95/30</f>
        <v>20.75</v>
      </c>
      <c r="O95" s="24"/>
    </row>
    <row r="96" spans="1:15" hidden="1" x14ac:dyDescent="0.25">
      <c r="A96" s="25"/>
      <c r="B96" s="25" t="s">
        <v>44</v>
      </c>
      <c r="C96" s="25" t="s">
        <v>45</v>
      </c>
      <c r="D96" s="24">
        <v>2400</v>
      </c>
      <c r="E96" s="24">
        <v>0</v>
      </c>
      <c r="F96" s="24">
        <v>600</v>
      </c>
      <c r="G96" s="24">
        <f>F96/30</f>
        <v>20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600</v>
      </c>
      <c r="N96" s="24">
        <f>M96/30</f>
        <v>20</v>
      </c>
      <c r="O96" s="24"/>
    </row>
    <row r="97" spans="1:15" hidden="1" x14ac:dyDescent="0.25">
      <c r="A97" s="25"/>
      <c r="B97" s="25" t="s">
        <v>36</v>
      </c>
      <c r="C97" s="25" t="s">
        <v>37</v>
      </c>
      <c r="D97" s="24">
        <v>2064</v>
      </c>
      <c r="E97" s="24">
        <v>0</v>
      </c>
      <c r="F97" s="24">
        <v>516</v>
      </c>
      <c r="G97" s="24">
        <f>F97/24</f>
        <v>21.5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516</v>
      </c>
      <c r="N97" s="24">
        <f>M97/24</f>
        <v>21.5</v>
      </c>
      <c r="O97" s="24"/>
    </row>
    <row r="98" spans="1:15" hidden="1" x14ac:dyDescent="0.25">
      <c r="A98" s="25"/>
      <c r="B98" s="25" t="s">
        <v>89</v>
      </c>
      <c r="C98" s="25" t="s">
        <v>90</v>
      </c>
      <c r="D98" s="24">
        <v>1824</v>
      </c>
      <c r="E98" s="24">
        <v>0</v>
      </c>
      <c r="F98" s="24">
        <v>456</v>
      </c>
      <c r="G98" s="24">
        <f>F98/24</f>
        <v>19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456</v>
      </c>
      <c r="N98" s="24">
        <f>M98/24</f>
        <v>19</v>
      </c>
      <c r="O98" s="24"/>
    </row>
    <row r="99" spans="1:15" hidden="1" x14ac:dyDescent="0.25">
      <c r="A99" s="25"/>
      <c r="B99" s="25" t="s">
        <v>31</v>
      </c>
      <c r="C99" s="25" t="s">
        <v>32</v>
      </c>
      <c r="D99" s="24">
        <v>936</v>
      </c>
      <c r="E99" s="24">
        <v>0</v>
      </c>
      <c r="F99" s="24">
        <v>234</v>
      </c>
      <c r="G99" s="24">
        <f>F99/24</f>
        <v>9.75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234</v>
      </c>
      <c r="N99" s="24">
        <f>M99/24</f>
        <v>9.75</v>
      </c>
      <c r="O99" s="24"/>
    </row>
    <row r="100" spans="1:15" hidden="1" x14ac:dyDescent="0.25">
      <c r="A100" s="25"/>
      <c r="B100" s="25" t="s">
        <v>65</v>
      </c>
      <c r="C100" s="25" t="s">
        <v>66</v>
      </c>
      <c r="D100" s="24">
        <v>870</v>
      </c>
      <c r="E100" s="24">
        <v>0</v>
      </c>
      <c r="F100" s="24">
        <v>217.5</v>
      </c>
      <c r="G100" s="24">
        <f>F100/30</f>
        <v>7.25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217.5</v>
      </c>
      <c r="N100" s="24">
        <f>M100/30</f>
        <v>7.25</v>
      </c>
      <c r="O100" s="24"/>
    </row>
    <row r="101" spans="1:15" hidden="1" x14ac:dyDescent="0.25">
      <c r="A101" s="25"/>
      <c r="B101" s="25" t="s">
        <v>72</v>
      </c>
      <c r="C101" s="25" t="s">
        <v>73</v>
      </c>
      <c r="D101" s="24">
        <v>840</v>
      </c>
      <c r="E101" s="24">
        <v>0</v>
      </c>
      <c r="F101" s="24">
        <v>210</v>
      </c>
      <c r="G101" s="24">
        <f>F101/30</f>
        <v>7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210</v>
      </c>
      <c r="N101" s="24">
        <f>M101/30</f>
        <v>7</v>
      </c>
      <c r="O101" s="24"/>
    </row>
    <row r="102" spans="1:15" hidden="1" x14ac:dyDescent="0.25">
      <c r="A102" s="25"/>
      <c r="B102" s="25" t="s">
        <v>91</v>
      </c>
      <c r="C102" s="25" t="s">
        <v>293</v>
      </c>
      <c r="D102" s="24">
        <v>504</v>
      </c>
      <c r="E102" s="24">
        <v>0</v>
      </c>
      <c r="F102" s="24">
        <v>126</v>
      </c>
      <c r="G102" s="24">
        <f>F102/24</f>
        <v>5.25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126</v>
      </c>
      <c r="N102" s="24">
        <f>M102/24</f>
        <v>5.25</v>
      </c>
      <c r="O102" s="24"/>
    </row>
    <row r="103" spans="1:15" hidden="1" x14ac:dyDescent="0.25">
      <c r="A103" s="25"/>
      <c r="B103" s="25" t="s">
        <v>100</v>
      </c>
      <c r="C103" s="25" t="s">
        <v>101</v>
      </c>
      <c r="D103" s="24">
        <v>390.6</v>
      </c>
      <c r="E103" s="24">
        <v>0</v>
      </c>
      <c r="F103" s="24">
        <v>97.65</v>
      </c>
      <c r="G103" s="24">
        <f>F103/1.8</f>
        <v>54.25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97.65</v>
      </c>
      <c r="N103" s="24">
        <f>M103/1.8</f>
        <v>54.25</v>
      </c>
      <c r="O103" s="24"/>
    </row>
    <row r="104" spans="1:15" hidden="1" x14ac:dyDescent="0.25">
      <c r="A104" s="25"/>
      <c r="B104" s="25" t="s">
        <v>67</v>
      </c>
      <c r="C104" s="25" t="s">
        <v>68</v>
      </c>
      <c r="D104" s="24">
        <v>387</v>
      </c>
      <c r="E104" s="24">
        <v>0</v>
      </c>
      <c r="F104" s="24">
        <v>96.75</v>
      </c>
      <c r="G104" s="24">
        <f>F104/3</f>
        <v>32.25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96.75</v>
      </c>
      <c r="N104" s="24">
        <f>M104/3</f>
        <v>32.25</v>
      </c>
      <c r="O104" s="24"/>
    </row>
    <row r="105" spans="1:15" hidden="1" x14ac:dyDescent="0.25">
      <c r="A105" s="25"/>
      <c r="B105" s="25" t="s">
        <v>19</v>
      </c>
      <c r="C105" s="25" t="s">
        <v>20</v>
      </c>
      <c r="D105" s="24">
        <v>379.44</v>
      </c>
      <c r="E105" s="24">
        <v>0</v>
      </c>
      <c r="F105" s="24">
        <v>94.86</v>
      </c>
      <c r="G105" s="24">
        <f>F105/6.12</f>
        <v>15.5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94.86</v>
      </c>
      <c r="N105" s="24">
        <f>M105/6.12</f>
        <v>15.5</v>
      </c>
      <c r="O105" s="24"/>
    </row>
    <row r="106" spans="1:15" hidden="1" x14ac:dyDescent="0.25">
      <c r="A106" s="25"/>
      <c r="B106" s="25" t="s">
        <v>17</v>
      </c>
      <c r="C106" s="25" t="s">
        <v>274</v>
      </c>
      <c r="D106" s="24">
        <v>261</v>
      </c>
      <c r="E106" s="24">
        <v>0</v>
      </c>
      <c r="F106" s="24">
        <v>65.25</v>
      </c>
      <c r="G106" s="24">
        <f>F106/3</f>
        <v>21.75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65.25</v>
      </c>
      <c r="N106" s="24">
        <f>M106/3</f>
        <v>21.75</v>
      </c>
      <c r="O106" s="24"/>
    </row>
    <row r="107" spans="1:15" hidden="1" x14ac:dyDescent="0.25">
      <c r="A107" s="25"/>
      <c r="B107" s="23" t="s">
        <v>148</v>
      </c>
      <c r="C107" s="23" t="s">
        <v>149</v>
      </c>
      <c r="D107" s="24">
        <v>183.06</v>
      </c>
      <c r="E107" s="24">
        <v>0</v>
      </c>
      <c r="F107" s="24">
        <v>45.765000000000001</v>
      </c>
      <c r="G107" s="24">
        <f>F107/1.62</f>
        <v>28.25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45.765000000000001</v>
      </c>
      <c r="N107" s="24">
        <f>M107/1.62</f>
        <v>28.25</v>
      </c>
      <c r="O107" s="24"/>
    </row>
    <row r="108" spans="1:15" hidden="1" x14ac:dyDescent="0.25">
      <c r="A108" s="25"/>
      <c r="B108" s="23" t="s">
        <v>275</v>
      </c>
      <c r="C108" s="23" t="s">
        <v>276</v>
      </c>
      <c r="D108" s="24">
        <v>171.72</v>
      </c>
      <c r="E108" s="24">
        <v>0</v>
      </c>
      <c r="F108" s="24">
        <v>42.93</v>
      </c>
      <c r="G108" s="24">
        <f>F108/1.62</f>
        <v>26.499999999999996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42.93</v>
      </c>
      <c r="N108" s="24">
        <f>M108/1.62</f>
        <v>26.499999999999996</v>
      </c>
      <c r="O108" s="24"/>
    </row>
    <row r="109" spans="1:15" x14ac:dyDescent="0.25">
      <c r="A109" s="25"/>
      <c r="B109" s="25" t="s">
        <v>211</v>
      </c>
      <c r="C109" s="25" t="s">
        <v>277</v>
      </c>
      <c r="D109" s="24">
        <v>113.88</v>
      </c>
      <c r="E109" s="24">
        <v>0</v>
      </c>
      <c r="F109" s="24">
        <v>28.47</v>
      </c>
      <c r="G109" s="24">
        <f>F109/1.56</f>
        <v>18.25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28.47</v>
      </c>
      <c r="N109" s="24">
        <f>M109/1.56</f>
        <v>18.25</v>
      </c>
      <c r="O109" s="24"/>
    </row>
    <row r="110" spans="1:15" hidden="1" x14ac:dyDescent="0.25">
      <c r="A110" s="25"/>
      <c r="B110" s="23" t="s">
        <v>268</v>
      </c>
      <c r="C110" s="23" t="s">
        <v>269</v>
      </c>
      <c r="D110" s="24">
        <v>109.512</v>
      </c>
      <c r="E110" s="24">
        <v>0</v>
      </c>
      <c r="F110" s="24">
        <v>27.378</v>
      </c>
      <c r="G110" s="24">
        <f>F110/1.404</f>
        <v>19.5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27.378</v>
      </c>
      <c r="N110" s="24">
        <f>M110/1.404</f>
        <v>19.5</v>
      </c>
      <c r="O110" s="24"/>
    </row>
    <row r="111" spans="1:15" hidden="1" x14ac:dyDescent="0.25">
      <c r="A111" s="25"/>
      <c r="B111" s="25" t="s">
        <v>255</v>
      </c>
      <c r="C111" s="25" t="s">
        <v>257</v>
      </c>
      <c r="D111" s="24">
        <v>19.8</v>
      </c>
      <c r="E111" s="24">
        <v>0</v>
      </c>
      <c r="F111" s="24">
        <v>4.95</v>
      </c>
      <c r="G111" s="24">
        <f>F111/1.8</f>
        <v>2.75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4.95</v>
      </c>
      <c r="N111" s="24">
        <f>M111/1.8</f>
        <v>2.75</v>
      </c>
      <c r="O111" s="24"/>
    </row>
    <row r="112" spans="1:15" hidden="1" x14ac:dyDescent="0.25">
      <c r="A112" s="25"/>
      <c r="B112" s="25" t="s">
        <v>278</v>
      </c>
      <c r="C112" s="25" t="s">
        <v>279</v>
      </c>
      <c r="D112" s="24">
        <v>11.231999999999999</v>
      </c>
      <c r="E112" s="24">
        <v>0</v>
      </c>
      <c r="F112" s="24">
        <v>2.8079999999999998</v>
      </c>
      <c r="G112" s="24">
        <f>F112/1.404</f>
        <v>2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2.8079999999999998</v>
      </c>
      <c r="N112" s="24">
        <f>M112/1.404</f>
        <v>2</v>
      </c>
      <c r="O112" s="24"/>
    </row>
    <row r="113" spans="1:15" x14ac:dyDescent="0.25">
      <c r="A113" s="25"/>
      <c r="B113" s="25" t="s">
        <v>294</v>
      </c>
      <c r="C113" s="25" t="s">
        <v>295</v>
      </c>
      <c r="D113" s="24">
        <v>7.8</v>
      </c>
      <c r="E113" s="24">
        <v>0</v>
      </c>
      <c r="F113" s="24">
        <v>1.95</v>
      </c>
      <c r="G113" s="24">
        <f>F113/1.56</f>
        <v>1.25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1.95</v>
      </c>
      <c r="N113" s="24">
        <f>M113/1.56</f>
        <v>1.25</v>
      </c>
      <c r="O113" s="24"/>
    </row>
    <row r="114" spans="1:15" hidden="1" x14ac:dyDescent="0.25">
      <c r="A114" s="25"/>
      <c r="B114" s="25" t="s">
        <v>296</v>
      </c>
      <c r="C114" s="25" t="s">
        <v>297</v>
      </c>
      <c r="D114" s="24">
        <v>7.2</v>
      </c>
      <c r="E114" s="24">
        <v>0</v>
      </c>
      <c r="F114" s="24">
        <v>1.8</v>
      </c>
      <c r="G114" s="24">
        <f>F114/1.8</f>
        <v>1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1.8</v>
      </c>
      <c r="N114" s="24">
        <f>M114/1.8</f>
        <v>1</v>
      </c>
      <c r="O114" s="24"/>
    </row>
    <row r="115" spans="1:15" hidden="1" x14ac:dyDescent="0.25">
      <c r="A115" s="28" t="s">
        <v>322</v>
      </c>
      <c r="B115" s="28"/>
      <c r="C115" s="28"/>
      <c r="D115" s="29">
        <v>77510.244000000021</v>
      </c>
      <c r="E115" s="29">
        <v>0</v>
      </c>
      <c r="F115" s="29">
        <v>19377.561000000005</v>
      </c>
      <c r="G115" s="29"/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19377.561000000005</v>
      </c>
      <c r="N115" s="29">
        <v>0</v>
      </c>
      <c r="O115" s="29"/>
    </row>
    <row r="116" spans="1:15" hidden="1" x14ac:dyDescent="0.25">
      <c r="A116" s="25" t="s">
        <v>323</v>
      </c>
      <c r="B116" s="25" t="s">
        <v>261</v>
      </c>
      <c r="C116" s="25" t="s">
        <v>262</v>
      </c>
      <c r="D116" s="24">
        <v>14709.420000000002</v>
      </c>
      <c r="E116" s="24">
        <v>0</v>
      </c>
      <c r="F116" s="24">
        <v>0</v>
      </c>
      <c r="G116" s="24"/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4053.0600000000004</v>
      </c>
      <c r="O116" s="24"/>
    </row>
    <row r="117" spans="1:15" hidden="1" x14ac:dyDescent="0.25">
      <c r="A117" s="25"/>
      <c r="B117" s="25" t="s">
        <v>34</v>
      </c>
      <c r="C117" s="25" t="s">
        <v>35</v>
      </c>
      <c r="D117" s="24">
        <v>12780</v>
      </c>
      <c r="E117" s="24">
        <v>0</v>
      </c>
      <c r="F117" s="24">
        <v>0</v>
      </c>
      <c r="G117" s="24"/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2295</v>
      </c>
      <c r="O117" s="24"/>
    </row>
    <row r="118" spans="1:15" hidden="1" x14ac:dyDescent="0.25">
      <c r="A118" s="25"/>
      <c r="B118" s="25" t="s">
        <v>92</v>
      </c>
      <c r="C118" s="25" t="s">
        <v>93</v>
      </c>
      <c r="D118" s="24">
        <v>8712</v>
      </c>
      <c r="E118" s="24">
        <v>0</v>
      </c>
      <c r="F118" s="24">
        <v>1368</v>
      </c>
      <c r="G118" s="24">
        <f>F118/24</f>
        <v>57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2448</v>
      </c>
      <c r="O118" s="24">
        <f>N118/24</f>
        <v>102</v>
      </c>
    </row>
    <row r="119" spans="1:15" hidden="1" x14ac:dyDescent="0.25">
      <c r="A119" s="25"/>
      <c r="B119" s="25" t="s">
        <v>23</v>
      </c>
      <c r="C119" s="25" t="s">
        <v>271</v>
      </c>
      <c r="D119" s="24">
        <v>5808</v>
      </c>
      <c r="E119" s="24">
        <v>0</v>
      </c>
      <c r="F119" s="24">
        <v>1452</v>
      </c>
      <c r="G119" s="24">
        <f>F119/24</f>
        <v>60.5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1452</v>
      </c>
      <c r="O119" s="24">
        <f>N119/24</f>
        <v>60.5</v>
      </c>
    </row>
    <row r="120" spans="1:15" hidden="1" x14ac:dyDescent="0.25">
      <c r="A120" s="25"/>
      <c r="B120" s="25" t="s">
        <v>72</v>
      </c>
      <c r="C120" s="25" t="s">
        <v>73</v>
      </c>
      <c r="D120" s="24">
        <v>4770</v>
      </c>
      <c r="E120" s="24">
        <v>0</v>
      </c>
      <c r="F120" s="24">
        <v>1192.5</v>
      </c>
      <c r="G120" s="24">
        <f>F120/30</f>
        <v>39.75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1192.5</v>
      </c>
      <c r="O120" s="24">
        <f>N120/30</f>
        <v>39.75</v>
      </c>
    </row>
    <row r="121" spans="1:15" hidden="1" x14ac:dyDescent="0.25">
      <c r="A121" s="25"/>
      <c r="B121" s="25" t="s">
        <v>182</v>
      </c>
      <c r="C121" s="25" t="s">
        <v>189</v>
      </c>
      <c r="D121" s="24">
        <v>4460.8</v>
      </c>
      <c r="E121" s="24">
        <v>0</v>
      </c>
      <c r="F121" s="24">
        <v>1115.2</v>
      </c>
      <c r="G121" s="24">
        <f>F121/6.4</f>
        <v>174.25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1115.2</v>
      </c>
      <c r="O121" s="24">
        <f>N121/6.4</f>
        <v>174.25</v>
      </c>
    </row>
    <row r="122" spans="1:15" hidden="1" x14ac:dyDescent="0.25">
      <c r="A122" s="25"/>
      <c r="B122" s="25" t="s">
        <v>42</v>
      </c>
      <c r="C122" s="25" t="s">
        <v>43</v>
      </c>
      <c r="D122" s="24">
        <v>4344</v>
      </c>
      <c r="E122" s="24">
        <v>0</v>
      </c>
      <c r="F122" s="24">
        <v>1086</v>
      </c>
      <c r="G122" s="24">
        <f>F122/24</f>
        <v>45.25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1086</v>
      </c>
      <c r="O122" s="24">
        <f>N122/24</f>
        <v>45.25</v>
      </c>
    </row>
    <row r="123" spans="1:15" hidden="1" x14ac:dyDescent="0.25">
      <c r="A123" s="25"/>
      <c r="B123" s="25" t="s">
        <v>44</v>
      </c>
      <c r="C123" s="25" t="s">
        <v>45</v>
      </c>
      <c r="D123" s="24">
        <v>3090</v>
      </c>
      <c r="E123" s="24">
        <v>0</v>
      </c>
      <c r="F123" s="24">
        <v>165</v>
      </c>
      <c r="G123" s="24">
        <f>F123/30</f>
        <v>5.5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975</v>
      </c>
      <c r="O123" s="24">
        <f>N123/30</f>
        <v>32.5</v>
      </c>
    </row>
    <row r="124" spans="1:15" hidden="1" x14ac:dyDescent="0.25">
      <c r="A124" s="25"/>
      <c r="B124" s="25" t="s">
        <v>71</v>
      </c>
      <c r="C124" s="25" t="s">
        <v>272</v>
      </c>
      <c r="D124" s="24">
        <v>2664</v>
      </c>
      <c r="E124" s="24">
        <v>0</v>
      </c>
      <c r="F124" s="24">
        <v>666</v>
      </c>
      <c r="G124" s="24">
        <f>F124/24</f>
        <v>27.75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666</v>
      </c>
      <c r="O124" s="24">
        <f>N124/24</f>
        <v>27.75</v>
      </c>
    </row>
    <row r="125" spans="1:15" hidden="1" x14ac:dyDescent="0.25">
      <c r="A125" s="25"/>
      <c r="B125" s="25" t="s">
        <v>46</v>
      </c>
      <c r="C125" s="25" t="s">
        <v>47</v>
      </c>
      <c r="D125" s="24">
        <v>2640</v>
      </c>
      <c r="E125" s="24">
        <v>0</v>
      </c>
      <c r="F125" s="24">
        <v>660</v>
      </c>
      <c r="G125" s="24">
        <f>F125/24</f>
        <v>27.5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660</v>
      </c>
      <c r="O125" s="24">
        <f>N125/24</f>
        <v>27.5</v>
      </c>
    </row>
    <row r="126" spans="1:15" hidden="1" x14ac:dyDescent="0.25">
      <c r="A126" s="25"/>
      <c r="B126" s="25" t="s">
        <v>65</v>
      </c>
      <c r="C126" s="25" t="s">
        <v>66</v>
      </c>
      <c r="D126" s="24">
        <v>2310</v>
      </c>
      <c r="E126" s="24">
        <v>0</v>
      </c>
      <c r="F126" s="24">
        <v>577.5</v>
      </c>
      <c r="G126" s="24">
        <f>F126/30</f>
        <v>19.25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577.5</v>
      </c>
      <c r="O126" s="24">
        <f>N126/30</f>
        <v>19.25</v>
      </c>
    </row>
    <row r="127" spans="1:15" hidden="1" x14ac:dyDescent="0.25">
      <c r="A127" s="25"/>
      <c r="B127" s="25" t="s">
        <v>180</v>
      </c>
      <c r="C127" s="25" t="s">
        <v>185</v>
      </c>
      <c r="D127" s="24">
        <v>2202.48</v>
      </c>
      <c r="E127" s="24">
        <v>0</v>
      </c>
      <c r="F127" s="24">
        <v>550.62</v>
      </c>
      <c r="G127" s="24">
        <f>F127/13.62</f>
        <v>40.4273127753304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550.62</v>
      </c>
      <c r="O127" s="24">
        <f>N127/13.62</f>
        <v>40.4273127753304</v>
      </c>
    </row>
    <row r="128" spans="1:15" hidden="1" x14ac:dyDescent="0.25">
      <c r="A128" s="25"/>
      <c r="B128" s="25" t="s">
        <v>89</v>
      </c>
      <c r="C128" s="25" t="s">
        <v>90</v>
      </c>
      <c r="D128" s="24">
        <v>1848</v>
      </c>
      <c r="E128" s="24">
        <v>0</v>
      </c>
      <c r="F128" s="24">
        <v>462</v>
      </c>
      <c r="G128" s="24">
        <f>F128/24</f>
        <v>19.25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462</v>
      </c>
      <c r="O128" s="24">
        <f>N128/24</f>
        <v>19.25</v>
      </c>
    </row>
    <row r="129" spans="1:15" hidden="1" x14ac:dyDescent="0.25">
      <c r="A129" s="25"/>
      <c r="B129" s="25" t="s">
        <v>60</v>
      </c>
      <c r="C129" s="25" t="s">
        <v>61</v>
      </c>
      <c r="D129" s="24">
        <v>1710</v>
      </c>
      <c r="E129" s="24">
        <v>0</v>
      </c>
      <c r="F129" s="24">
        <v>427.5</v>
      </c>
      <c r="G129" s="24">
        <f>F129/30</f>
        <v>14.25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427.5</v>
      </c>
      <c r="O129" s="24">
        <f>N129/30</f>
        <v>14.25</v>
      </c>
    </row>
    <row r="130" spans="1:15" hidden="1" x14ac:dyDescent="0.25">
      <c r="A130" s="25"/>
      <c r="B130" s="25" t="s">
        <v>36</v>
      </c>
      <c r="C130" s="25" t="s">
        <v>37</v>
      </c>
      <c r="D130" s="24">
        <v>1464</v>
      </c>
      <c r="E130" s="24">
        <v>0</v>
      </c>
      <c r="F130" s="24">
        <v>366</v>
      </c>
      <c r="G130" s="24">
        <f>F130/24</f>
        <v>15.25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366</v>
      </c>
      <c r="O130" s="24">
        <f>N130/24</f>
        <v>15.25</v>
      </c>
    </row>
    <row r="131" spans="1:15" hidden="1" x14ac:dyDescent="0.25">
      <c r="A131" s="25"/>
      <c r="B131" s="25" t="s">
        <v>31</v>
      </c>
      <c r="C131" s="25" t="s">
        <v>32</v>
      </c>
      <c r="D131" s="24">
        <v>1368</v>
      </c>
      <c r="E131" s="24">
        <v>0</v>
      </c>
      <c r="F131" s="24">
        <v>342</v>
      </c>
      <c r="G131" s="24">
        <f>F131/24</f>
        <v>14.25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342</v>
      </c>
      <c r="O131" s="24">
        <f>N131/24</f>
        <v>14.25</v>
      </c>
    </row>
    <row r="132" spans="1:15" hidden="1" x14ac:dyDescent="0.25">
      <c r="A132" s="25"/>
      <c r="B132" s="25" t="s">
        <v>91</v>
      </c>
      <c r="C132" s="25" t="s">
        <v>293</v>
      </c>
      <c r="D132" s="24">
        <v>816</v>
      </c>
      <c r="E132" s="24">
        <v>0</v>
      </c>
      <c r="F132" s="24">
        <v>204</v>
      </c>
      <c r="G132" s="24">
        <f>F132/24</f>
        <v>8.5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204</v>
      </c>
      <c r="O132" s="24">
        <f>N132/24</f>
        <v>8.5</v>
      </c>
    </row>
    <row r="133" spans="1:15" hidden="1" x14ac:dyDescent="0.25">
      <c r="A133" s="25"/>
      <c r="B133" s="25" t="s">
        <v>112</v>
      </c>
      <c r="C133" s="25" t="s">
        <v>113</v>
      </c>
      <c r="D133" s="24">
        <v>552</v>
      </c>
      <c r="E133" s="24">
        <v>0</v>
      </c>
      <c r="F133" s="24">
        <v>138</v>
      </c>
      <c r="G133" s="24">
        <f>F133/24</f>
        <v>5.75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138</v>
      </c>
      <c r="O133" s="24">
        <f>N133/24</f>
        <v>5.75</v>
      </c>
    </row>
    <row r="134" spans="1:15" hidden="1" x14ac:dyDescent="0.25">
      <c r="A134" s="25"/>
      <c r="B134" s="25" t="s">
        <v>114</v>
      </c>
      <c r="C134" s="25" t="s">
        <v>115</v>
      </c>
      <c r="D134" s="24">
        <v>312</v>
      </c>
      <c r="E134" s="24">
        <v>0</v>
      </c>
      <c r="F134" s="24">
        <v>78</v>
      </c>
      <c r="G134" s="24">
        <f>F134/24</f>
        <v>3.25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78</v>
      </c>
      <c r="O134" s="24">
        <f>N134/24</f>
        <v>3.25</v>
      </c>
    </row>
    <row r="135" spans="1:15" hidden="1" x14ac:dyDescent="0.25">
      <c r="A135" s="25"/>
      <c r="B135" s="25" t="s">
        <v>67</v>
      </c>
      <c r="C135" s="25" t="s">
        <v>68</v>
      </c>
      <c r="D135" s="24">
        <v>189</v>
      </c>
      <c r="E135" s="24">
        <v>0</v>
      </c>
      <c r="F135" s="24">
        <v>47.25</v>
      </c>
      <c r="G135" s="24">
        <f>F135/3</f>
        <v>15.75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47.25</v>
      </c>
      <c r="O135" s="24">
        <f>N135/3</f>
        <v>15.75</v>
      </c>
    </row>
    <row r="136" spans="1:15" hidden="1" x14ac:dyDescent="0.25">
      <c r="A136" s="25"/>
      <c r="B136" s="25" t="s">
        <v>62</v>
      </c>
      <c r="C136" s="25" t="s">
        <v>63</v>
      </c>
      <c r="D136" s="24">
        <v>168</v>
      </c>
      <c r="E136" s="24">
        <v>0</v>
      </c>
      <c r="F136" s="24">
        <v>42</v>
      </c>
      <c r="G136" s="24">
        <f>F136/24</f>
        <v>1.75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42</v>
      </c>
      <c r="O136" s="24">
        <f>N136/24</f>
        <v>1.75</v>
      </c>
    </row>
    <row r="137" spans="1:15" hidden="1" x14ac:dyDescent="0.25">
      <c r="A137" s="25"/>
      <c r="B137" s="25" t="s">
        <v>17</v>
      </c>
      <c r="C137" s="25" t="s">
        <v>274</v>
      </c>
      <c r="D137" s="24">
        <v>93</v>
      </c>
      <c r="E137" s="24">
        <v>0</v>
      </c>
      <c r="F137" s="24">
        <v>23.25</v>
      </c>
      <c r="G137" s="24">
        <f>F137/3</f>
        <v>7.75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23.25</v>
      </c>
      <c r="O137" s="24">
        <f>N137/3</f>
        <v>7.75</v>
      </c>
    </row>
    <row r="138" spans="1:15" hidden="1" x14ac:dyDescent="0.25">
      <c r="A138" s="25"/>
      <c r="B138" s="25" t="s">
        <v>19</v>
      </c>
      <c r="C138" s="25" t="s">
        <v>20</v>
      </c>
      <c r="D138" s="24">
        <v>42.84</v>
      </c>
      <c r="E138" s="24">
        <v>0</v>
      </c>
      <c r="F138" s="24">
        <v>10.71</v>
      </c>
      <c r="G138" s="24">
        <f>F138/6.12</f>
        <v>1.75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10.71</v>
      </c>
      <c r="O138" s="24">
        <f>N138/6.12</f>
        <v>1.75</v>
      </c>
    </row>
    <row r="139" spans="1:15" hidden="1" x14ac:dyDescent="0.25">
      <c r="A139" s="25"/>
      <c r="B139" s="25" t="s">
        <v>116</v>
      </c>
      <c r="C139" s="25" t="s">
        <v>117</v>
      </c>
      <c r="D139" s="24">
        <v>20</v>
      </c>
      <c r="E139" s="24">
        <v>0</v>
      </c>
      <c r="F139" s="24">
        <v>5</v>
      </c>
      <c r="G139" s="24">
        <f>F139/10</f>
        <v>0.5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5</v>
      </c>
      <c r="O139" s="24">
        <f>N139/10</f>
        <v>0.5</v>
      </c>
    </row>
    <row r="140" spans="1:15" hidden="1" x14ac:dyDescent="0.25">
      <c r="A140" s="25"/>
      <c r="B140" s="23" t="s">
        <v>148</v>
      </c>
      <c r="C140" s="23" t="s">
        <v>149</v>
      </c>
      <c r="D140" s="24">
        <v>16.2</v>
      </c>
      <c r="E140" s="24">
        <v>0</v>
      </c>
      <c r="F140" s="24">
        <v>4.05</v>
      </c>
      <c r="G140" s="24">
        <f>F140/1.62</f>
        <v>2.4999999999999996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4.05</v>
      </c>
      <c r="O140" s="24">
        <f>N140/1.62</f>
        <v>2.4999999999999996</v>
      </c>
    </row>
    <row r="141" spans="1:15" hidden="1" x14ac:dyDescent="0.25">
      <c r="A141" s="25"/>
      <c r="B141" s="23" t="s">
        <v>268</v>
      </c>
      <c r="C141" s="23" t="s">
        <v>269</v>
      </c>
      <c r="D141" s="24">
        <v>14.04</v>
      </c>
      <c r="E141" s="24">
        <v>0</v>
      </c>
      <c r="F141" s="24">
        <v>3.51</v>
      </c>
      <c r="G141" s="24">
        <f>F141/1.404</f>
        <v>2.5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3.51</v>
      </c>
      <c r="O141" s="24">
        <f>N141/1.404</f>
        <v>2.5</v>
      </c>
    </row>
    <row r="142" spans="1:15" hidden="1" x14ac:dyDescent="0.25">
      <c r="A142" s="25"/>
      <c r="B142" s="23" t="s">
        <v>275</v>
      </c>
      <c r="C142" s="23" t="s">
        <v>276</v>
      </c>
      <c r="D142" s="24">
        <v>9.7200000000000006</v>
      </c>
      <c r="E142" s="24">
        <v>0</v>
      </c>
      <c r="F142" s="24">
        <v>2.4300000000000002</v>
      </c>
      <c r="G142" s="24">
        <f>F142/1.62</f>
        <v>1.5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0</v>
      </c>
      <c r="N142" s="24">
        <v>2.4300000000000002</v>
      </c>
      <c r="O142" s="24">
        <f>N142/1.62</f>
        <v>1.5</v>
      </c>
    </row>
    <row r="143" spans="1:15" hidden="1" x14ac:dyDescent="0.25">
      <c r="A143" s="28" t="s">
        <v>324</v>
      </c>
      <c r="B143" s="28"/>
      <c r="C143" s="28"/>
      <c r="D143" s="29">
        <v>77113.499999999985</v>
      </c>
      <c r="E143" s="29">
        <v>0</v>
      </c>
      <c r="F143" s="29">
        <v>10988.519999999999</v>
      </c>
      <c r="G143" s="29"/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19226.579999999998</v>
      </c>
      <c r="O143" s="29"/>
    </row>
    <row r="144" spans="1:15" hidden="1" x14ac:dyDescent="0.25">
      <c r="A144" s="25" t="s">
        <v>219</v>
      </c>
      <c r="B144" s="25" t="s">
        <v>261</v>
      </c>
      <c r="C144" s="25" t="s">
        <v>262</v>
      </c>
      <c r="D144" s="24">
        <v>18808.02</v>
      </c>
      <c r="E144" s="24">
        <v>0</v>
      </c>
      <c r="F144" s="24">
        <v>4702.0050000000001</v>
      </c>
      <c r="G144" s="24">
        <f>F144/22.77</f>
        <v>206.5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4702.0050000000001</v>
      </c>
      <c r="O144" s="24">
        <f>N144/22.77</f>
        <v>206.5</v>
      </c>
    </row>
    <row r="145" spans="1:15" hidden="1" x14ac:dyDescent="0.25">
      <c r="A145" s="25"/>
      <c r="B145" s="25" t="s">
        <v>182</v>
      </c>
      <c r="C145" s="25" t="s">
        <v>189</v>
      </c>
      <c r="D145" s="24">
        <v>14169.599999999999</v>
      </c>
      <c r="E145" s="24">
        <v>0</v>
      </c>
      <c r="F145" s="24">
        <v>3542.3999999999996</v>
      </c>
      <c r="G145" s="24">
        <f>F145/6.4</f>
        <v>553.49999999999989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3542.3999999999996</v>
      </c>
      <c r="O145" s="24">
        <f>N145/6.4</f>
        <v>553.49999999999989</v>
      </c>
    </row>
    <row r="146" spans="1:15" hidden="1" x14ac:dyDescent="0.25">
      <c r="A146" s="25"/>
      <c r="B146" s="25" t="s">
        <v>92</v>
      </c>
      <c r="C146" s="25" t="s">
        <v>93</v>
      </c>
      <c r="D146" s="24">
        <v>6000</v>
      </c>
      <c r="E146" s="24">
        <v>0</v>
      </c>
      <c r="F146" s="24">
        <v>1500</v>
      </c>
      <c r="G146" s="24">
        <f>F146/24</f>
        <v>62.5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1500</v>
      </c>
      <c r="O146" s="24">
        <f>N146/24</f>
        <v>62.5</v>
      </c>
    </row>
    <row r="147" spans="1:15" hidden="1" x14ac:dyDescent="0.25">
      <c r="A147" s="25"/>
      <c r="B147" s="25" t="s">
        <v>180</v>
      </c>
      <c r="C147" s="25" t="s">
        <v>185</v>
      </c>
      <c r="D147" s="24">
        <v>3255.84</v>
      </c>
      <c r="E147" s="24">
        <v>0</v>
      </c>
      <c r="F147" s="24">
        <v>813.96</v>
      </c>
      <c r="G147" s="24">
        <f>F147/13.62</f>
        <v>59.762114537444937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813.96</v>
      </c>
      <c r="O147" s="24">
        <f>N147/13.62</f>
        <v>59.762114537444937</v>
      </c>
    </row>
    <row r="148" spans="1:15" hidden="1" x14ac:dyDescent="0.25">
      <c r="A148" s="25"/>
      <c r="B148" s="25" t="s">
        <v>42</v>
      </c>
      <c r="C148" s="25" t="s">
        <v>43</v>
      </c>
      <c r="D148" s="24">
        <v>3024</v>
      </c>
      <c r="E148" s="24">
        <v>0</v>
      </c>
      <c r="F148" s="24">
        <v>756</v>
      </c>
      <c r="G148" s="24">
        <f>F148/24</f>
        <v>31.5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756</v>
      </c>
      <c r="O148" s="24">
        <f>N148/24</f>
        <v>31.5</v>
      </c>
    </row>
    <row r="149" spans="1:15" hidden="1" x14ac:dyDescent="0.25">
      <c r="A149" s="25"/>
      <c r="B149" s="25" t="s">
        <v>46</v>
      </c>
      <c r="C149" s="25" t="s">
        <v>47</v>
      </c>
      <c r="D149" s="24">
        <v>2784</v>
      </c>
      <c r="E149" s="24">
        <v>0</v>
      </c>
      <c r="F149" s="24">
        <v>696</v>
      </c>
      <c r="G149" s="24">
        <f>F149/24</f>
        <v>29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696</v>
      </c>
      <c r="O149" s="24">
        <f>N149/24</f>
        <v>29</v>
      </c>
    </row>
    <row r="150" spans="1:15" hidden="1" x14ac:dyDescent="0.25">
      <c r="A150" s="25"/>
      <c r="B150" s="25" t="s">
        <v>34</v>
      </c>
      <c r="C150" s="25" t="s">
        <v>35</v>
      </c>
      <c r="D150" s="24">
        <v>2250</v>
      </c>
      <c r="E150" s="24">
        <v>0</v>
      </c>
      <c r="F150" s="24">
        <v>562.5</v>
      </c>
      <c r="G150" s="24">
        <f>F150/30</f>
        <v>18.75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562.5</v>
      </c>
      <c r="O150" s="24">
        <f>N150/30</f>
        <v>18.75</v>
      </c>
    </row>
    <row r="151" spans="1:15" hidden="1" x14ac:dyDescent="0.25">
      <c r="A151" s="25"/>
      <c r="B151" s="25" t="s">
        <v>2</v>
      </c>
      <c r="C151" s="25" t="s">
        <v>3</v>
      </c>
      <c r="D151" s="24">
        <v>1584</v>
      </c>
      <c r="E151" s="24">
        <v>0</v>
      </c>
      <c r="F151" s="24">
        <v>396</v>
      </c>
      <c r="G151" s="24">
        <f>F151/24</f>
        <v>16.5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396</v>
      </c>
      <c r="O151" s="24">
        <f>N151/24</f>
        <v>16.5</v>
      </c>
    </row>
    <row r="152" spans="1:15" hidden="1" x14ac:dyDescent="0.25">
      <c r="A152" s="25"/>
      <c r="B152" s="25" t="s">
        <v>65</v>
      </c>
      <c r="C152" s="25" t="s">
        <v>66</v>
      </c>
      <c r="D152" s="24">
        <v>1380</v>
      </c>
      <c r="E152" s="24">
        <v>0</v>
      </c>
      <c r="F152" s="24">
        <v>345</v>
      </c>
      <c r="G152" s="24">
        <f>F152/30</f>
        <v>11.5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345</v>
      </c>
      <c r="O152" s="24">
        <f>N152/30</f>
        <v>11.5</v>
      </c>
    </row>
    <row r="153" spans="1:15" hidden="1" x14ac:dyDescent="0.25">
      <c r="A153" s="25"/>
      <c r="B153" s="25" t="s">
        <v>23</v>
      </c>
      <c r="C153" s="25" t="s">
        <v>271</v>
      </c>
      <c r="D153" s="24">
        <v>1200</v>
      </c>
      <c r="E153" s="24">
        <v>0</v>
      </c>
      <c r="F153" s="24">
        <v>300</v>
      </c>
      <c r="G153" s="24">
        <f>F153/24</f>
        <v>12.5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300</v>
      </c>
      <c r="O153" s="24">
        <f>N153/24</f>
        <v>12.5</v>
      </c>
    </row>
    <row r="154" spans="1:15" hidden="1" x14ac:dyDescent="0.25">
      <c r="A154" s="25"/>
      <c r="B154" s="25" t="s">
        <v>71</v>
      </c>
      <c r="C154" s="25" t="s">
        <v>272</v>
      </c>
      <c r="D154" s="24">
        <v>1128</v>
      </c>
      <c r="E154" s="24">
        <v>0</v>
      </c>
      <c r="F154" s="24">
        <v>282</v>
      </c>
      <c r="G154" s="24">
        <f>F154/24</f>
        <v>11.75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282</v>
      </c>
      <c r="O154" s="24">
        <f>N154/24</f>
        <v>11.75</v>
      </c>
    </row>
    <row r="155" spans="1:15" hidden="1" x14ac:dyDescent="0.25">
      <c r="A155" s="25"/>
      <c r="B155" s="25" t="s">
        <v>72</v>
      </c>
      <c r="C155" s="25" t="s">
        <v>73</v>
      </c>
      <c r="D155" s="24">
        <v>1020</v>
      </c>
      <c r="E155" s="24">
        <v>0</v>
      </c>
      <c r="F155" s="24">
        <v>255</v>
      </c>
      <c r="G155" s="24">
        <f>F155/30</f>
        <v>8.5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255</v>
      </c>
      <c r="O155" s="24">
        <f>N155/30</f>
        <v>8.5</v>
      </c>
    </row>
    <row r="156" spans="1:15" hidden="1" x14ac:dyDescent="0.25">
      <c r="A156" s="25"/>
      <c r="B156" s="25" t="s">
        <v>44</v>
      </c>
      <c r="C156" s="25" t="s">
        <v>45</v>
      </c>
      <c r="D156" s="24">
        <v>930</v>
      </c>
      <c r="E156" s="24">
        <v>0</v>
      </c>
      <c r="F156" s="24">
        <v>232.5</v>
      </c>
      <c r="G156" s="24">
        <f>F156/30</f>
        <v>7.75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232.5</v>
      </c>
      <c r="O156" s="24">
        <f>N156/30</f>
        <v>7.75</v>
      </c>
    </row>
    <row r="157" spans="1:15" hidden="1" x14ac:dyDescent="0.25">
      <c r="A157" s="25"/>
      <c r="B157" s="25" t="s">
        <v>60</v>
      </c>
      <c r="C157" s="25" t="s">
        <v>61</v>
      </c>
      <c r="D157" s="24">
        <v>720</v>
      </c>
      <c r="E157" s="24">
        <v>0</v>
      </c>
      <c r="F157" s="24">
        <v>180</v>
      </c>
      <c r="G157" s="24">
        <f>F157/30</f>
        <v>6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180</v>
      </c>
      <c r="O157" s="24">
        <f>N157/30</f>
        <v>6</v>
      </c>
    </row>
    <row r="158" spans="1:15" hidden="1" x14ac:dyDescent="0.25">
      <c r="A158" s="25"/>
      <c r="B158" s="25" t="s">
        <v>89</v>
      </c>
      <c r="C158" s="25" t="s">
        <v>90</v>
      </c>
      <c r="D158" s="24">
        <v>720</v>
      </c>
      <c r="E158" s="24">
        <v>0</v>
      </c>
      <c r="F158" s="24">
        <v>180</v>
      </c>
      <c r="G158" s="24">
        <f>F158/24</f>
        <v>7.5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180</v>
      </c>
      <c r="O158" s="24">
        <f>N158/24</f>
        <v>7.5</v>
      </c>
    </row>
    <row r="159" spans="1:15" hidden="1" x14ac:dyDescent="0.25">
      <c r="A159" s="25"/>
      <c r="B159" s="25" t="s">
        <v>91</v>
      </c>
      <c r="C159" s="25" t="s">
        <v>293</v>
      </c>
      <c r="D159" s="24">
        <v>384</v>
      </c>
      <c r="E159" s="24">
        <v>0</v>
      </c>
      <c r="F159" s="24">
        <v>96</v>
      </c>
      <c r="G159" s="24">
        <f>F159/24</f>
        <v>4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96</v>
      </c>
      <c r="O159" s="24">
        <f>N159/24</f>
        <v>4</v>
      </c>
    </row>
    <row r="160" spans="1:15" hidden="1" x14ac:dyDescent="0.25">
      <c r="A160" s="25"/>
      <c r="B160" s="25" t="s">
        <v>31</v>
      </c>
      <c r="C160" s="25" t="s">
        <v>32</v>
      </c>
      <c r="D160" s="24">
        <v>240</v>
      </c>
      <c r="E160" s="24">
        <v>0</v>
      </c>
      <c r="F160" s="24">
        <v>60</v>
      </c>
      <c r="G160" s="24">
        <f>F160/24</f>
        <v>2.5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60</v>
      </c>
      <c r="O160" s="24">
        <f>N160/24</f>
        <v>2.5</v>
      </c>
    </row>
    <row r="161" spans="1:15" hidden="1" x14ac:dyDescent="0.25">
      <c r="A161" s="25"/>
      <c r="B161" s="25" t="s">
        <v>67</v>
      </c>
      <c r="C161" s="25" t="s">
        <v>68</v>
      </c>
      <c r="D161" s="24">
        <v>165</v>
      </c>
      <c r="E161" s="24">
        <v>0</v>
      </c>
      <c r="F161" s="24">
        <v>41.25</v>
      </c>
      <c r="G161" s="24">
        <f>F161/3</f>
        <v>13.75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41.25</v>
      </c>
      <c r="O161" s="24">
        <f>N161/3</f>
        <v>13.75</v>
      </c>
    </row>
    <row r="162" spans="1:15" hidden="1" x14ac:dyDescent="0.25">
      <c r="A162" s="25"/>
      <c r="B162" s="25" t="s">
        <v>112</v>
      </c>
      <c r="C162" s="25" t="s">
        <v>113</v>
      </c>
      <c r="D162" s="24">
        <v>96</v>
      </c>
      <c r="E162" s="24">
        <v>0</v>
      </c>
      <c r="F162" s="24">
        <v>24</v>
      </c>
      <c r="G162" s="24">
        <f>F162/24</f>
        <v>1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24</v>
      </c>
      <c r="O162" s="24">
        <f>N162/24</f>
        <v>1</v>
      </c>
    </row>
    <row r="163" spans="1:15" hidden="1" x14ac:dyDescent="0.25">
      <c r="A163" s="25"/>
      <c r="B163" s="25" t="s">
        <v>116</v>
      </c>
      <c r="C163" s="25" t="s">
        <v>117</v>
      </c>
      <c r="D163" s="24">
        <v>50</v>
      </c>
      <c r="E163" s="24">
        <v>0</v>
      </c>
      <c r="F163" s="24">
        <v>12.5</v>
      </c>
      <c r="G163" s="24">
        <f>F163/10</f>
        <v>1.25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12.5</v>
      </c>
      <c r="O163" s="24">
        <f>N163/10</f>
        <v>1.25</v>
      </c>
    </row>
    <row r="164" spans="1:15" hidden="1" x14ac:dyDescent="0.25">
      <c r="A164" s="25"/>
      <c r="B164" s="25" t="s">
        <v>17</v>
      </c>
      <c r="C164" s="25" t="s">
        <v>274</v>
      </c>
      <c r="D164" s="24">
        <v>42</v>
      </c>
      <c r="E164" s="24">
        <v>0</v>
      </c>
      <c r="F164" s="24">
        <v>10.5</v>
      </c>
      <c r="G164" s="24">
        <f>F164/3</f>
        <v>3.5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10.5</v>
      </c>
      <c r="O164" s="24">
        <f>N164/3</f>
        <v>3.5</v>
      </c>
    </row>
    <row r="165" spans="1:15" hidden="1" x14ac:dyDescent="0.25">
      <c r="A165" s="25"/>
      <c r="B165" s="25" t="s">
        <v>36</v>
      </c>
      <c r="C165" s="25" t="s">
        <v>37</v>
      </c>
      <c r="D165" s="24">
        <v>24</v>
      </c>
      <c r="E165" s="24">
        <v>0</v>
      </c>
      <c r="F165" s="24">
        <v>6</v>
      </c>
      <c r="G165" s="24">
        <f>F165/24</f>
        <v>0.25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6</v>
      </c>
      <c r="O165" s="24">
        <f>N165/24</f>
        <v>0.25</v>
      </c>
    </row>
    <row r="166" spans="1:15" hidden="1" x14ac:dyDescent="0.25">
      <c r="A166" s="25"/>
      <c r="B166" s="25" t="s">
        <v>19</v>
      </c>
      <c r="C166" s="25" t="s">
        <v>20</v>
      </c>
      <c r="D166" s="24">
        <v>12.24</v>
      </c>
      <c r="E166" s="24">
        <v>0</v>
      </c>
      <c r="F166" s="24">
        <v>3.06</v>
      </c>
      <c r="G166" s="24">
        <f>F166/6.12</f>
        <v>0.5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3.06</v>
      </c>
      <c r="O166" s="24">
        <f>N166/6.12</f>
        <v>0.5</v>
      </c>
    </row>
    <row r="167" spans="1:15" hidden="1" x14ac:dyDescent="0.25">
      <c r="A167" s="25"/>
      <c r="B167" s="25" t="s">
        <v>100</v>
      </c>
      <c r="C167" s="25" t="s">
        <v>101</v>
      </c>
      <c r="D167" s="24">
        <v>10.8</v>
      </c>
      <c r="E167" s="24">
        <v>0</v>
      </c>
      <c r="F167" s="24">
        <v>2.7</v>
      </c>
      <c r="G167" s="24">
        <f>F167/1.8</f>
        <v>1.5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2.7</v>
      </c>
      <c r="O167" s="24">
        <f>N167/1.8</f>
        <v>1.5</v>
      </c>
    </row>
    <row r="168" spans="1:15" hidden="1" x14ac:dyDescent="0.25">
      <c r="A168" s="25"/>
      <c r="B168" s="23" t="s">
        <v>268</v>
      </c>
      <c r="C168" s="23" t="s">
        <v>269</v>
      </c>
      <c r="D168" s="24">
        <v>7.02</v>
      </c>
      <c r="E168" s="24">
        <v>0</v>
      </c>
      <c r="F168" s="24">
        <v>1.7549999999999999</v>
      </c>
      <c r="G168" s="24">
        <f>F168/1.404</f>
        <v>1.25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1.7549999999999999</v>
      </c>
      <c r="O168" s="24">
        <f>N168/1.404</f>
        <v>1.25</v>
      </c>
    </row>
    <row r="169" spans="1:15" x14ac:dyDescent="0.25">
      <c r="A169" s="25"/>
      <c r="B169" s="25" t="s">
        <v>211</v>
      </c>
      <c r="C169" s="25" t="s">
        <v>277</v>
      </c>
      <c r="D169" s="24">
        <v>6.24</v>
      </c>
      <c r="E169" s="24">
        <v>0</v>
      </c>
      <c r="F169" s="24">
        <v>1.56</v>
      </c>
      <c r="G169" s="24">
        <f>F169/1.56</f>
        <v>1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1.56</v>
      </c>
      <c r="O169" s="24">
        <f>N169/1.56</f>
        <v>1</v>
      </c>
    </row>
    <row r="170" spans="1:15" hidden="1" x14ac:dyDescent="0.25">
      <c r="A170" s="28" t="s">
        <v>325</v>
      </c>
      <c r="B170" s="28"/>
      <c r="C170" s="28"/>
      <c r="D170" s="29">
        <v>60010.759999999987</v>
      </c>
      <c r="E170" s="29">
        <v>0</v>
      </c>
      <c r="F170" s="29">
        <v>15002.689999999997</v>
      </c>
      <c r="G170" s="29"/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15002.689999999997</v>
      </c>
      <c r="O170" s="29"/>
    </row>
    <row r="171" spans="1:15" hidden="1" x14ac:dyDescent="0.25">
      <c r="A171" s="25" t="s">
        <v>326</v>
      </c>
      <c r="B171" s="25" t="s">
        <v>72</v>
      </c>
      <c r="C171" s="25" t="s">
        <v>73</v>
      </c>
      <c r="D171" s="24">
        <v>5250</v>
      </c>
      <c r="E171" s="24">
        <v>0</v>
      </c>
      <c r="F171" s="24">
        <v>1312.5</v>
      </c>
      <c r="G171" s="24">
        <f>F171/30</f>
        <v>43.75</v>
      </c>
      <c r="H171" s="24">
        <v>0</v>
      </c>
      <c r="I171" s="24">
        <v>0</v>
      </c>
      <c r="J171" s="24">
        <v>0</v>
      </c>
      <c r="K171" s="24">
        <v>0</v>
      </c>
      <c r="L171" s="24">
        <v>1312.5</v>
      </c>
      <c r="M171" s="24">
        <f>L171/30</f>
        <v>43.75</v>
      </c>
      <c r="N171" s="24">
        <v>0</v>
      </c>
      <c r="O171" s="24">
        <f>N171/30</f>
        <v>0</v>
      </c>
    </row>
    <row r="172" spans="1:15" hidden="1" x14ac:dyDescent="0.25">
      <c r="A172" s="25"/>
      <c r="B172" s="25" t="s">
        <v>65</v>
      </c>
      <c r="C172" s="25" t="s">
        <v>66</v>
      </c>
      <c r="D172" s="24">
        <v>4560</v>
      </c>
      <c r="E172" s="24">
        <v>0</v>
      </c>
      <c r="F172" s="24">
        <v>1140</v>
      </c>
      <c r="G172" s="24">
        <f>F172/30</f>
        <v>38</v>
      </c>
      <c r="H172" s="24">
        <v>0</v>
      </c>
      <c r="I172" s="24">
        <v>0</v>
      </c>
      <c r="J172" s="24">
        <v>0</v>
      </c>
      <c r="K172" s="24">
        <v>0</v>
      </c>
      <c r="L172" s="24">
        <v>1140</v>
      </c>
      <c r="M172" s="24">
        <f>L172/30</f>
        <v>38</v>
      </c>
      <c r="N172" s="24">
        <v>0</v>
      </c>
      <c r="O172" s="24">
        <f>N172/30</f>
        <v>0</v>
      </c>
    </row>
    <row r="173" spans="1:15" hidden="1" x14ac:dyDescent="0.25">
      <c r="A173" s="25"/>
      <c r="B173" s="25" t="s">
        <v>34</v>
      </c>
      <c r="C173" s="25" t="s">
        <v>35</v>
      </c>
      <c r="D173" s="24">
        <v>3990</v>
      </c>
      <c r="E173" s="24">
        <v>0</v>
      </c>
      <c r="F173" s="24">
        <v>997.5</v>
      </c>
      <c r="G173" s="24">
        <f>F173/30</f>
        <v>33.25</v>
      </c>
      <c r="H173" s="24">
        <v>0</v>
      </c>
      <c r="I173" s="24">
        <v>0</v>
      </c>
      <c r="J173" s="24">
        <v>0</v>
      </c>
      <c r="K173" s="24">
        <v>0</v>
      </c>
      <c r="L173" s="24">
        <v>997.5</v>
      </c>
      <c r="M173" s="24">
        <f>L173/30</f>
        <v>33.25</v>
      </c>
      <c r="N173" s="24">
        <v>0</v>
      </c>
      <c r="O173" s="24">
        <f>N173/30</f>
        <v>0</v>
      </c>
    </row>
    <row r="174" spans="1:15" hidden="1" x14ac:dyDescent="0.25">
      <c r="A174" s="25"/>
      <c r="B174" s="25" t="s">
        <v>67</v>
      </c>
      <c r="C174" s="25" t="s">
        <v>68</v>
      </c>
      <c r="D174" s="24">
        <v>1386</v>
      </c>
      <c r="E174" s="24">
        <v>0</v>
      </c>
      <c r="F174" s="24">
        <v>346.5</v>
      </c>
      <c r="G174" s="24">
        <f>F174/3</f>
        <v>115.5</v>
      </c>
      <c r="H174" s="24">
        <v>0</v>
      </c>
      <c r="I174" s="24">
        <v>0</v>
      </c>
      <c r="J174" s="24">
        <v>0</v>
      </c>
      <c r="K174" s="24">
        <v>0</v>
      </c>
      <c r="L174" s="24">
        <v>346.5</v>
      </c>
      <c r="M174" s="24">
        <f>L174/3</f>
        <v>115.5</v>
      </c>
      <c r="N174" s="24">
        <v>0</v>
      </c>
      <c r="O174" s="24">
        <f>N174/3</f>
        <v>0</v>
      </c>
    </row>
    <row r="175" spans="1:15" hidden="1" x14ac:dyDescent="0.25">
      <c r="A175" s="25"/>
      <c r="B175" s="25" t="s">
        <v>60</v>
      </c>
      <c r="C175" s="25" t="s">
        <v>61</v>
      </c>
      <c r="D175" s="24">
        <v>1350</v>
      </c>
      <c r="E175" s="24">
        <v>0</v>
      </c>
      <c r="F175" s="24">
        <v>337.5</v>
      </c>
      <c r="G175" s="24">
        <f>F175/30</f>
        <v>11.25</v>
      </c>
      <c r="H175" s="24">
        <v>0</v>
      </c>
      <c r="I175" s="24">
        <v>0</v>
      </c>
      <c r="J175" s="24">
        <v>0</v>
      </c>
      <c r="K175" s="24">
        <v>0</v>
      </c>
      <c r="L175" s="24">
        <v>337.5</v>
      </c>
      <c r="M175" s="24">
        <f>L175/30</f>
        <v>11.25</v>
      </c>
      <c r="N175" s="24">
        <v>0</v>
      </c>
      <c r="O175" s="24">
        <f>N175/30</f>
        <v>0</v>
      </c>
    </row>
    <row r="176" spans="1:15" hidden="1" x14ac:dyDescent="0.25">
      <c r="A176" s="25"/>
      <c r="B176" s="25" t="s">
        <v>44</v>
      </c>
      <c r="C176" s="25" t="s">
        <v>45</v>
      </c>
      <c r="D176" s="24">
        <v>1020</v>
      </c>
      <c r="E176" s="24">
        <v>0</v>
      </c>
      <c r="F176" s="24">
        <v>255</v>
      </c>
      <c r="G176" s="24">
        <f>F176/30</f>
        <v>8.5</v>
      </c>
      <c r="H176" s="24">
        <v>0</v>
      </c>
      <c r="I176" s="24">
        <v>0</v>
      </c>
      <c r="J176" s="24">
        <v>0</v>
      </c>
      <c r="K176" s="24">
        <v>0</v>
      </c>
      <c r="L176" s="24">
        <v>255</v>
      </c>
      <c r="M176" s="24">
        <f>L176/30</f>
        <v>8.5</v>
      </c>
      <c r="N176" s="24">
        <v>0</v>
      </c>
      <c r="O176" s="24">
        <f>N176/30</f>
        <v>0</v>
      </c>
    </row>
    <row r="177" spans="1:15" hidden="1" x14ac:dyDescent="0.25">
      <c r="A177" s="25"/>
      <c r="B177" s="25" t="s">
        <v>255</v>
      </c>
      <c r="C177" s="25" t="s">
        <v>257</v>
      </c>
      <c r="D177" s="24">
        <v>642.6</v>
      </c>
      <c r="E177" s="24">
        <v>0</v>
      </c>
      <c r="F177" s="24">
        <v>160.65</v>
      </c>
      <c r="G177" s="24">
        <f>F177/1.8</f>
        <v>89.25</v>
      </c>
      <c r="H177" s="24">
        <v>0</v>
      </c>
      <c r="I177" s="24">
        <v>0</v>
      </c>
      <c r="J177" s="24">
        <v>0</v>
      </c>
      <c r="K177" s="24">
        <v>0</v>
      </c>
      <c r="L177" s="24">
        <v>160.65</v>
      </c>
      <c r="M177" s="24">
        <f>L177/1.8</f>
        <v>89.25</v>
      </c>
      <c r="N177" s="24">
        <v>0</v>
      </c>
      <c r="O177" s="24">
        <f>N177/1.8</f>
        <v>0</v>
      </c>
    </row>
    <row r="178" spans="1:15" x14ac:dyDescent="0.25">
      <c r="A178" s="25"/>
      <c r="B178" s="25" t="s">
        <v>211</v>
      </c>
      <c r="C178" s="25" t="s">
        <v>277</v>
      </c>
      <c r="D178" s="24">
        <v>583.44000000000005</v>
      </c>
      <c r="E178" s="24">
        <v>0</v>
      </c>
      <c r="F178" s="24">
        <v>180</v>
      </c>
      <c r="G178" s="24">
        <f>F178/1.56</f>
        <v>115.38461538461539</v>
      </c>
      <c r="H178" s="24">
        <v>0</v>
      </c>
      <c r="I178" s="24">
        <v>0</v>
      </c>
      <c r="J178" s="24">
        <v>0</v>
      </c>
      <c r="K178" s="24">
        <v>0</v>
      </c>
      <c r="L178" s="24">
        <v>111.72000000000003</v>
      </c>
      <c r="M178" s="24">
        <f>L178/1.56</f>
        <v>71.615384615384627</v>
      </c>
      <c r="N178" s="24">
        <v>0</v>
      </c>
      <c r="O178" s="24">
        <f>N178/1.56</f>
        <v>0</v>
      </c>
    </row>
    <row r="179" spans="1:15" hidden="1" x14ac:dyDescent="0.25">
      <c r="A179" s="25"/>
      <c r="B179" s="23" t="s">
        <v>268</v>
      </c>
      <c r="C179" s="23" t="s">
        <v>269</v>
      </c>
      <c r="D179" s="24">
        <v>474.55200000000002</v>
      </c>
      <c r="E179" s="24">
        <v>0</v>
      </c>
      <c r="F179" s="24">
        <v>118.63800000000001</v>
      </c>
      <c r="G179" s="24">
        <f>F179/1.404</f>
        <v>84.500000000000014</v>
      </c>
      <c r="H179" s="24">
        <v>0</v>
      </c>
      <c r="I179" s="24">
        <v>0</v>
      </c>
      <c r="J179" s="24">
        <v>0</v>
      </c>
      <c r="K179" s="24">
        <v>0</v>
      </c>
      <c r="L179" s="24">
        <v>118.63800000000001</v>
      </c>
      <c r="M179" s="24">
        <f>L179/1.404</f>
        <v>84.500000000000014</v>
      </c>
      <c r="N179" s="24">
        <v>0</v>
      </c>
      <c r="O179" s="24">
        <f>N179/1.404</f>
        <v>0</v>
      </c>
    </row>
    <row r="180" spans="1:15" hidden="1" x14ac:dyDescent="0.25">
      <c r="A180" s="25"/>
      <c r="B180" s="25" t="s">
        <v>17</v>
      </c>
      <c r="C180" s="25" t="s">
        <v>274</v>
      </c>
      <c r="D180" s="24">
        <v>411</v>
      </c>
      <c r="E180" s="24">
        <v>0</v>
      </c>
      <c r="F180" s="24">
        <v>102.75</v>
      </c>
      <c r="G180" s="24">
        <f>F180/3</f>
        <v>34.25</v>
      </c>
      <c r="H180" s="24">
        <v>0</v>
      </c>
      <c r="I180" s="24">
        <v>0</v>
      </c>
      <c r="J180" s="24">
        <v>0</v>
      </c>
      <c r="K180" s="24">
        <v>0</v>
      </c>
      <c r="L180" s="24">
        <v>102.75</v>
      </c>
      <c r="M180" s="24">
        <f>L180/3</f>
        <v>34.25</v>
      </c>
      <c r="N180" s="24">
        <v>0</v>
      </c>
      <c r="O180" s="24">
        <f>N180/3</f>
        <v>0</v>
      </c>
    </row>
    <row r="181" spans="1:15" x14ac:dyDescent="0.25">
      <c r="A181" s="25"/>
      <c r="B181" s="25" t="s">
        <v>294</v>
      </c>
      <c r="C181" s="25" t="s">
        <v>295</v>
      </c>
      <c r="D181" s="24">
        <v>131.04</v>
      </c>
      <c r="E181" s="24">
        <v>0</v>
      </c>
      <c r="F181" s="24">
        <v>32.76</v>
      </c>
      <c r="G181" s="24">
        <f>F181/1.56</f>
        <v>20.999999999999996</v>
      </c>
      <c r="H181" s="24">
        <v>0</v>
      </c>
      <c r="I181" s="24">
        <v>0</v>
      </c>
      <c r="J181" s="24">
        <v>0</v>
      </c>
      <c r="K181" s="24">
        <v>0</v>
      </c>
      <c r="L181" s="24">
        <v>32.76</v>
      </c>
      <c r="M181" s="24">
        <f>L181/1.56</f>
        <v>20.999999999999996</v>
      </c>
      <c r="N181" s="24">
        <v>0</v>
      </c>
      <c r="O181" s="24">
        <f>N181/1.56</f>
        <v>0</v>
      </c>
    </row>
    <row r="182" spans="1:15" hidden="1" x14ac:dyDescent="0.25">
      <c r="A182" s="25"/>
      <c r="B182" s="25" t="s">
        <v>100</v>
      </c>
      <c r="C182" s="25" t="s">
        <v>101</v>
      </c>
      <c r="D182" s="24">
        <v>120.6</v>
      </c>
      <c r="E182" s="24">
        <v>0</v>
      </c>
      <c r="F182" s="24">
        <v>30.15</v>
      </c>
      <c r="G182" s="24">
        <f>F182/1.8</f>
        <v>16.75</v>
      </c>
      <c r="H182" s="24">
        <v>0</v>
      </c>
      <c r="I182" s="24">
        <v>0</v>
      </c>
      <c r="J182" s="24">
        <v>0</v>
      </c>
      <c r="K182" s="24">
        <v>0</v>
      </c>
      <c r="L182" s="24">
        <v>30.15</v>
      </c>
      <c r="M182" s="24">
        <f>L182/1.8</f>
        <v>16.75</v>
      </c>
      <c r="N182" s="24">
        <v>0</v>
      </c>
      <c r="O182" s="24">
        <f>N182/1.8</f>
        <v>0</v>
      </c>
    </row>
    <row r="183" spans="1:15" hidden="1" x14ac:dyDescent="0.25">
      <c r="A183" s="25"/>
      <c r="B183" s="23" t="s">
        <v>275</v>
      </c>
      <c r="C183" s="23" t="s">
        <v>276</v>
      </c>
      <c r="D183" s="24">
        <v>116.64</v>
      </c>
      <c r="E183" s="24">
        <v>0</v>
      </c>
      <c r="F183" s="24">
        <v>29.16</v>
      </c>
      <c r="G183" s="24">
        <f>F183/1.62</f>
        <v>18</v>
      </c>
      <c r="H183" s="24">
        <v>0</v>
      </c>
      <c r="I183" s="24">
        <v>0</v>
      </c>
      <c r="J183" s="24">
        <v>0</v>
      </c>
      <c r="K183" s="24">
        <v>0</v>
      </c>
      <c r="L183" s="24">
        <v>29.16</v>
      </c>
      <c r="M183" s="24">
        <f>L183/1.62</f>
        <v>18</v>
      </c>
      <c r="N183" s="24">
        <v>0</v>
      </c>
      <c r="O183" s="24">
        <f>N183/1.62</f>
        <v>0</v>
      </c>
    </row>
    <row r="184" spans="1:15" hidden="1" x14ac:dyDescent="0.25">
      <c r="A184" s="25"/>
      <c r="B184" s="23" t="s">
        <v>148</v>
      </c>
      <c r="C184" s="23" t="s">
        <v>149</v>
      </c>
      <c r="D184" s="24">
        <v>100.44</v>
      </c>
      <c r="E184" s="24">
        <v>0</v>
      </c>
      <c r="F184" s="24">
        <v>25.11</v>
      </c>
      <c r="G184" s="24">
        <f>F184/1.62</f>
        <v>15.499999999999998</v>
      </c>
      <c r="H184" s="24">
        <v>0</v>
      </c>
      <c r="I184" s="24">
        <v>0</v>
      </c>
      <c r="J184" s="24">
        <v>0</v>
      </c>
      <c r="K184" s="24">
        <v>0</v>
      </c>
      <c r="L184" s="24">
        <v>25.11</v>
      </c>
      <c r="M184" s="24">
        <f>L184/1.62</f>
        <v>15.499999999999998</v>
      </c>
      <c r="N184" s="24">
        <v>0</v>
      </c>
      <c r="O184" s="24">
        <f>N184/1.62</f>
        <v>0</v>
      </c>
    </row>
    <row r="185" spans="1:15" hidden="1" x14ac:dyDescent="0.25">
      <c r="A185" s="25"/>
      <c r="B185" s="25" t="s">
        <v>296</v>
      </c>
      <c r="C185" s="25" t="s">
        <v>297</v>
      </c>
      <c r="D185" s="24">
        <v>66.599999999999994</v>
      </c>
      <c r="E185" s="24">
        <v>0</v>
      </c>
      <c r="F185" s="24">
        <v>34</v>
      </c>
      <c r="G185" s="24">
        <f>F185/1.8</f>
        <v>18.888888888888889</v>
      </c>
      <c r="H185" s="24">
        <v>0</v>
      </c>
      <c r="I185" s="24">
        <v>0</v>
      </c>
      <c r="J185" s="24">
        <v>0</v>
      </c>
      <c r="K185" s="24">
        <v>0</v>
      </c>
      <c r="L185" s="24">
        <v>17</v>
      </c>
      <c r="M185" s="24">
        <f>L185/1.8</f>
        <v>9.4444444444444446</v>
      </c>
      <c r="N185" s="24">
        <v>0</v>
      </c>
      <c r="O185" s="24">
        <f>N185/1.8</f>
        <v>0</v>
      </c>
    </row>
    <row r="186" spans="1:15" hidden="1" x14ac:dyDescent="0.25">
      <c r="A186" s="25"/>
      <c r="B186" s="23" t="s">
        <v>278</v>
      </c>
      <c r="C186" s="23" t="s">
        <v>279</v>
      </c>
      <c r="D186" s="24">
        <v>12.635999999999999</v>
      </c>
      <c r="E186" s="24">
        <v>0</v>
      </c>
      <c r="F186" s="24">
        <v>3.1589999999999998</v>
      </c>
      <c r="G186" s="24">
        <f>F186/1.404</f>
        <v>2.25</v>
      </c>
      <c r="H186" s="24">
        <v>0</v>
      </c>
      <c r="I186" s="24">
        <v>0</v>
      </c>
      <c r="J186" s="24">
        <v>0</v>
      </c>
      <c r="K186" s="24">
        <v>0</v>
      </c>
      <c r="L186" s="24">
        <v>3.1589999999999998</v>
      </c>
      <c r="M186" s="24">
        <f>L186/1.404</f>
        <v>2.25</v>
      </c>
      <c r="N186" s="24">
        <v>0</v>
      </c>
      <c r="O186" s="24">
        <f>N186/1.404</f>
        <v>0</v>
      </c>
    </row>
    <row r="187" spans="1:15" hidden="1" x14ac:dyDescent="0.25">
      <c r="A187" s="25"/>
      <c r="B187" s="25" t="s">
        <v>19</v>
      </c>
      <c r="C187" s="25" t="s">
        <v>20</v>
      </c>
      <c r="D187" s="24">
        <v>12.24</v>
      </c>
      <c r="E187" s="24">
        <v>0</v>
      </c>
      <c r="F187" s="24">
        <v>3.06</v>
      </c>
      <c r="G187" s="24">
        <f>F187/6.12</f>
        <v>0.5</v>
      </c>
      <c r="H187" s="24">
        <v>0</v>
      </c>
      <c r="I187" s="24">
        <v>0</v>
      </c>
      <c r="J187" s="24">
        <v>0</v>
      </c>
      <c r="K187" s="24">
        <v>0</v>
      </c>
      <c r="L187" s="24">
        <v>3.06</v>
      </c>
      <c r="M187" s="24">
        <f>L187/6.12</f>
        <v>0.5</v>
      </c>
      <c r="N187" s="24">
        <v>0</v>
      </c>
      <c r="O187" s="24">
        <f>N187/6.12</f>
        <v>0</v>
      </c>
    </row>
    <row r="188" spans="1:15" hidden="1" x14ac:dyDescent="0.25">
      <c r="A188" s="25"/>
      <c r="B188" s="25" t="s">
        <v>298</v>
      </c>
      <c r="C188" s="25" t="s">
        <v>299</v>
      </c>
      <c r="D188" s="24">
        <v>11.7</v>
      </c>
      <c r="E188" s="24">
        <v>0</v>
      </c>
      <c r="F188" s="24">
        <v>3.66</v>
      </c>
      <c r="G188" s="24">
        <f>F188/1.404</f>
        <v>2.6068376068376069</v>
      </c>
      <c r="H188" s="24">
        <v>0</v>
      </c>
      <c r="I188" s="24">
        <v>0</v>
      </c>
      <c r="J188" s="24">
        <v>0</v>
      </c>
      <c r="K188" s="24">
        <v>0</v>
      </c>
      <c r="L188" s="24">
        <v>3</v>
      </c>
      <c r="M188" s="24">
        <f>L188/1.404</f>
        <v>2.1367521367521367</v>
      </c>
      <c r="N188" s="24">
        <v>0</v>
      </c>
      <c r="O188" s="24">
        <f>N188/1.404</f>
        <v>0</v>
      </c>
    </row>
    <row r="189" spans="1:15" hidden="1" x14ac:dyDescent="0.25">
      <c r="A189" s="25"/>
      <c r="B189" s="25" t="s">
        <v>126</v>
      </c>
      <c r="C189" s="25" t="s">
        <v>127</v>
      </c>
      <c r="D189" s="24">
        <v>5.04</v>
      </c>
      <c r="E189" s="24">
        <v>0</v>
      </c>
      <c r="F189" s="24">
        <v>1.26</v>
      </c>
      <c r="G189" s="24">
        <f>F189/0.36</f>
        <v>3.5</v>
      </c>
      <c r="H189" s="24">
        <v>0</v>
      </c>
      <c r="I189" s="24">
        <v>0</v>
      </c>
      <c r="J189" s="24">
        <v>0</v>
      </c>
      <c r="K189" s="24">
        <v>0</v>
      </c>
      <c r="L189" s="24">
        <v>1.26</v>
      </c>
      <c r="M189" s="24">
        <f>L189/0.36</f>
        <v>3.5</v>
      </c>
      <c r="N189" s="24">
        <v>0</v>
      </c>
      <c r="O189" s="24">
        <f>N189/0.36</f>
        <v>0</v>
      </c>
    </row>
    <row r="190" spans="1:15" hidden="1" x14ac:dyDescent="0.25">
      <c r="A190" s="28" t="s">
        <v>327</v>
      </c>
      <c r="B190" s="28"/>
      <c r="C190" s="28"/>
      <c r="D190" s="29">
        <v>20244.527999999995</v>
      </c>
      <c r="E190" s="29">
        <v>0</v>
      </c>
      <c r="F190" s="29">
        <v>5113.3569999999991</v>
      </c>
      <c r="G190" s="29"/>
      <c r="H190" s="29">
        <v>0</v>
      </c>
      <c r="I190" s="29">
        <v>0</v>
      </c>
      <c r="J190" s="29">
        <v>0</v>
      </c>
      <c r="K190" s="29">
        <v>0</v>
      </c>
      <c r="L190" s="29">
        <v>5027.4169999999995</v>
      </c>
      <c r="M190" s="29">
        <v>0</v>
      </c>
      <c r="N190" s="29">
        <v>0</v>
      </c>
      <c r="O190" s="29"/>
    </row>
    <row r="191" spans="1:15" hidden="1" x14ac:dyDescent="0.25">
      <c r="A191" s="25" t="s">
        <v>328</v>
      </c>
      <c r="B191" s="25" t="s">
        <v>11</v>
      </c>
      <c r="C191" s="25" t="s">
        <v>12</v>
      </c>
      <c r="D191" s="24">
        <v>3912</v>
      </c>
      <c r="E191" s="24">
        <v>0</v>
      </c>
      <c r="F191" s="24">
        <v>978</v>
      </c>
      <c r="G191" s="24">
        <f>F191/24</f>
        <v>40.75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978</v>
      </c>
      <c r="N191" s="24">
        <f>M191/24</f>
        <v>40.75</v>
      </c>
      <c r="O191" s="24">
        <f>N191/24</f>
        <v>1.6979166666666667</v>
      </c>
    </row>
    <row r="192" spans="1:15" hidden="1" x14ac:dyDescent="0.25">
      <c r="A192" s="25"/>
      <c r="B192" s="25" t="s">
        <v>9</v>
      </c>
      <c r="C192" s="25" t="s">
        <v>10</v>
      </c>
      <c r="D192" s="24">
        <v>3720</v>
      </c>
      <c r="E192" s="24">
        <v>0</v>
      </c>
      <c r="F192" s="24">
        <v>930</v>
      </c>
      <c r="G192" s="24">
        <f>F192/24</f>
        <v>38.75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930</v>
      </c>
      <c r="N192" s="24">
        <f t="shared" ref="N192:O194" si="4">M192/24</f>
        <v>38.75</v>
      </c>
      <c r="O192" s="24">
        <f t="shared" si="4"/>
        <v>1.6145833333333333</v>
      </c>
    </row>
    <row r="193" spans="1:15" hidden="1" x14ac:dyDescent="0.25">
      <c r="A193" s="25"/>
      <c r="B193" s="25" t="s">
        <v>54</v>
      </c>
      <c r="C193" s="25" t="s">
        <v>55</v>
      </c>
      <c r="D193" s="24">
        <v>3456</v>
      </c>
      <c r="E193" s="24">
        <v>0</v>
      </c>
      <c r="F193" s="24">
        <v>864</v>
      </c>
      <c r="G193" s="24">
        <f>F193/24</f>
        <v>36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864</v>
      </c>
      <c r="N193" s="24">
        <f t="shared" si="4"/>
        <v>36</v>
      </c>
      <c r="O193" s="24">
        <f t="shared" si="4"/>
        <v>1.5</v>
      </c>
    </row>
    <row r="194" spans="1:15" hidden="1" x14ac:dyDescent="0.25">
      <c r="A194" s="25"/>
      <c r="B194" s="25" t="s">
        <v>38</v>
      </c>
      <c r="C194" s="25" t="s">
        <v>39</v>
      </c>
      <c r="D194" s="24">
        <v>2256</v>
      </c>
      <c r="E194" s="24">
        <v>0</v>
      </c>
      <c r="F194" s="24">
        <v>564</v>
      </c>
      <c r="G194" s="24">
        <f>F194/24</f>
        <v>23.5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564</v>
      </c>
      <c r="N194" s="24">
        <f t="shared" si="4"/>
        <v>23.5</v>
      </c>
      <c r="O194" s="24">
        <f t="shared" si="4"/>
        <v>0.97916666666666663</v>
      </c>
    </row>
    <row r="195" spans="1:15" hidden="1" x14ac:dyDescent="0.25">
      <c r="A195" s="25"/>
      <c r="B195" s="25" t="s">
        <v>212</v>
      </c>
      <c r="C195" s="25" t="s">
        <v>300</v>
      </c>
      <c r="D195" s="24">
        <v>1824</v>
      </c>
      <c r="E195" s="24">
        <v>0</v>
      </c>
      <c r="F195" s="24">
        <v>635.20000000000005</v>
      </c>
      <c r="G195" s="24">
        <f>F195/11.4</f>
        <v>55.719298245614034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500</v>
      </c>
      <c r="N195" s="24">
        <f>M195/11.4</f>
        <v>43.859649122807014</v>
      </c>
      <c r="O195" s="24">
        <f>N195/11.4</f>
        <v>3.8473376423514924</v>
      </c>
    </row>
    <row r="196" spans="1:15" hidden="1" x14ac:dyDescent="0.25">
      <c r="A196" s="25"/>
      <c r="B196" s="25" t="s">
        <v>208</v>
      </c>
      <c r="C196" s="25" t="s">
        <v>285</v>
      </c>
      <c r="D196" s="24">
        <v>1080</v>
      </c>
      <c r="E196" s="24">
        <v>0</v>
      </c>
      <c r="F196" s="24">
        <v>270</v>
      </c>
      <c r="G196" s="24">
        <f>F196/24</f>
        <v>11.25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270</v>
      </c>
      <c r="N196" s="24">
        <f>M196/24</f>
        <v>11.25</v>
      </c>
      <c r="O196" s="24">
        <f>N196/24</f>
        <v>0.46875</v>
      </c>
    </row>
    <row r="197" spans="1:15" hidden="1" x14ac:dyDescent="0.25">
      <c r="A197" s="25"/>
      <c r="B197" s="25" t="s">
        <v>40</v>
      </c>
      <c r="C197" s="25" t="s">
        <v>41</v>
      </c>
      <c r="D197" s="24">
        <v>864</v>
      </c>
      <c r="E197" s="24">
        <v>0</v>
      </c>
      <c r="F197" s="24">
        <v>216</v>
      </c>
      <c r="G197" s="24">
        <f>F197/24</f>
        <v>9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216</v>
      </c>
      <c r="N197" s="24">
        <f>M197/24</f>
        <v>9</v>
      </c>
      <c r="O197" s="24">
        <f>N197/24</f>
        <v>0.375</v>
      </c>
    </row>
    <row r="198" spans="1:15" hidden="1" x14ac:dyDescent="0.25">
      <c r="A198" s="25"/>
      <c r="B198" s="25" t="s">
        <v>19</v>
      </c>
      <c r="C198" s="25" t="s">
        <v>20</v>
      </c>
      <c r="D198" s="24">
        <v>391.68</v>
      </c>
      <c r="E198" s="24">
        <v>0</v>
      </c>
      <c r="F198" s="24">
        <v>97.92</v>
      </c>
      <c r="G198" s="24">
        <f>F198/6.12</f>
        <v>16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97.92</v>
      </c>
      <c r="N198" s="24">
        <f>M198/6.12</f>
        <v>16</v>
      </c>
      <c r="O198" s="24">
        <f>N198/6.12</f>
        <v>2.6143790849673203</v>
      </c>
    </row>
    <row r="199" spans="1:15" hidden="1" x14ac:dyDescent="0.25">
      <c r="A199" s="25"/>
      <c r="B199" s="25" t="s">
        <v>64</v>
      </c>
      <c r="C199" s="25" t="s">
        <v>288</v>
      </c>
      <c r="D199" s="24">
        <v>180</v>
      </c>
      <c r="E199" s="24">
        <v>0</v>
      </c>
      <c r="F199" s="24">
        <v>45</v>
      </c>
      <c r="G199" s="24">
        <f>F199/30</f>
        <v>1.5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45</v>
      </c>
      <c r="N199" s="24">
        <f t="shared" ref="N199:O201" si="5">M199/30</f>
        <v>1.5</v>
      </c>
      <c r="O199" s="24">
        <f t="shared" si="5"/>
        <v>0.05</v>
      </c>
    </row>
    <row r="200" spans="1:15" hidden="1" x14ac:dyDescent="0.25">
      <c r="A200" s="25"/>
      <c r="B200" s="25" t="s">
        <v>30</v>
      </c>
      <c r="C200" s="25" t="s">
        <v>286</v>
      </c>
      <c r="D200" s="24">
        <v>150</v>
      </c>
      <c r="E200" s="24">
        <v>0</v>
      </c>
      <c r="F200" s="24">
        <v>37.5</v>
      </c>
      <c r="G200" s="24">
        <f>F200/30</f>
        <v>1.25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37.5</v>
      </c>
      <c r="N200" s="24">
        <f t="shared" si="5"/>
        <v>1.25</v>
      </c>
      <c r="O200" s="24">
        <f t="shared" si="5"/>
        <v>4.1666666666666664E-2</v>
      </c>
    </row>
    <row r="201" spans="1:15" hidden="1" x14ac:dyDescent="0.25">
      <c r="A201" s="25"/>
      <c r="B201" s="25" t="s">
        <v>33</v>
      </c>
      <c r="C201" s="25" t="s">
        <v>282</v>
      </c>
      <c r="D201" s="24">
        <v>120</v>
      </c>
      <c r="E201" s="24">
        <v>0</v>
      </c>
      <c r="F201" s="24">
        <v>30</v>
      </c>
      <c r="G201" s="24">
        <f>F201/30</f>
        <v>1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30</v>
      </c>
      <c r="N201" s="24">
        <f t="shared" si="5"/>
        <v>1</v>
      </c>
      <c r="O201" s="24">
        <f t="shared" si="5"/>
        <v>3.3333333333333333E-2</v>
      </c>
    </row>
    <row r="202" spans="1:15" hidden="1" x14ac:dyDescent="0.25">
      <c r="A202" s="28" t="s">
        <v>329</v>
      </c>
      <c r="B202" s="28"/>
      <c r="C202" s="28"/>
      <c r="D202" s="29">
        <v>17953.68</v>
      </c>
      <c r="E202" s="29">
        <v>0</v>
      </c>
      <c r="F202" s="29">
        <v>4667.62</v>
      </c>
      <c r="G202" s="29"/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4532.42</v>
      </c>
      <c r="N202" s="29">
        <v>0</v>
      </c>
      <c r="O202" s="29"/>
    </row>
    <row r="203" spans="1:15" hidden="1" x14ac:dyDescent="0.25">
      <c r="A203" s="25" t="s">
        <v>330</v>
      </c>
      <c r="B203" s="25" t="s">
        <v>67</v>
      </c>
      <c r="C203" s="25" t="s">
        <v>68</v>
      </c>
      <c r="D203" s="24">
        <v>1044</v>
      </c>
      <c r="E203" s="24">
        <v>0</v>
      </c>
      <c r="F203" s="24">
        <v>261</v>
      </c>
      <c r="G203" s="24">
        <f>F203/3</f>
        <v>87</v>
      </c>
      <c r="H203" s="24">
        <v>0</v>
      </c>
      <c r="I203" s="24">
        <v>0</v>
      </c>
      <c r="J203" s="24">
        <v>0</v>
      </c>
      <c r="K203" s="24">
        <v>261</v>
      </c>
      <c r="L203" s="24">
        <f>K203/3</f>
        <v>87</v>
      </c>
      <c r="M203" s="24">
        <v>0</v>
      </c>
      <c r="N203" s="24">
        <v>0</v>
      </c>
      <c r="O203" s="24">
        <f>N203/3</f>
        <v>0</v>
      </c>
    </row>
    <row r="204" spans="1:15" hidden="1" x14ac:dyDescent="0.25">
      <c r="A204" s="25"/>
      <c r="B204" s="25" t="s">
        <v>17</v>
      </c>
      <c r="C204" s="25" t="s">
        <v>274</v>
      </c>
      <c r="D204" s="24">
        <v>495</v>
      </c>
      <c r="E204" s="24">
        <v>0</v>
      </c>
      <c r="F204" s="24">
        <v>123.75</v>
      </c>
      <c r="G204" s="24">
        <f>F204/3</f>
        <v>41.25</v>
      </c>
      <c r="H204" s="24">
        <v>0</v>
      </c>
      <c r="I204" s="24">
        <v>0</v>
      </c>
      <c r="J204" s="24">
        <v>0</v>
      </c>
      <c r="K204" s="24">
        <v>123.75</v>
      </c>
      <c r="L204" s="24">
        <f>K204/3</f>
        <v>41.25</v>
      </c>
      <c r="M204" s="24">
        <v>0</v>
      </c>
      <c r="N204" s="24">
        <v>0</v>
      </c>
      <c r="O204" s="24">
        <f>N204/3</f>
        <v>0</v>
      </c>
    </row>
    <row r="205" spans="1:15" x14ac:dyDescent="0.25">
      <c r="A205" s="25"/>
      <c r="B205" s="25" t="s">
        <v>211</v>
      </c>
      <c r="C205" s="25" t="s">
        <v>277</v>
      </c>
      <c r="D205" s="24">
        <v>377.52</v>
      </c>
      <c r="E205" s="24">
        <v>0</v>
      </c>
      <c r="F205" s="24">
        <v>94.38</v>
      </c>
      <c r="G205" s="24">
        <f>F205/1.56</f>
        <v>60.499999999999993</v>
      </c>
      <c r="H205" s="24">
        <v>0</v>
      </c>
      <c r="I205" s="24">
        <v>0</v>
      </c>
      <c r="J205" s="24">
        <v>0</v>
      </c>
      <c r="K205" s="24">
        <v>94.38</v>
      </c>
      <c r="L205" s="24">
        <f>K205/1.56</f>
        <v>60.499999999999993</v>
      </c>
      <c r="M205" s="24">
        <v>0</v>
      </c>
      <c r="N205" s="24">
        <v>0</v>
      </c>
      <c r="O205" s="24">
        <f>N205/1.56</f>
        <v>0</v>
      </c>
    </row>
    <row r="206" spans="1:15" hidden="1" x14ac:dyDescent="0.25">
      <c r="A206" s="25"/>
      <c r="B206" s="23" t="s">
        <v>275</v>
      </c>
      <c r="C206" s="23" t="s">
        <v>276</v>
      </c>
      <c r="D206" s="24">
        <v>309.42</v>
      </c>
      <c r="E206" s="24">
        <v>0</v>
      </c>
      <c r="F206" s="24">
        <v>77.355000000000004</v>
      </c>
      <c r="G206" s="24">
        <f>F206/1.62</f>
        <v>47.75</v>
      </c>
      <c r="H206" s="24">
        <v>0</v>
      </c>
      <c r="I206" s="24">
        <v>0</v>
      </c>
      <c r="J206" s="24">
        <v>0</v>
      </c>
      <c r="K206" s="24">
        <v>77.355000000000004</v>
      </c>
      <c r="L206" s="24">
        <f>K206/1.62</f>
        <v>47.75</v>
      </c>
      <c r="M206" s="24">
        <v>0</v>
      </c>
      <c r="N206" s="24">
        <v>0</v>
      </c>
      <c r="O206" s="24">
        <f>N206/1.62</f>
        <v>0</v>
      </c>
    </row>
    <row r="207" spans="1:15" hidden="1" x14ac:dyDescent="0.25">
      <c r="A207" s="25"/>
      <c r="B207" s="23" t="s">
        <v>148</v>
      </c>
      <c r="C207" s="23" t="s">
        <v>149</v>
      </c>
      <c r="D207" s="24">
        <v>301.32</v>
      </c>
      <c r="E207" s="24">
        <v>0</v>
      </c>
      <c r="F207" s="24">
        <v>75.33</v>
      </c>
      <c r="G207" s="24">
        <f>F207/1.62</f>
        <v>46.499999999999993</v>
      </c>
      <c r="H207" s="24">
        <v>0</v>
      </c>
      <c r="I207" s="24">
        <v>0</v>
      </c>
      <c r="J207" s="24">
        <v>0</v>
      </c>
      <c r="K207" s="24">
        <v>75.33</v>
      </c>
      <c r="L207" s="24">
        <f>K207/1.62</f>
        <v>46.499999999999993</v>
      </c>
      <c r="M207" s="24">
        <v>0</v>
      </c>
      <c r="N207" s="24">
        <v>0</v>
      </c>
      <c r="O207" s="24">
        <f>N207/1.62</f>
        <v>0</v>
      </c>
    </row>
    <row r="208" spans="1:15" hidden="1" x14ac:dyDescent="0.25">
      <c r="A208" s="25"/>
      <c r="B208" s="23" t="s">
        <v>268</v>
      </c>
      <c r="C208" s="23" t="s">
        <v>269</v>
      </c>
      <c r="D208" s="24">
        <v>270.97199999999998</v>
      </c>
      <c r="E208" s="24">
        <v>0</v>
      </c>
      <c r="F208" s="24">
        <v>67.742999999999995</v>
      </c>
      <c r="G208" s="24">
        <f>F208/1.404</f>
        <v>48.25</v>
      </c>
      <c r="H208" s="24">
        <v>0</v>
      </c>
      <c r="I208" s="24">
        <v>0</v>
      </c>
      <c r="J208" s="24">
        <v>0</v>
      </c>
      <c r="K208" s="24">
        <v>67.742999999999995</v>
      </c>
      <c r="L208" s="24">
        <f>K208/1.404</f>
        <v>48.25</v>
      </c>
      <c r="M208" s="24">
        <v>0</v>
      </c>
      <c r="N208" s="24">
        <v>0</v>
      </c>
      <c r="O208" s="24">
        <f>N208/1.404</f>
        <v>0</v>
      </c>
    </row>
    <row r="209" spans="1:15" hidden="1" x14ac:dyDescent="0.25">
      <c r="A209" s="25"/>
      <c r="B209" s="25" t="s">
        <v>19</v>
      </c>
      <c r="C209" s="25" t="s">
        <v>20</v>
      </c>
      <c r="D209" s="24">
        <v>250.92</v>
      </c>
      <c r="E209" s="24">
        <v>0</v>
      </c>
      <c r="F209" s="24">
        <v>62.73</v>
      </c>
      <c r="G209" s="24">
        <f>F209/6.12</f>
        <v>10.25</v>
      </c>
      <c r="H209" s="24">
        <v>0</v>
      </c>
      <c r="I209" s="24">
        <v>0</v>
      </c>
      <c r="J209" s="24">
        <v>0</v>
      </c>
      <c r="K209" s="24">
        <v>62.73</v>
      </c>
      <c r="L209" s="24">
        <f>K209/6.12</f>
        <v>10.25</v>
      </c>
      <c r="M209" s="24">
        <v>0</v>
      </c>
      <c r="N209" s="24">
        <v>0</v>
      </c>
      <c r="O209" s="24">
        <f>N209/6.12</f>
        <v>0</v>
      </c>
    </row>
    <row r="210" spans="1:15" hidden="1" x14ac:dyDescent="0.25">
      <c r="A210" s="25"/>
      <c r="B210" s="25" t="s">
        <v>100</v>
      </c>
      <c r="C210" s="25" t="s">
        <v>101</v>
      </c>
      <c r="D210" s="24">
        <v>122.4</v>
      </c>
      <c r="E210" s="24">
        <v>0</v>
      </c>
      <c r="F210" s="24">
        <v>30.6</v>
      </c>
      <c r="G210" s="24">
        <f>F210/1.8</f>
        <v>17</v>
      </c>
      <c r="H210" s="24">
        <v>0</v>
      </c>
      <c r="I210" s="24">
        <v>0</v>
      </c>
      <c r="J210" s="24">
        <v>0</v>
      </c>
      <c r="K210" s="24">
        <v>30.6</v>
      </c>
      <c r="L210" s="24">
        <f>K210/1.8</f>
        <v>17</v>
      </c>
      <c r="M210" s="24">
        <v>0</v>
      </c>
      <c r="N210" s="24">
        <v>0</v>
      </c>
      <c r="O210" s="24">
        <f>N210/1.8</f>
        <v>0</v>
      </c>
    </row>
    <row r="211" spans="1:15" hidden="1" x14ac:dyDescent="0.25">
      <c r="A211" s="25"/>
      <c r="B211" s="25" t="s">
        <v>255</v>
      </c>
      <c r="C211" s="25" t="s">
        <v>257</v>
      </c>
      <c r="D211" s="24">
        <v>100.8</v>
      </c>
      <c r="E211" s="24">
        <v>0</v>
      </c>
      <c r="F211" s="24">
        <v>25.2</v>
      </c>
      <c r="G211" s="24">
        <f>F211/1.8</f>
        <v>14</v>
      </c>
      <c r="H211" s="24">
        <v>0</v>
      </c>
      <c r="I211" s="24">
        <v>0</v>
      </c>
      <c r="J211" s="24">
        <v>0</v>
      </c>
      <c r="K211" s="24">
        <v>25.2</v>
      </c>
      <c r="L211" s="24">
        <f>K211/1.8</f>
        <v>14</v>
      </c>
      <c r="M211" s="24">
        <v>0</v>
      </c>
      <c r="N211" s="24">
        <v>0</v>
      </c>
      <c r="O211" s="24">
        <f>N211/1.8</f>
        <v>0</v>
      </c>
    </row>
    <row r="212" spans="1:15" hidden="1" x14ac:dyDescent="0.25">
      <c r="A212" s="25"/>
      <c r="B212" s="25" t="s">
        <v>280</v>
      </c>
      <c r="C212" s="25" t="s">
        <v>281</v>
      </c>
      <c r="D212" s="24">
        <v>3.24</v>
      </c>
      <c r="E212" s="24">
        <v>0</v>
      </c>
      <c r="F212" s="24">
        <v>0.81</v>
      </c>
      <c r="G212" s="24">
        <f>F212/1.35</f>
        <v>0.6</v>
      </c>
      <c r="H212" s="24">
        <v>0</v>
      </c>
      <c r="I212" s="24">
        <v>0</v>
      </c>
      <c r="J212" s="24">
        <v>0</v>
      </c>
      <c r="K212" s="24">
        <v>0.81</v>
      </c>
      <c r="L212" s="24">
        <f>K212/1.35</f>
        <v>0.6</v>
      </c>
      <c r="M212" s="24">
        <v>0</v>
      </c>
      <c r="N212" s="24">
        <v>0</v>
      </c>
      <c r="O212" s="24">
        <f>N212/1.35</f>
        <v>0</v>
      </c>
    </row>
    <row r="213" spans="1:15" hidden="1" x14ac:dyDescent="0.25">
      <c r="A213" s="28" t="s">
        <v>331</v>
      </c>
      <c r="B213" s="28"/>
      <c r="C213" s="28"/>
      <c r="D213" s="29">
        <v>3275.5920000000001</v>
      </c>
      <c r="E213" s="29">
        <v>0</v>
      </c>
      <c r="F213" s="29">
        <v>818.89800000000002</v>
      </c>
      <c r="G213" s="29"/>
      <c r="H213" s="29">
        <v>0</v>
      </c>
      <c r="I213" s="29">
        <v>0</v>
      </c>
      <c r="J213" s="29">
        <v>0</v>
      </c>
      <c r="K213" s="29">
        <v>818.89800000000002</v>
      </c>
      <c r="L213" s="29">
        <v>0</v>
      </c>
      <c r="M213" s="29">
        <v>0</v>
      </c>
      <c r="N213" s="29">
        <v>0</v>
      </c>
      <c r="O213" s="29"/>
    </row>
    <row r="214" spans="1:15" hidden="1" x14ac:dyDescent="0.25">
      <c r="A214" s="25" t="s">
        <v>332</v>
      </c>
      <c r="B214" s="25" t="s">
        <v>19</v>
      </c>
      <c r="C214" s="25" t="s">
        <v>20</v>
      </c>
      <c r="D214" s="24">
        <v>1970.64</v>
      </c>
      <c r="E214" s="24">
        <v>0</v>
      </c>
      <c r="F214" s="24">
        <v>492.66</v>
      </c>
      <c r="G214" s="24">
        <f>F214/6.12</f>
        <v>80.5</v>
      </c>
      <c r="H214" s="24">
        <v>0</v>
      </c>
      <c r="I214" s="24">
        <v>0</v>
      </c>
      <c r="J214" s="24">
        <v>0</v>
      </c>
      <c r="K214" s="24">
        <v>0</v>
      </c>
      <c r="L214" s="24">
        <v>492.66</v>
      </c>
      <c r="M214" s="24">
        <v>0</v>
      </c>
      <c r="N214" s="24">
        <v>0</v>
      </c>
      <c r="O214" s="24">
        <f>N214/6.12</f>
        <v>0</v>
      </c>
    </row>
    <row r="215" spans="1:15" hidden="1" x14ac:dyDescent="0.25">
      <c r="A215" s="25"/>
      <c r="B215" s="25" t="s">
        <v>100</v>
      </c>
      <c r="C215" s="25" t="s">
        <v>101</v>
      </c>
      <c r="D215" s="24">
        <v>714.6</v>
      </c>
      <c r="E215" s="24">
        <v>0</v>
      </c>
      <c r="F215" s="24">
        <v>178.65</v>
      </c>
      <c r="G215" s="24">
        <f>F215/1.8</f>
        <v>99.25</v>
      </c>
      <c r="H215" s="24">
        <v>0</v>
      </c>
      <c r="I215" s="24">
        <v>0</v>
      </c>
      <c r="J215" s="24">
        <v>0</v>
      </c>
      <c r="K215" s="24">
        <v>0</v>
      </c>
      <c r="L215" s="24">
        <v>178.65</v>
      </c>
      <c r="M215" s="24">
        <v>0</v>
      </c>
      <c r="N215" s="24">
        <v>0</v>
      </c>
      <c r="O215" s="24">
        <f>N215/1.8</f>
        <v>0</v>
      </c>
    </row>
    <row r="216" spans="1:15" hidden="1" x14ac:dyDescent="0.25">
      <c r="A216" s="25"/>
      <c r="B216" s="25" t="s">
        <v>67</v>
      </c>
      <c r="C216" s="25" t="s">
        <v>68</v>
      </c>
      <c r="D216" s="24">
        <v>441</v>
      </c>
      <c r="E216" s="24">
        <v>0</v>
      </c>
      <c r="F216" s="24">
        <v>110.25</v>
      </c>
      <c r="G216" s="24">
        <f>F216/3</f>
        <v>36.75</v>
      </c>
      <c r="H216" s="24">
        <v>0</v>
      </c>
      <c r="I216" s="24">
        <v>0</v>
      </c>
      <c r="J216" s="24">
        <v>0</v>
      </c>
      <c r="K216" s="24">
        <v>0</v>
      </c>
      <c r="L216" s="24">
        <v>110.25</v>
      </c>
      <c r="M216" s="24">
        <v>0</v>
      </c>
      <c r="N216" s="24">
        <v>0</v>
      </c>
      <c r="O216" s="24">
        <f>N216/3</f>
        <v>0</v>
      </c>
    </row>
    <row r="217" spans="1:15" hidden="1" x14ac:dyDescent="0.25">
      <c r="A217" s="28" t="s">
        <v>333</v>
      </c>
      <c r="B217" s="28"/>
      <c r="C217" s="28"/>
      <c r="D217" s="29">
        <v>3126.2400000000002</v>
      </c>
      <c r="E217" s="29">
        <v>0</v>
      </c>
      <c r="F217" s="29">
        <v>781.56000000000006</v>
      </c>
      <c r="G217" s="29"/>
      <c r="H217" s="29">
        <v>0</v>
      </c>
      <c r="I217" s="29">
        <v>0</v>
      </c>
      <c r="J217" s="29">
        <v>0</v>
      </c>
      <c r="K217" s="29">
        <v>0</v>
      </c>
      <c r="L217" s="29">
        <v>781.56000000000006</v>
      </c>
      <c r="M217" s="29">
        <v>0</v>
      </c>
      <c r="N217" s="29">
        <v>0</v>
      </c>
      <c r="O217" s="29"/>
    </row>
    <row r="218" spans="1:15" hidden="1" x14ac:dyDescent="0.25">
      <c r="A218" s="25" t="s">
        <v>334</v>
      </c>
      <c r="B218" s="25"/>
      <c r="C218" s="25"/>
      <c r="D218" s="24">
        <v>953767.87199999997</v>
      </c>
      <c r="E218" s="24">
        <v>0</v>
      </c>
      <c r="F218" s="24">
        <v>187712.55799999999</v>
      </c>
      <c r="G218" s="24"/>
      <c r="H218" s="24">
        <v>0</v>
      </c>
      <c r="I218" s="24">
        <v>0</v>
      </c>
      <c r="J218" s="24">
        <v>0</v>
      </c>
      <c r="K218" s="24">
        <v>818.89800000000002</v>
      </c>
      <c r="L218" s="24">
        <v>29598.125000000004</v>
      </c>
      <c r="M218" s="24">
        <v>86065.876999999979</v>
      </c>
      <c r="N218" s="24">
        <v>130912.288</v>
      </c>
    </row>
  </sheetData>
  <autoFilter ref="B1:B218" xr:uid="{00000000-0009-0000-0000-000006000000}">
    <filterColumn colId="0">
      <filters>
        <filter val="TE105EMA"/>
        <filter val="TE105TAJ"/>
      </filters>
    </filterColumn>
  </autoFilter>
  <conditionalFormatting sqref="E1:N1">
    <cfRule type="cellIs" dxfId="0" priority="1" operator="lessThan">
      <formula>43617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6"/>
  <sheetViews>
    <sheetView topLeftCell="A4" workbookViewId="0">
      <selection activeCell="O20" sqref="O20"/>
    </sheetView>
  </sheetViews>
  <sheetFormatPr defaultRowHeight="15" x14ac:dyDescent="0.25"/>
  <cols>
    <col min="3" max="3" width="35" bestFit="1" customWidth="1"/>
    <col min="8" max="8" width="11.28515625" bestFit="1" customWidth="1"/>
  </cols>
  <sheetData>
    <row r="1" spans="1:13" ht="22.5" x14ac:dyDescent="0.25">
      <c r="A1" s="30" t="s">
        <v>335</v>
      </c>
      <c r="B1" s="30" t="s">
        <v>302</v>
      </c>
      <c r="C1" s="30" t="s">
        <v>303</v>
      </c>
      <c r="D1" s="30" t="s">
        <v>304</v>
      </c>
      <c r="E1" s="31" t="s">
        <v>336</v>
      </c>
      <c r="F1" s="31" t="s">
        <v>337</v>
      </c>
    </row>
    <row r="2" spans="1:13" x14ac:dyDescent="0.25">
      <c r="A2" s="32"/>
      <c r="B2" s="33"/>
      <c r="C2" s="34"/>
      <c r="D2" s="35" t="s">
        <v>305</v>
      </c>
      <c r="E2" s="32"/>
      <c r="F2" s="33"/>
      <c r="H2" t="s">
        <v>378</v>
      </c>
      <c r="J2" t="s">
        <v>379</v>
      </c>
    </row>
    <row r="3" spans="1:13" x14ac:dyDescent="0.25">
      <c r="A3" s="35" t="s">
        <v>335</v>
      </c>
      <c r="B3" s="35" t="s">
        <v>302</v>
      </c>
      <c r="C3" s="35" t="s">
        <v>303</v>
      </c>
      <c r="D3" s="32" t="s">
        <v>306</v>
      </c>
      <c r="E3" s="33" t="s">
        <v>336</v>
      </c>
      <c r="F3" s="33" t="s">
        <v>337</v>
      </c>
    </row>
    <row r="4" spans="1:13" x14ac:dyDescent="0.25">
      <c r="A4" s="36" t="s">
        <v>338</v>
      </c>
      <c r="B4" s="37" t="s">
        <v>201</v>
      </c>
      <c r="C4" s="37" t="s">
        <v>202</v>
      </c>
      <c r="D4" s="38">
        <v>101928</v>
      </c>
      <c r="E4" s="39">
        <v>30192</v>
      </c>
      <c r="F4" s="39">
        <v>24000</v>
      </c>
      <c r="G4" s="47">
        <f>E4+F4</f>
        <v>54192</v>
      </c>
      <c r="H4" s="48">
        <v>0</v>
      </c>
      <c r="I4" s="47">
        <f>G4-H4</f>
        <v>54192</v>
      </c>
      <c r="J4">
        <f>I4/24</f>
        <v>2258</v>
      </c>
      <c r="K4" s="49">
        <f>(J4/130)/7</f>
        <v>2.4813186813186809</v>
      </c>
      <c r="L4">
        <v>250</v>
      </c>
      <c r="M4" s="49">
        <f>K4+K8</f>
        <v>2.7857142857142851</v>
      </c>
    </row>
    <row r="5" spans="1:13" x14ac:dyDescent="0.25">
      <c r="A5" s="36"/>
      <c r="B5" s="36" t="s">
        <v>33</v>
      </c>
      <c r="C5" s="35" t="s">
        <v>282</v>
      </c>
      <c r="D5" s="38">
        <v>54390</v>
      </c>
      <c r="E5" s="39">
        <v>9997.5</v>
      </c>
      <c r="F5" s="39">
        <v>14797.5</v>
      </c>
      <c r="G5" s="47">
        <f t="shared" ref="G5:G68" si="0">E5+F5</f>
        <v>24795</v>
      </c>
      <c r="H5">
        <f>4800</f>
        <v>4800</v>
      </c>
      <c r="I5" s="47">
        <f t="shared" ref="I5:I12" si="1">G5-H5</f>
        <v>19995</v>
      </c>
      <c r="J5">
        <f>I5/30</f>
        <v>666.5</v>
      </c>
      <c r="K5" s="49">
        <f t="shared" ref="K5:K16" si="2">(J5/130)/7</f>
        <v>0.73241758241758248</v>
      </c>
      <c r="L5" s="49">
        <v>250</v>
      </c>
      <c r="M5">
        <v>1.43</v>
      </c>
    </row>
    <row r="6" spans="1:13" x14ac:dyDescent="0.25">
      <c r="A6" s="36"/>
      <c r="B6" s="36" t="s">
        <v>34</v>
      </c>
      <c r="C6" s="35" t="s">
        <v>35</v>
      </c>
      <c r="D6" s="38">
        <v>30330</v>
      </c>
      <c r="E6" s="39">
        <v>4335</v>
      </c>
      <c r="F6" s="39">
        <v>6630</v>
      </c>
      <c r="G6" s="47">
        <f t="shared" si="0"/>
        <v>10965</v>
      </c>
      <c r="H6" s="48">
        <v>11220</v>
      </c>
      <c r="I6" s="47">
        <f t="shared" si="1"/>
        <v>-255</v>
      </c>
      <c r="K6" s="19">
        <f t="shared" si="2"/>
        <v>0</v>
      </c>
      <c r="M6">
        <v>0.43</v>
      </c>
    </row>
    <row r="7" spans="1:13" x14ac:dyDescent="0.25">
      <c r="A7" s="36"/>
      <c r="B7" s="36" t="s">
        <v>54</v>
      </c>
      <c r="C7" s="35" t="s">
        <v>55</v>
      </c>
      <c r="D7" s="38">
        <v>29592</v>
      </c>
      <c r="E7" s="39">
        <v>5628</v>
      </c>
      <c r="F7" s="39">
        <v>6396</v>
      </c>
      <c r="G7" s="47">
        <f t="shared" si="0"/>
        <v>12024</v>
      </c>
      <c r="H7" s="48">
        <v>12480</v>
      </c>
      <c r="I7" s="47">
        <f t="shared" si="1"/>
        <v>-456</v>
      </c>
      <c r="K7" s="19">
        <f t="shared" si="2"/>
        <v>0</v>
      </c>
    </row>
    <row r="8" spans="1:13" x14ac:dyDescent="0.25">
      <c r="A8" s="36"/>
      <c r="B8" s="36" t="s">
        <v>58</v>
      </c>
      <c r="C8" s="35" t="s">
        <v>59</v>
      </c>
      <c r="D8" s="38">
        <v>13296</v>
      </c>
      <c r="E8" s="39">
        <v>3324</v>
      </c>
      <c r="F8" s="39">
        <v>3324</v>
      </c>
      <c r="G8" s="47">
        <f t="shared" si="0"/>
        <v>6648</v>
      </c>
      <c r="H8" s="48">
        <v>0</v>
      </c>
      <c r="I8" s="47">
        <f t="shared" si="1"/>
        <v>6648</v>
      </c>
      <c r="J8">
        <f>I8/24</f>
        <v>277</v>
      </c>
      <c r="K8" s="49">
        <f t="shared" si="2"/>
        <v>0.30439560439560437</v>
      </c>
    </row>
    <row r="9" spans="1:13" x14ac:dyDescent="0.25">
      <c r="A9" s="36"/>
      <c r="B9" s="36" t="s">
        <v>142</v>
      </c>
      <c r="C9" s="35" t="s">
        <v>287</v>
      </c>
      <c r="D9" s="38">
        <v>11184</v>
      </c>
      <c r="E9" s="39">
        <v>2796</v>
      </c>
      <c r="F9" s="39">
        <v>2796</v>
      </c>
      <c r="G9" s="47">
        <f t="shared" si="0"/>
        <v>5592</v>
      </c>
      <c r="H9" s="48">
        <v>0</v>
      </c>
      <c r="I9" s="47">
        <f t="shared" si="1"/>
        <v>5592</v>
      </c>
      <c r="J9" s="19">
        <f>I9/24</f>
        <v>233</v>
      </c>
      <c r="K9" s="49">
        <f t="shared" si="2"/>
        <v>0.25604395604395608</v>
      </c>
    </row>
    <row r="10" spans="1:13" x14ac:dyDescent="0.25">
      <c r="A10" s="36"/>
      <c r="B10" s="36" t="s">
        <v>89</v>
      </c>
      <c r="C10" s="35" t="s">
        <v>90</v>
      </c>
      <c r="D10" s="38">
        <v>4392</v>
      </c>
      <c r="E10" s="39">
        <v>1098</v>
      </c>
      <c r="F10" s="39">
        <v>1098</v>
      </c>
      <c r="G10" s="47">
        <f t="shared" si="0"/>
        <v>2196</v>
      </c>
      <c r="H10" s="48">
        <v>0</v>
      </c>
      <c r="I10" s="47">
        <f t="shared" si="1"/>
        <v>2196</v>
      </c>
      <c r="J10" s="19">
        <f>I10/24</f>
        <v>91.5</v>
      </c>
      <c r="K10" s="49">
        <f t="shared" si="2"/>
        <v>0.10054945054945055</v>
      </c>
    </row>
    <row r="11" spans="1:13" x14ac:dyDescent="0.25">
      <c r="A11" s="35"/>
      <c r="B11" s="35" t="s">
        <v>91</v>
      </c>
      <c r="C11" s="35" t="s">
        <v>293</v>
      </c>
      <c r="D11" s="38">
        <v>1704</v>
      </c>
      <c r="E11" s="39">
        <v>426</v>
      </c>
      <c r="F11" s="39">
        <v>426</v>
      </c>
      <c r="G11" s="47">
        <f t="shared" si="0"/>
        <v>852</v>
      </c>
      <c r="H11" s="48">
        <v>0</v>
      </c>
      <c r="I11" s="47">
        <f t="shared" si="1"/>
        <v>852</v>
      </c>
      <c r="J11" s="19">
        <f>I11/24</f>
        <v>35.5</v>
      </c>
      <c r="K11" s="49">
        <f t="shared" si="2"/>
        <v>3.9010989010989004E-2</v>
      </c>
    </row>
    <row r="12" spans="1:13" x14ac:dyDescent="0.25">
      <c r="A12" s="40" t="s">
        <v>339</v>
      </c>
      <c r="B12" s="41"/>
      <c r="C12" s="42"/>
      <c r="D12" s="43">
        <v>246816</v>
      </c>
      <c r="E12" s="44">
        <v>57796.5</v>
      </c>
      <c r="F12" s="44">
        <v>59467.5</v>
      </c>
      <c r="G12" s="47">
        <f t="shared" si="0"/>
        <v>117264</v>
      </c>
      <c r="I12" s="47">
        <f t="shared" si="1"/>
        <v>117264</v>
      </c>
      <c r="L12" t="s">
        <v>380</v>
      </c>
      <c r="M12">
        <v>1.98</v>
      </c>
    </row>
    <row r="13" spans="1:13" x14ac:dyDescent="0.25">
      <c r="A13" s="36" t="s">
        <v>340</v>
      </c>
      <c r="B13" s="36" t="s">
        <v>9</v>
      </c>
      <c r="C13" s="35" t="s">
        <v>10</v>
      </c>
      <c r="D13" s="38">
        <v>68616</v>
      </c>
      <c r="E13" s="39">
        <v>6624</v>
      </c>
      <c r="F13" s="39">
        <v>20664</v>
      </c>
      <c r="G13" s="47">
        <f t="shared" si="0"/>
        <v>27288</v>
      </c>
      <c r="H13" s="48">
        <v>22032</v>
      </c>
      <c r="I13" s="47">
        <f>G13-H13</f>
        <v>5256</v>
      </c>
      <c r="J13">
        <f>I13/24</f>
        <v>219</v>
      </c>
      <c r="K13" s="49">
        <f t="shared" si="2"/>
        <v>0.24065934065934066</v>
      </c>
      <c r="L13">
        <v>500</v>
      </c>
      <c r="M13">
        <v>1.08</v>
      </c>
    </row>
    <row r="14" spans="1:13" x14ac:dyDescent="0.25">
      <c r="A14" s="36"/>
      <c r="B14" s="36" t="s">
        <v>23</v>
      </c>
      <c r="C14" s="35" t="s">
        <v>271</v>
      </c>
      <c r="D14" s="38">
        <v>63264</v>
      </c>
      <c r="E14" s="39">
        <v>8922</v>
      </c>
      <c r="F14" s="39">
        <v>18114</v>
      </c>
      <c r="G14" s="47">
        <f t="shared" si="0"/>
        <v>27036</v>
      </c>
      <c r="H14" s="48">
        <v>9360</v>
      </c>
      <c r="I14" s="47">
        <f>G14-H14</f>
        <v>17676</v>
      </c>
      <c r="J14" s="19">
        <f>I14/24</f>
        <v>736.5</v>
      </c>
      <c r="K14" s="49">
        <f t="shared" si="2"/>
        <v>0.80934065934065935</v>
      </c>
    </row>
    <row r="15" spans="1:13" x14ac:dyDescent="0.25">
      <c r="A15" s="36"/>
      <c r="B15" s="36" t="s">
        <v>71</v>
      </c>
      <c r="C15" s="35" t="s">
        <v>272</v>
      </c>
      <c r="D15" s="38">
        <v>39528</v>
      </c>
      <c r="E15" s="39">
        <v>6282</v>
      </c>
      <c r="F15" s="39">
        <v>11082</v>
      </c>
      <c r="G15" s="47">
        <f t="shared" si="0"/>
        <v>17364</v>
      </c>
      <c r="H15" s="48">
        <v>4920</v>
      </c>
      <c r="I15" s="47">
        <f>G15-H15</f>
        <v>12444</v>
      </c>
      <c r="J15" s="19">
        <f>I15/24</f>
        <v>518.5</v>
      </c>
      <c r="K15" s="49">
        <f t="shared" si="2"/>
        <v>0.56978021978021975</v>
      </c>
    </row>
    <row r="16" spans="1:13" x14ac:dyDescent="0.25">
      <c r="A16" s="35"/>
      <c r="B16" s="35" t="s">
        <v>208</v>
      </c>
      <c r="C16" s="35" t="s">
        <v>285</v>
      </c>
      <c r="D16" s="38">
        <v>15600</v>
      </c>
      <c r="E16" s="39">
        <v>3900</v>
      </c>
      <c r="F16" s="39">
        <v>3900</v>
      </c>
      <c r="G16" s="47">
        <f t="shared" si="0"/>
        <v>7800</v>
      </c>
      <c r="H16" s="48">
        <v>0</v>
      </c>
      <c r="I16" s="47">
        <f>G16-H16</f>
        <v>7800</v>
      </c>
      <c r="J16" s="19">
        <f>I16/24</f>
        <v>325</v>
      </c>
      <c r="K16" s="49">
        <f t="shared" si="2"/>
        <v>0.35714285714285715</v>
      </c>
    </row>
    <row r="17" spans="1:13" x14ac:dyDescent="0.25">
      <c r="A17" s="40" t="s">
        <v>341</v>
      </c>
      <c r="B17" s="41"/>
      <c r="C17" s="42"/>
      <c r="D17" s="43">
        <v>187008</v>
      </c>
      <c r="E17" s="44">
        <v>25728</v>
      </c>
      <c r="F17" s="44">
        <v>53760</v>
      </c>
      <c r="G17" s="47">
        <f t="shared" si="0"/>
        <v>79488</v>
      </c>
    </row>
    <row r="18" spans="1:13" x14ac:dyDescent="0.25">
      <c r="A18" s="36" t="s">
        <v>342</v>
      </c>
      <c r="B18" s="36" t="s">
        <v>7</v>
      </c>
      <c r="C18" s="35" t="s">
        <v>8</v>
      </c>
      <c r="D18" s="38">
        <v>51927</v>
      </c>
      <c r="E18" s="39">
        <v>12252</v>
      </c>
      <c r="F18" s="39">
        <v>11250</v>
      </c>
      <c r="G18" s="47">
        <f t="shared" si="0"/>
        <v>23502</v>
      </c>
      <c r="H18" s="48">
        <v>15504</v>
      </c>
      <c r="I18" s="47">
        <f>G18-H18</f>
        <v>7998</v>
      </c>
      <c r="J18">
        <f>I18/24</f>
        <v>333.25</v>
      </c>
      <c r="K18" s="49">
        <f>(J18/62)/7</f>
        <v>0.7678571428571429</v>
      </c>
    </row>
    <row r="19" spans="1:13" x14ac:dyDescent="0.25">
      <c r="A19" s="36"/>
      <c r="B19" s="36" t="s">
        <v>11</v>
      </c>
      <c r="C19" s="35" t="s">
        <v>12</v>
      </c>
      <c r="D19" s="38">
        <v>24768</v>
      </c>
      <c r="E19" s="39">
        <v>5652</v>
      </c>
      <c r="F19" s="39">
        <v>6372</v>
      </c>
      <c r="G19" s="47">
        <f t="shared" si="0"/>
        <v>12024</v>
      </c>
      <c r="H19" s="48">
        <v>3576</v>
      </c>
      <c r="I19" s="47">
        <f t="shared" ref="I19:I25" si="3">G19-H19</f>
        <v>8448</v>
      </c>
      <c r="J19">
        <f>I19/24</f>
        <v>352</v>
      </c>
      <c r="K19" s="49">
        <f t="shared" ref="K19:K25" si="4">(J19/62)/7</f>
        <v>0.81105990783410142</v>
      </c>
    </row>
    <row r="20" spans="1:13" x14ac:dyDescent="0.25">
      <c r="A20" s="36"/>
      <c r="B20" s="36" t="s">
        <v>30</v>
      </c>
      <c r="C20" s="35" t="s">
        <v>286</v>
      </c>
      <c r="D20" s="38">
        <v>10980</v>
      </c>
      <c r="E20" s="39">
        <v>1845</v>
      </c>
      <c r="F20" s="39">
        <v>3045</v>
      </c>
      <c r="G20" s="47">
        <f t="shared" si="0"/>
        <v>4890</v>
      </c>
      <c r="H20" s="48">
        <v>1200</v>
      </c>
      <c r="I20" s="47">
        <f t="shared" si="3"/>
        <v>3690</v>
      </c>
      <c r="J20">
        <f>I20/30</f>
        <v>123</v>
      </c>
      <c r="K20" s="49">
        <f>(J20/50)/7</f>
        <v>0.35142857142857142</v>
      </c>
    </row>
    <row r="21" spans="1:13" x14ac:dyDescent="0.25">
      <c r="A21" s="36"/>
      <c r="B21" s="36" t="s">
        <v>44</v>
      </c>
      <c r="C21" s="35" t="s">
        <v>45</v>
      </c>
      <c r="D21" s="38">
        <v>7650</v>
      </c>
      <c r="E21" s="39">
        <v>1252.5</v>
      </c>
      <c r="F21" s="39">
        <v>2077.5</v>
      </c>
      <c r="G21" s="47">
        <f t="shared" si="0"/>
        <v>3330</v>
      </c>
      <c r="H21" s="48">
        <v>2100</v>
      </c>
      <c r="I21" s="47">
        <f t="shared" si="3"/>
        <v>1230</v>
      </c>
      <c r="J21">
        <f>I21/30</f>
        <v>41</v>
      </c>
      <c r="K21" s="49">
        <f>(J21/50)/7</f>
        <v>0.11714285714285713</v>
      </c>
    </row>
    <row r="22" spans="1:13" x14ac:dyDescent="0.25">
      <c r="A22" s="36"/>
      <c r="B22" s="36" t="s">
        <v>31</v>
      </c>
      <c r="C22" s="35" t="s">
        <v>32</v>
      </c>
      <c r="D22" s="38">
        <v>2544</v>
      </c>
      <c r="E22" s="39">
        <v>636</v>
      </c>
      <c r="F22" s="39">
        <v>636</v>
      </c>
      <c r="G22" s="47">
        <f t="shared" si="0"/>
        <v>1272</v>
      </c>
      <c r="H22" s="48">
        <v>0</v>
      </c>
      <c r="I22" s="47">
        <f t="shared" si="3"/>
        <v>1272</v>
      </c>
      <c r="J22">
        <f>I22/24</f>
        <v>53</v>
      </c>
      <c r="K22" s="49">
        <f t="shared" si="4"/>
        <v>0.12211981566820276</v>
      </c>
    </row>
    <row r="23" spans="1:13" x14ac:dyDescent="0.25">
      <c r="A23" s="36"/>
      <c r="B23" s="36" t="s">
        <v>52</v>
      </c>
      <c r="C23" s="35" t="s">
        <v>53</v>
      </c>
      <c r="D23" s="38">
        <v>2520</v>
      </c>
      <c r="E23" s="39">
        <v>630</v>
      </c>
      <c r="F23" s="39">
        <v>630</v>
      </c>
      <c r="G23" s="47">
        <f t="shared" si="0"/>
        <v>1260</v>
      </c>
      <c r="H23" s="48">
        <v>0</v>
      </c>
      <c r="I23" s="47">
        <f t="shared" si="3"/>
        <v>1260</v>
      </c>
      <c r="J23" s="19">
        <f>I23/24</f>
        <v>52.5</v>
      </c>
      <c r="K23" s="49">
        <f t="shared" si="4"/>
        <v>0.12096774193548387</v>
      </c>
    </row>
    <row r="24" spans="1:13" x14ac:dyDescent="0.25">
      <c r="A24" s="36"/>
      <c r="B24" s="36" t="s">
        <v>140</v>
      </c>
      <c r="C24" s="35" t="s">
        <v>290</v>
      </c>
      <c r="D24" s="38">
        <v>2040</v>
      </c>
      <c r="E24" s="39">
        <v>510</v>
      </c>
      <c r="F24" s="39">
        <v>510</v>
      </c>
      <c r="G24" s="47">
        <f t="shared" si="0"/>
        <v>1020</v>
      </c>
      <c r="H24" s="48">
        <v>0</v>
      </c>
      <c r="I24" s="47">
        <f t="shared" si="3"/>
        <v>1020</v>
      </c>
      <c r="J24" s="19">
        <f>I24/24</f>
        <v>42.5</v>
      </c>
      <c r="K24" s="49">
        <f t="shared" si="4"/>
        <v>9.7926267281105983E-2</v>
      </c>
      <c r="L24">
        <v>100</v>
      </c>
      <c r="M24">
        <v>2.4</v>
      </c>
    </row>
    <row r="25" spans="1:13" x14ac:dyDescent="0.25">
      <c r="A25" s="35"/>
      <c r="B25" s="35" t="s">
        <v>114</v>
      </c>
      <c r="C25" s="35" t="s">
        <v>115</v>
      </c>
      <c r="D25" s="38">
        <v>312</v>
      </c>
      <c r="E25" s="39">
        <v>78</v>
      </c>
      <c r="F25" s="39">
        <v>78</v>
      </c>
      <c r="G25" s="47">
        <f t="shared" si="0"/>
        <v>156</v>
      </c>
      <c r="H25" s="48">
        <v>0</v>
      </c>
      <c r="I25" s="47">
        <f t="shared" si="3"/>
        <v>156</v>
      </c>
      <c r="J25" s="19">
        <f>I25/24</f>
        <v>6.5</v>
      </c>
      <c r="K25" s="49">
        <f t="shared" si="4"/>
        <v>1.4976958525345623E-2</v>
      </c>
      <c r="L25" t="s">
        <v>381</v>
      </c>
      <c r="M25">
        <v>2.84</v>
      </c>
    </row>
    <row r="26" spans="1:13" x14ac:dyDescent="0.25">
      <c r="A26" s="40" t="s">
        <v>343</v>
      </c>
      <c r="B26" s="41"/>
      <c r="C26" s="42"/>
      <c r="D26" s="43">
        <v>102741</v>
      </c>
      <c r="E26" s="44">
        <v>22855.5</v>
      </c>
      <c r="F26" s="44">
        <v>24598.5</v>
      </c>
      <c r="G26" s="47">
        <f t="shared" si="0"/>
        <v>47454</v>
      </c>
    </row>
    <row r="27" spans="1:13" x14ac:dyDescent="0.25">
      <c r="A27" s="36" t="s">
        <v>344</v>
      </c>
      <c r="B27" s="36" t="s">
        <v>56</v>
      </c>
      <c r="C27" s="35" t="s">
        <v>57</v>
      </c>
      <c r="D27" s="38">
        <v>45600</v>
      </c>
      <c r="E27" s="39">
        <v>9960</v>
      </c>
      <c r="F27" s="39">
        <v>11880</v>
      </c>
      <c r="G27" s="47">
        <f t="shared" si="0"/>
        <v>21840</v>
      </c>
      <c r="H27">
        <f>320*24</f>
        <v>7680</v>
      </c>
      <c r="I27" s="47">
        <f>G27-H27</f>
        <v>14160</v>
      </c>
      <c r="J27">
        <f>I27/24</f>
        <v>590</v>
      </c>
      <c r="K27" s="49">
        <f>(J27/180)/7</f>
        <v>0.46825396825396826</v>
      </c>
    </row>
    <row r="28" spans="1:13" x14ac:dyDescent="0.25">
      <c r="A28" s="36"/>
      <c r="B28" s="36" t="s">
        <v>38</v>
      </c>
      <c r="C28" s="35" t="s">
        <v>39</v>
      </c>
      <c r="D28" s="38">
        <v>14880</v>
      </c>
      <c r="E28" s="39">
        <v>3720</v>
      </c>
      <c r="F28" s="39">
        <v>3720</v>
      </c>
      <c r="G28" s="47">
        <f t="shared" si="0"/>
        <v>7440</v>
      </c>
      <c r="H28" s="48">
        <v>0</v>
      </c>
      <c r="I28" s="47">
        <f t="shared" ref="I28:I34" si="5">G28-H28</f>
        <v>7440</v>
      </c>
      <c r="J28" s="19">
        <f t="shared" ref="J28:J34" si="6">I28/24</f>
        <v>310</v>
      </c>
      <c r="K28" s="49">
        <f t="shared" ref="K28:K34" si="7">(J28/180)/7</f>
        <v>0.24603174603174605</v>
      </c>
    </row>
    <row r="29" spans="1:13" x14ac:dyDescent="0.25">
      <c r="A29" s="36"/>
      <c r="B29" s="36" t="s">
        <v>102</v>
      </c>
      <c r="C29" s="35" t="s">
        <v>103</v>
      </c>
      <c r="D29" s="38">
        <v>9360</v>
      </c>
      <c r="E29" s="39">
        <v>2340</v>
      </c>
      <c r="F29" s="39">
        <v>2340</v>
      </c>
      <c r="G29" s="47">
        <f t="shared" si="0"/>
        <v>4680</v>
      </c>
      <c r="H29" s="48">
        <v>0</v>
      </c>
      <c r="I29" s="47">
        <f t="shared" si="5"/>
        <v>4680</v>
      </c>
      <c r="J29" s="19">
        <f t="shared" si="6"/>
        <v>195</v>
      </c>
      <c r="K29" s="49">
        <f t="shared" si="7"/>
        <v>0.15476190476190474</v>
      </c>
    </row>
    <row r="30" spans="1:13" x14ac:dyDescent="0.25">
      <c r="A30" s="36"/>
      <c r="B30" s="36" t="s">
        <v>60</v>
      </c>
      <c r="C30" s="35" t="s">
        <v>61</v>
      </c>
      <c r="D30" s="38">
        <v>6570</v>
      </c>
      <c r="E30" s="39">
        <v>1642.5</v>
      </c>
      <c r="F30" s="39">
        <v>1642.5</v>
      </c>
      <c r="G30" s="47">
        <f t="shared" si="0"/>
        <v>3285</v>
      </c>
      <c r="H30" s="48">
        <v>0</v>
      </c>
      <c r="I30" s="47">
        <f t="shared" si="5"/>
        <v>3285</v>
      </c>
      <c r="J30" s="19">
        <f t="shared" si="6"/>
        <v>136.875</v>
      </c>
      <c r="K30" s="49">
        <f>(J30/140)/7</f>
        <v>0.13966836734693877</v>
      </c>
    </row>
    <row r="31" spans="1:13" x14ac:dyDescent="0.25">
      <c r="A31" s="36"/>
      <c r="B31" s="36" t="s">
        <v>144</v>
      </c>
      <c r="C31" s="35" t="s">
        <v>289</v>
      </c>
      <c r="D31" s="38">
        <v>4776</v>
      </c>
      <c r="E31" s="39">
        <v>552</v>
      </c>
      <c r="F31" s="39">
        <v>1356</v>
      </c>
      <c r="G31" s="47">
        <f t="shared" si="0"/>
        <v>1908</v>
      </c>
      <c r="H31" s="48">
        <v>960</v>
      </c>
      <c r="I31" s="47">
        <f t="shared" si="5"/>
        <v>948</v>
      </c>
      <c r="J31" s="19">
        <f t="shared" si="6"/>
        <v>39.5</v>
      </c>
      <c r="K31" s="49">
        <f t="shared" si="7"/>
        <v>3.1349206349206349E-2</v>
      </c>
    </row>
    <row r="32" spans="1:13" x14ac:dyDescent="0.25">
      <c r="A32" s="36"/>
      <c r="B32" s="36" t="s">
        <v>36</v>
      </c>
      <c r="C32" s="35" t="s">
        <v>37</v>
      </c>
      <c r="D32" s="38">
        <v>3552</v>
      </c>
      <c r="E32" s="39">
        <v>888</v>
      </c>
      <c r="F32" s="39">
        <v>888</v>
      </c>
      <c r="G32" s="47">
        <f t="shared" si="0"/>
        <v>1776</v>
      </c>
      <c r="H32" s="48">
        <v>1776</v>
      </c>
      <c r="I32" s="47">
        <f t="shared" si="5"/>
        <v>0</v>
      </c>
      <c r="J32" s="19">
        <f t="shared" si="6"/>
        <v>0</v>
      </c>
      <c r="K32" s="49">
        <f t="shared" si="7"/>
        <v>0</v>
      </c>
    </row>
    <row r="33" spans="1:13" x14ac:dyDescent="0.25">
      <c r="A33" s="36"/>
      <c r="B33" s="36" t="s">
        <v>64</v>
      </c>
      <c r="C33" s="35" t="s">
        <v>288</v>
      </c>
      <c r="D33" s="38">
        <v>1950</v>
      </c>
      <c r="E33" s="39">
        <v>487.5</v>
      </c>
      <c r="F33" s="39">
        <v>487.5</v>
      </c>
      <c r="G33" s="47">
        <f t="shared" si="0"/>
        <v>975</v>
      </c>
      <c r="H33" s="48">
        <v>0</v>
      </c>
      <c r="I33" s="47">
        <f t="shared" si="5"/>
        <v>975</v>
      </c>
      <c r="J33" s="19">
        <f t="shared" si="6"/>
        <v>40.625</v>
      </c>
      <c r="K33" s="49">
        <f>(J33/140)/7</f>
        <v>4.1454081632653066E-2</v>
      </c>
    </row>
    <row r="34" spans="1:13" x14ac:dyDescent="0.25">
      <c r="A34" s="35"/>
      <c r="B34" s="35" t="s">
        <v>62</v>
      </c>
      <c r="C34" s="35" t="s">
        <v>63</v>
      </c>
      <c r="D34" s="38">
        <v>168</v>
      </c>
      <c r="E34" s="39">
        <v>42</v>
      </c>
      <c r="F34" s="39">
        <v>42</v>
      </c>
      <c r="G34" s="47">
        <f t="shared" si="0"/>
        <v>84</v>
      </c>
      <c r="H34" s="48">
        <v>84</v>
      </c>
      <c r="I34" s="47">
        <f t="shared" si="5"/>
        <v>0</v>
      </c>
      <c r="J34" s="19">
        <f t="shared" si="6"/>
        <v>0</v>
      </c>
      <c r="K34" s="49">
        <f t="shared" si="7"/>
        <v>0</v>
      </c>
    </row>
    <row r="35" spans="1:13" x14ac:dyDescent="0.25">
      <c r="A35" s="40" t="s">
        <v>345</v>
      </c>
      <c r="B35" s="41"/>
      <c r="C35" s="42"/>
      <c r="D35" s="43">
        <v>86856</v>
      </c>
      <c r="E35" s="44">
        <v>19632</v>
      </c>
      <c r="F35" s="44">
        <v>22356</v>
      </c>
      <c r="G35" s="47">
        <f t="shared" si="0"/>
        <v>41988</v>
      </c>
    </row>
    <row r="36" spans="1:13" x14ac:dyDescent="0.25">
      <c r="A36" s="36" t="s">
        <v>346</v>
      </c>
      <c r="B36" s="36" t="s">
        <v>106</v>
      </c>
      <c r="C36" s="35" t="s">
        <v>107</v>
      </c>
      <c r="D36" s="38">
        <v>31584</v>
      </c>
      <c r="E36" s="39">
        <v>0</v>
      </c>
      <c r="F36" s="39">
        <v>9540</v>
      </c>
      <c r="G36" s="47">
        <f t="shared" si="0"/>
        <v>9540</v>
      </c>
      <c r="H36" s="48">
        <v>12504</v>
      </c>
    </row>
    <row r="37" spans="1:13" x14ac:dyDescent="0.25">
      <c r="A37" s="36"/>
      <c r="B37" s="36" t="s">
        <v>42</v>
      </c>
      <c r="C37" s="35" t="s">
        <v>43</v>
      </c>
      <c r="D37" s="38">
        <v>21024</v>
      </c>
      <c r="E37" s="39">
        <v>5256</v>
      </c>
      <c r="F37" s="39">
        <v>5256</v>
      </c>
      <c r="G37" s="47">
        <f t="shared" si="0"/>
        <v>10512</v>
      </c>
      <c r="H37">
        <f>165*24</f>
        <v>3960</v>
      </c>
      <c r="I37" s="47">
        <f>G37-H37</f>
        <v>6552</v>
      </c>
      <c r="J37">
        <f>I37/24</f>
        <v>273</v>
      </c>
      <c r="K37" s="49">
        <f>(J37/250)/7</f>
        <v>0.156</v>
      </c>
    </row>
    <row r="38" spans="1:13" x14ac:dyDescent="0.25">
      <c r="A38" s="36"/>
      <c r="B38" s="36" t="s">
        <v>122</v>
      </c>
      <c r="C38" s="35" t="s">
        <v>123</v>
      </c>
      <c r="D38" s="38">
        <v>9168</v>
      </c>
      <c r="E38" s="39">
        <v>492</v>
      </c>
      <c r="F38" s="39">
        <v>2892</v>
      </c>
      <c r="G38" s="47">
        <f t="shared" si="0"/>
        <v>3384</v>
      </c>
      <c r="H38" s="48">
        <v>6216</v>
      </c>
      <c r="L38" t="s">
        <v>270</v>
      </c>
      <c r="M38">
        <v>0.21</v>
      </c>
    </row>
    <row r="39" spans="1:13" x14ac:dyDescent="0.25">
      <c r="A39" s="35"/>
      <c r="B39" s="35" t="s">
        <v>40</v>
      </c>
      <c r="C39" s="35" t="s">
        <v>41</v>
      </c>
      <c r="D39" s="38">
        <v>4896</v>
      </c>
      <c r="E39" s="39">
        <v>1224</v>
      </c>
      <c r="F39" s="39">
        <v>1224</v>
      </c>
      <c r="G39" s="47">
        <f t="shared" si="0"/>
        <v>2448</v>
      </c>
      <c r="H39" s="48">
        <v>0</v>
      </c>
      <c r="I39" s="47">
        <f>G39</f>
        <v>2448</v>
      </c>
      <c r="J39">
        <f>I39/24</f>
        <v>102</v>
      </c>
      <c r="K39" s="49">
        <f>(J39/250)/7</f>
        <v>5.8285714285714281E-2</v>
      </c>
      <c r="M39">
        <v>0.25</v>
      </c>
    </row>
    <row r="40" spans="1:13" x14ac:dyDescent="0.25">
      <c r="A40" s="40" t="s">
        <v>347</v>
      </c>
      <c r="B40" s="41"/>
      <c r="C40" s="42"/>
      <c r="D40" s="43">
        <v>66672</v>
      </c>
      <c r="E40" s="44">
        <v>6972</v>
      </c>
      <c r="F40" s="44">
        <v>18912</v>
      </c>
      <c r="G40" s="47">
        <f t="shared" si="0"/>
        <v>25884</v>
      </c>
    </row>
    <row r="41" spans="1:13" x14ac:dyDescent="0.25">
      <c r="A41" s="36" t="s">
        <v>348</v>
      </c>
      <c r="B41" s="36" t="s">
        <v>261</v>
      </c>
      <c r="C41" s="35" t="s">
        <v>262</v>
      </c>
      <c r="D41" s="38">
        <v>33517.440000000002</v>
      </c>
      <c r="E41" s="39">
        <v>4702.0050000000001</v>
      </c>
      <c r="F41" s="39">
        <v>8755.0650000000005</v>
      </c>
      <c r="G41" s="47">
        <f t="shared" si="0"/>
        <v>13457.07</v>
      </c>
      <c r="H41" s="48">
        <v>8220.6</v>
      </c>
      <c r="I41" s="47">
        <f>G41-H41</f>
        <v>5236.4699999999993</v>
      </c>
      <c r="J41">
        <f>I41/22.77</f>
        <v>229.97233201581025</v>
      </c>
      <c r="K41" s="49">
        <f>(J41/10)/7</f>
        <v>3.2853190287972893</v>
      </c>
    </row>
    <row r="42" spans="1:13" x14ac:dyDescent="0.25">
      <c r="A42" s="35"/>
      <c r="B42" s="35" t="s">
        <v>264</v>
      </c>
      <c r="C42" s="35" t="s">
        <v>283</v>
      </c>
      <c r="D42" s="38">
        <v>26634</v>
      </c>
      <c r="E42" s="39">
        <v>5688.2999999999993</v>
      </c>
      <c r="F42" s="39">
        <v>6981.9</v>
      </c>
      <c r="G42" s="47">
        <f t="shared" si="0"/>
        <v>12670.199999999999</v>
      </c>
      <c r="H42" s="48">
        <v>1874.4</v>
      </c>
      <c r="I42" s="47">
        <f>G42-H42</f>
        <v>10795.8</v>
      </c>
      <c r="J42">
        <f>I42/13.2</f>
        <v>817.86363636363637</v>
      </c>
      <c r="K42" s="49">
        <f>(J42/40)/7</f>
        <v>2.9209415584415583</v>
      </c>
      <c r="M42">
        <v>6.21</v>
      </c>
    </row>
    <row r="43" spans="1:13" x14ac:dyDescent="0.25">
      <c r="A43" s="40" t="s">
        <v>349</v>
      </c>
      <c r="B43" s="41"/>
      <c r="C43" s="42"/>
      <c r="D43" s="43">
        <v>60151.44</v>
      </c>
      <c r="E43" s="44">
        <v>10390.305</v>
      </c>
      <c r="F43" s="44">
        <v>15736.965</v>
      </c>
      <c r="G43" s="47">
        <f t="shared" si="0"/>
        <v>26127.27</v>
      </c>
    </row>
    <row r="44" spans="1:13" x14ac:dyDescent="0.25">
      <c r="A44" s="36" t="s">
        <v>350</v>
      </c>
      <c r="B44" s="36" t="s">
        <v>259</v>
      </c>
      <c r="C44" s="35" t="s">
        <v>260</v>
      </c>
      <c r="D44" s="38">
        <v>28766.760000000002</v>
      </c>
      <c r="E44" s="39">
        <v>1485.99</v>
      </c>
      <c r="F44" s="39">
        <v>8514.66</v>
      </c>
      <c r="G44" s="47">
        <f t="shared" si="0"/>
        <v>10000.65</v>
      </c>
      <c r="H44" s="48">
        <v>8765</v>
      </c>
      <c r="I44" s="47">
        <f t="shared" ref="I44:I49" si="8">G44-H44</f>
        <v>1235.6499999999996</v>
      </c>
      <c r="J44" s="49">
        <f>I44/12.54</f>
        <v>98.536682615629957</v>
      </c>
      <c r="K44" s="49">
        <f>(J44/10)/7</f>
        <v>1.4076668945089994</v>
      </c>
    </row>
    <row r="45" spans="1:13" x14ac:dyDescent="0.25">
      <c r="A45" s="36"/>
      <c r="B45" s="36" t="s">
        <v>50</v>
      </c>
      <c r="C45" s="35" t="s">
        <v>51</v>
      </c>
      <c r="D45" s="38">
        <v>9820</v>
      </c>
      <c r="E45" s="39">
        <v>2425</v>
      </c>
      <c r="F45" s="39">
        <v>2465</v>
      </c>
      <c r="G45" s="47">
        <f t="shared" si="0"/>
        <v>4890</v>
      </c>
      <c r="H45" s="48">
        <v>0</v>
      </c>
      <c r="I45" s="47">
        <f t="shared" si="8"/>
        <v>4890</v>
      </c>
      <c r="J45">
        <f>I45/10</f>
        <v>489</v>
      </c>
      <c r="K45" s="49">
        <f>(J45/60)/7</f>
        <v>1.1642857142857144</v>
      </c>
    </row>
    <row r="46" spans="1:13" x14ac:dyDescent="0.25">
      <c r="A46" s="36"/>
      <c r="B46" s="36" t="s">
        <v>180</v>
      </c>
      <c r="C46" s="35" t="s">
        <v>185</v>
      </c>
      <c r="D46" s="38">
        <v>5458.32</v>
      </c>
      <c r="E46" s="39">
        <v>1364.58</v>
      </c>
      <c r="F46" s="39">
        <v>1364.58</v>
      </c>
      <c r="G46" s="47">
        <f t="shared" si="0"/>
        <v>2729.16</v>
      </c>
      <c r="H46" s="48">
        <v>0</v>
      </c>
      <c r="I46" s="47">
        <f t="shared" si="8"/>
        <v>2729.16</v>
      </c>
      <c r="J46">
        <f>I46/13.62</f>
        <v>200.37885462555067</v>
      </c>
      <c r="K46" s="49">
        <f>(J46/23)/7</f>
        <v>1.2445891591649112</v>
      </c>
    </row>
    <row r="47" spans="1:13" x14ac:dyDescent="0.25">
      <c r="A47" s="36"/>
      <c r="B47" s="36" t="s">
        <v>96</v>
      </c>
      <c r="C47" s="35" t="s">
        <v>97</v>
      </c>
      <c r="D47" s="38">
        <v>3777.8999999999996</v>
      </c>
      <c r="E47" s="39">
        <v>944.47499999999991</v>
      </c>
      <c r="F47" s="39">
        <v>944.47499999999991</v>
      </c>
      <c r="G47" s="47">
        <f t="shared" si="0"/>
        <v>1888.9499999999998</v>
      </c>
      <c r="H47" s="48">
        <v>0</v>
      </c>
      <c r="I47" s="47">
        <f t="shared" si="8"/>
        <v>1888.9499999999998</v>
      </c>
      <c r="J47">
        <f>I47/40</f>
        <v>47.223749999999995</v>
      </c>
      <c r="K47" s="49">
        <f>(J47/40)/7</f>
        <v>0.16865624999999998</v>
      </c>
    </row>
    <row r="48" spans="1:13" x14ac:dyDescent="0.25">
      <c r="A48" s="36"/>
      <c r="B48" s="36" t="s">
        <v>212</v>
      </c>
      <c r="C48" s="35" t="s">
        <v>300</v>
      </c>
      <c r="D48" s="38">
        <v>1824</v>
      </c>
      <c r="E48" s="39">
        <v>635.20000000000005</v>
      </c>
      <c r="F48" s="39">
        <v>500</v>
      </c>
      <c r="G48" s="47">
        <f t="shared" si="0"/>
        <v>1135.2</v>
      </c>
      <c r="H48" s="48">
        <v>0</v>
      </c>
      <c r="I48" s="47">
        <f t="shared" si="8"/>
        <v>1135.2</v>
      </c>
      <c r="J48">
        <f>I48/56</f>
        <v>20.271428571428572</v>
      </c>
      <c r="K48" s="49">
        <f>(J48/56)/7</f>
        <v>5.1712827988338199E-2</v>
      </c>
    </row>
    <row r="49" spans="1:14" x14ac:dyDescent="0.25">
      <c r="A49" s="35"/>
      <c r="B49" s="35" t="s">
        <v>116</v>
      </c>
      <c r="C49" s="35" t="s">
        <v>117</v>
      </c>
      <c r="D49" s="38">
        <v>70</v>
      </c>
      <c r="E49" s="39">
        <v>17.5</v>
      </c>
      <c r="F49" s="39">
        <v>17.5</v>
      </c>
      <c r="G49" s="47">
        <f t="shared" si="0"/>
        <v>35</v>
      </c>
      <c r="H49" s="48">
        <v>0</v>
      </c>
      <c r="I49" s="47">
        <f t="shared" si="8"/>
        <v>35</v>
      </c>
      <c r="J49">
        <f>I49/10</f>
        <v>3.5</v>
      </c>
      <c r="K49" s="49">
        <f>(J49/10)/7</f>
        <v>4.9999999999999996E-2</v>
      </c>
    </row>
    <row r="50" spans="1:14" x14ac:dyDescent="0.25">
      <c r="A50" s="40" t="s">
        <v>351</v>
      </c>
      <c r="B50" s="41"/>
      <c r="C50" s="42"/>
      <c r="D50" s="43">
        <v>49716.98</v>
      </c>
      <c r="E50" s="44">
        <v>6872.744999999999</v>
      </c>
      <c r="F50" s="44">
        <v>13806.215</v>
      </c>
      <c r="G50" s="47">
        <f t="shared" si="0"/>
        <v>20678.96</v>
      </c>
    </row>
    <row r="51" spans="1:14" x14ac:dyDescent="0.25">
      <c r="A51" s="36" t="s">
        <v>352</v>
      </c>
      <c r="B51" s="36" t="s">
        <v>46</v>
      </c>
      <c r="C51" s="35" t="s">
        <v>47</v>
      </c>
      <c r="D51" s="38">
        <v>25728</v>
      </c>
      <c r="E51" s="39">
        <v>6432</v>
      </c>
      <c r="F51" s="39">
        <v>6432</v>
      </c>
      <c r="G51" s="47">
        <f t="shared" si="0"/>
        <v>12864</v>
      </c>
      <c r="H51" s="48">
        <v>0</v>
      </c>
      <c r="I51" s="47">
        <f>G51-H51</f>
        <v>12864</v>
      </c>
      <c r="J51">
        <f>I51/24</f>
        <v>536</v>
      </c>
      <c r="K51" s="49">
        <f>(J51/350)/7</f>
        <v>0.21877551020408162</v>
      </c>
    </row>
    <row r="52" spans="1:14" x14ac:dyDescent="0.25">
      <c r="A52" s="35"/>
      <c r="B52" s="35" t="s">
        <v>74</v>
      </c>
      <c r="C52" s="35" t="s">
        <v>75</v>
      </c>
      <c r="D52" s="38">
        <v>3552</v>
      </c>
      <c r="E52" s="39">
        <v>888</v>
      </c>
      <c r="F52" s="39">
        <v>888</v>
      </c>
      <c r="G52" s="47">
        <f t="shared" si="0"/>
        <v>1776</v>
      </c>
      <c r="H52" s="48">
        <v>0</v>
      </c>
      <c r="I52" s="47">
        <f>G52-H52</f>
        <v>1776</v>
      </c>
      <c r="J52">
        <f>I52/24</f>
        <v>74</v>
      </c>
      <c r="K52" s="49">
        <f>(J52/350)/7</f>
        <v>3.0204081632653063E-2</v>
      </c>
    </row>
    <row r="53" spans="1:14" x14ac:dyDescent="0.25">
      <c r="A53" s="40" t="s">
        <v>353</v>
      </c>
      <c r="B53" s="41"/>
      <c r="C53" s="42"/>
      <c r="D53" s="43">
        <v>29280</v>
      </c>
      <c r="E53" s="44">
        <v>7320</v>
      </c>
      <c r="F53" s="44">
        <v>7320</v>
      </c>
      <c r="G53" s="47">
        <f t="shared" si="0"/>
        <v>14640</v>
      </c>
    </row>
    <row r="54" spans="1:14" x14ac:dyDescent="0.25">
      <c r="A54" s="36" t="s">
        <v>354</v>
      </c>
      <c r="B54" s="36" t="s">
        <v>196</v>
      </c>
      <c r="C54" s="35" t="s">
        <v>284</v>
      </c>
      <c r="D54" s="38">
        <v>13020</v>
      </c>
      <c r="E54" s="39">
        <v>3255</v>
      </c>
      <c r="F54" s="39">
        <v>3255</v>
      </c>
      <c r="G54" s="47">
        <f t="shared" si="0"/>
        <v>6510</v>
      </c>
      <c r="H54" s="48">
        <v>0</v>
      </c>
      <c r="I54" s="47">
        <f>G54-H54</f>
        <v>6510</v>
      </c>
      <c r="J54">
        <f>I54/30</f>
        <v>217</v>
      </c>
      <c r="K54" s="49">
        <f>(J54/15)/7</f>
        <v>2.0666666666666669</v>
      </c>
      <c r="N54">
        <v>6.21</v>
      </c>
    </row>
    <row r="55" spans="1:14" x14ac:dyDescent="0.25">
      <c r="A55" s="35"/>
      <c r="B55" s="35" t="s">
        <v>72</v>
      </c>
      <c r="C55" s="35" t="s">
        <v>73</v>
      </c>
      <c r="D55" s="38">
        <v>11880</v>
      </c>
      <c r="E55" s="39">
        <v>2970</v>
      </c>
      <c r="F55" s="39">
        <v>2970</v>
      </c>
      <c r="G55" s="47">
        <f t="shared" si="0"/>
        <v>5940</v>
      </c>
      <c r="H55" s="48">
        <v>0</v>
      </c>
      <c r="I55" s="47">
        <f>G55-H55</f>
        <v>5940</v>
      </c>
      <c r="J55" s="19">
        <f>I55/30</f>
        <v>198</v>
      </c>
      <c r="K55" s="49">
        <f>(J55/15)/7</f>
        <v>1.8857142857142857</v>
      </c>
      <c r="N55">
        <v>3.95</v>
      </c>
    </row>
    <row r="56" spans="1:14" x14ac:dyDescent="0.25">
      <c r="A56" s="40" t="s">
        <v>355</v>
      </c>
      <c r="B56" s="41"/>
      <c r="C56" s="42"/>
      <c r="D56" s="43">
        <v>24900</v>
      </c>
      <c r="E56" s="44">
        <v>6225</v>
      </c>
      <c r="F56" s="44">
        <v>6225</v>
      </c>
      <c r="G56" s="47">
        <f t="shared" si="0"/>
        <v>12450</v>
      </c>
    </row>
    <row r="57" spans="1:14" x14ac:dyDescent="0.25">
      <c r="A57" s="36" t="s">
        <v>356</v>
      </c>
      <c r="B57" s="36" t="s">
        <v>182</v>
      </c>
      <c r="C57" s="35" t="s">
        <v>189</v>
      </c>
      <c r="D57" s="38">
        <v>18630.399999999998</v>
      </c>
      <c r="E57" s="39">
        <v>4657.5999999999995</v>
      </c>
      <c r="F57" s="39">
        <v>4657.5999999999995</v>
      </c>
      <c r="G57" s="47">
        <f t="shared" si="0"/>
        <v>9315.1999999999989</v>
      </c>
      <c r="H57" s="48">
        <v>3334</v>
      </c>
      <c r="I57" s="47">
        <f>G57-H57</f>
        <v>5981.1999999999989</v>
      </c>
      <c r="J57">
        <f>I57/6.4</f>
        <v>934.56249999999977</v>
      </c>
      <c r="K57" s="49">
        <f>(J57/85)/7</f>
        <v>1.5706932773109241</v>
      </c>
    </row>
    <row r="58" spans="1:14" x14ac:dyDescent="0.25">
      <c r="A58" s="35"/>
      <c r="B58" s="35" t="s">
        <v>118</v>
      </c>
      <c r="C58" s="35" t="s">
        <v>119</v>
      </c>
      <c r="D58" s="38">
        <v>1276.8</v>
      </c>
      <c r="E58" s="39">
        <v>319.2</v>
      </c>
      <c r="F58" s="39">
        <v>319.2</v>
      </c>
      <c r="G58" s="47">
        <f t="shared" si="0"/>
        <v>638.4</v>
      </c>
      <c r="H58" s="48">
        <v>0</v>
      </c>
      <c r="I58" s="47">
        <f>G58-H58</f>
        <v>638.4</v>
      </c>
      <c r="J58">
        <f>I58/9.6</f>
        <v>66.5</v>
      </c>
      <c r="K58" s="49">
        <f>(J58/85)/7</f>
        <v>0.11176470588235295</v>
      </c>
      <c r="N58">
        <v>1.68</v>
      </c>
    </row>
    <row r="59" spans="1:14" x14ac:dyDescent="0.25">
      <c r="A59" s="40" t="s">
        <v>357</v>
      </c>
      <c r="B59" s="41"/>
      <c r="C59" s="42"/>
      <c r="D59" s="43">
        <v>19907.199999999997</v>
      </c>
      <c r="E59" s="44">
        <v>4976.7999999999993</v>
      </c>
      <c r="F59" s="44">
        <v>4976.7999999999993</v>
      </c>
      <c r="G59" s="47">
        <f t="shared" si="0"/>
        <v>9953.5999999999985</v>
      </c>
    </row>
    <row r="60" spans="1:14" x14ac:dyDescent="0.25">
      <c r="A60" s="35" t="s">
        <v>358</v>
      </c>
      <c r="B60" s="35" t="s">
        <v>92</v>
      </c>
      <c r="C60" s="35" t="s">
        <v>93</v>
      </c>
      <c r="D60" s="38">
        <v>14712</v>
      </c>
      <c r="E60" s="39">
        <v>2868</v>
      </c>
      <c r="F60" s="39">
        <v>3948</v>
      </c>
      <c r="G60" s="47">
        <f t="shared" si="0"/>
        <v>6816</v>
      </c>
      <c r="H60" s="48">
        <v>1968</v>
      </c>
      <c r="I60" s="47">
        <f>G60-H60</f>
        <v>4848</v>
      </c>
      <c r="J60">
        <f>I60/24</f>
        <v>202</v>
      </c>
      <c r="K60" s="49">
        <f>(J60/30)/7</f>
        <v>0.96190476190476193</v>
      </c>
    </row>
    <row r="61" spans="1:14" x14ac:dyDescent="0.25">
      <c r="A61" s="40" t="s">
        <v>359</v>
      </c>
      <c r="B61" s="41"/>
      <c r="C61" s="42"/>
      <c r="D61" s="43">
        <v>14712</v>
      </c>
      <c r="E61" s="44">
        <v>2868</v>
      </c>
      <c r="F61" s="44">
        <v>3948</v>
      </c>
      <c r="G61" s="47">
        <f t="shared" si="0"/>
        <v>6816</v>
      </c>
    </row>
    <row r="62" spans="1:14" x14ac:dyDescent="0.25">
      <c r="A62" s="35" t="s">
        <v>360</v>
      </c>
      <c r="B62" s="35" t="s">
        <v>21</v>
      </c>
      <c r="C62" s="35" t="s">
        <v>22</v>
      </c>
      <c r="D62" s="38">
        <v>14520</v>
      </c>
      <c r="E62" s="39">
        <v>3630</v>
      </c>
      <c r="F62" s="39">
        <v>3630</v>
      </c>
      <c r="G62" s="47">
        <f t="shared" si="0"/>
        <v>7260</v>
      </c>
      <c r="H62" s="48">
        <v>0</v>
      </c>
      <c r="I62" s="47">
        <f>G62-H62</f>
        <v>7260</v>
      </c>
      <c r="J62">
        <f>I62/24</f>
        <v>302.5</v>
      </c>
      <c r="K62" s="49">
        <f>(J62/100)/7</f>
        <v>0.43214285714285711</v>
      </c>
    </row>
    <row r="63" spans="1:14" x14ac:dyDescent="0.25">
      <c r="A63" s="40" t="s">
        <v>361</v>
      </c>
      <c r="B63" s="41"/>
      <c r="C63" s="42"/>
      <c r="D63" s="43">
        <v>14520</v>
      </c>
      <c r="E63" s="44">
        <v>3630</v>
      </c>
      <c r="F63" s="44">
        <v>3630</v>
      </c>
      <c r="G63" s="47">
        <f t="shared" si="0"/>
        <v>7260</v>
      </c>
    </row>
    <row r="64" spans="1:14" x14ac:dyDescent="0.25">
      <c r="A64" s="35" t="s">
        <v>362</v>
      </c>
      <c r="B64" s="35" t="s">
        <v>176</v>
      </c>
      <c r="C64" s="35" t="s">
        <v>177</v>
      </c>
      <c r="D64" s="38">
        <v>10560</v>
      </c>
      <c r="E64" s="39">
        <v>2640</v>
      </c>
      <c r="F64" s="39">
        <v>2640</v>
      </c>
      <c r="G64" s="47">
        <f t="shared" si="0"/>
        <v>5280</v>
      </c>
    </row>
    <row r="65" spans="1:14" x14ac:dyDescent="0.25">
      <c r="A65" s="40" t="s">
        <v>363</v>
      </c>
      <c r="B65" s="41"/>
      <c r="C65" s="42"/>
      <c r="D65" s="43">
        <v>10560</v>
      </c>
      <c r="E65" s="44">
        <v>2640</v>
      </c>
      <c r="F65" s="44">
        <v>2640</v>
      </c>
      <c r="G65" s="47">
        <f t="shared" si="0"/>
        <v>5280</v>
      </c>
    </row>
    <row r="66" spans="1:14" x14ac:dyDescent="0.25">
      <c r="A66" s="36" t="s">
        <v>364</v>
      </c>
      <c r="B66" s="36" t="s">
        <v>211</v>
      </c>
      <c r="C66" s="35" t="s">
        <v>277</v>
      </c>
      <c r="D66" s="38">
        <v>2661.36</v>
      </c>
      <c r="E66" s="39">
        <v>652.67999999999995</v>
      </c>
      <c r="F66" s="39">
        <v>646.80000000000007</v>
      </c>
      <c r="G66" s="47">
        <f t="shared" si="0"/>
        <v>1299.48</v>
      </c>
      <c r="H66" s="48">
        <v>1054.7</v>
      </c>
      <c r="I66" s="47">
        <f>G66-H66</f>
        <v>244.77999999999997</v>
      </c>
      <c r="J66">
        <f>I66/1.56</f>
        <v>156.91025641025638</v>
      </c>
      <c r="K66" s="49">
        <f>(J66/55)/7</f>
        <v>0.40755910755910746</v>
      </c>
    </row>
    <row r="67" spans="1:14" x14ac:dyDescent="0.25">
      <c r="A67" s="36"/>
      <c r="B67" s="36" t="s">
        <v>100</v>
      </c>
      <c r="C67" s="35" t="s">
        <v>101</v>
      </c>
      <c r="D67" s="38">
        <v>2613.6</v>
      </c>
      <c r="E67" s="39">
        <v>653.4</v>
      </c>
      <c r="F67" s="39">
        <v>653.4</v>
      </c>
      <c r="G67" s="47">
        <f t="shared" si="0"/>
        <v>1306.8</v>
      </c>
      <c r="H67" s="48">
        <v>34.200000000000003</v>
      </c>
      <c r="I67" s="47">
        <f t="shared" ref="I67:I77" si="9">G67-H67</f>
        <v>1272.5999999999999</v>
      </c>
      <c r="J67">
        <f>I67/1.8</f>
        <v>706.99999999999989</v>
      </c>
      <c r="K67" s="49">
        <f t="shared" ref="K67:K77" si="10">(J67/55)/7</f>
        <v>1.836363636363636</v>
      </c>
    </row>
    <row r="68" spans="1:14" x14ac:dyDescent="0.25">
      <c r="A68" s="36"/>
      <c r="B68" s="36" t="s">
        <v>255</v>
      </c>
      <c r="C68" s="35" t="s">
        <v>257</v>
      </c>
      <c r="D68" s="38">
        <v>1819.8</v>
      </c>
      <c r="E68" s="39">
        <v>387.45</v>
      </c>
      <c r="F68" s="39">
        <v>477.45</v>
      </c>
      <c r="G68" s="47">
        <f t="shared" si="0"/>
        <v>864.9</v>
      </c>
      <c r="H68" s="48">
        <v>0</v>
      </c>
      <c r="I68" s="47">
        <f t="shared" si="9"/>
        <v>864.9</v>
      </c>
      <c r="J68">
        <f>I68/1.8</f>
        <v>480.5</v>
      </c>
      <c r="K68" s="49">
        <f t="shared" si="10"/>
        <v>1.2480519480519481</v>
      </c>
    </row>
    <row r="69" spans="1:14" x14ac:dyDescent="0.25">
      <c r="A69" s="36"/>
      <c r="B69" s="36" t="s">
        <v>268</v>
      </c>
      <c r="C69" s="35" t="s">
        <v>269</v>
      </c>
      <c r="D69" s="38">
        <v>1123.2</v>
      </c>
      <c r="E69" s="39">
        <v>280.8</v>
      </c>
      <c r="F69" s="39">
        <v>280.8</v>
      </c>
      <c r="G69" s="47">
        <f t="shared" ref="G69:G96" si="11">E69+F69</f>
        <v>561.6</v>
      </c>
      <c r="H69" s="48">
        <v>216.2</v>
      </c>
      <c r="I69" s="47">
        <f t="shared" si="9"/>
        <v>345.40000000000003</v>
      </c>
      <c r="J69">
        <f>I69/1.404</f>
        <v>246.01139601139604</v>
      </c>
      <c r="K69" s="49">
        <f>(J69/60)/7</f>
        <v>0.58574141907475241</v>
      </c>
    </row>
    <row r="70" spans="1:14" x14ac:dyDescent="0.25">
      <c r="A70" s="36"/>
      <c r="B70" s="36" t="s">
        <v>148</v>
      </c>
      <c r="C70" s="35" t="s">
        <v>149</v>
      </c>
      <c r="D70" s="38">
        <v>970.37999999999988</v>
      </c>
      <c r="E70" s="39">
        <v>242.59499999999997</v>
      </c>
      <c r="F70" s="39">
        <v>242.59499999999997</v>
      </c>
      <c r="G70" s="47">
        <f t="shared" si="11"/>
        <v>485.18999999999994</v>
      </c>
      <c r="H70" s="48">
        <v>64.8</v>
      </c>
      <c r="I70" s="47">
        <f t="shared" si="9"/>
        <v>420.38999999999993</v>
      </c>
      <c r="J70">
        <f>I70/1.62</f>
        <v>259.49999999999994</v>
      </c>
      <c r="K70" s="49">
        <f t="shared" si="10"/>
        <v>0.67402597402597386</v>
      </c>
    </row>
    <row r="71" spans="1:14" x14ac:dyDescent="0.25">
      <c r="A71" s="36"/>
      <c r="B71" s="36" t="s">
        <v>275</v>
      </c>
      <c r="C71" s="35" t="s">
        <v>276</v>
      </c>
      <c r="D71" s="38">
        <v>750.06</v>
      </c>
      <c r="E71" s="39">
        <v>187.51499999999999</v>
      </c>
      <c r="F71" s="39">
        <v>187.51499999999999</v>
      </c>
      <c r="G71" s="47">
        <f t="shared" si="11"/>
        <v>375.03</v>
      </c>
      <c r="H71" s="48">
        <v>0</v>
      </c>
      <c r="I71" s="47">
        <f t="shared" si="9"/>
        <v>375.03</v>
      </c>
      <c r="J71" s="19">
        <f>I71/1.62</f>
        <v>231.49999999999997</v>
      </c>
      <c r="K71" s="49">
        <f t="shared" si="10"/>
        <v>0.60129870129870133</v>
      </c>
    </row>
    <row r="72" spans="1:14" x14ac:dyDescent="0.25">
      <c r="A72" s="36"/>
      <c r="B72" s="36" t="s">
        <v>294</v>
      </c>
      <c r="C72" s="35" t="s">
        <v>295</v>
      </c>
      <c r="D72" s="38">
        <v>138.84</v>
      </c>
      <c r="E72" s="39">
        <v>34.71</v>
      </c>
      <c r="F72" s="39">
        <v>34.71</v>
      </c>
      <c r="G72" s="47">
        <f t="shared" si="11"/>
        <v>69.42</v>
      </c>
      <c r="H72" s="48">
        <v>69</v>
      </c>
      <c r="I72" s="47">
        <f t="shared" si="9"/>
        <v>0.42000000000000171</v>
      </c>
      <c r="K72" s="49">
        <f t="shared" si="10"/>
        <v>0</v>
      </c>
    </row>
    <row r="73" spans="1:14" x14ac:dyDescent="0.25">
      <c r="A73" s="36"/>
      <c r="B73" s="36" t="s">
        <v>278</v>
      </c>
      <c r="C73" s="35" t="s">
        <v>279</v>
      </c>
      <c r="D73" s="38">
        <v>74.412000000000006</v>
      </c>
      <c r="E73" s="39">
        <v>18.603000000000002</v>
      </c>
      <c r="F73" s="39">
        <v>18.603000000000002</v>
      </c>
      <c r="G73" s="47">
        <f t="shared" si="11"/>
        <v>37.206000000000003</v>
      </c>
      <c r="H73" s="48">
        <v>0</v>
      </c>
      <c r="I73" s="47">
        <f t="shared" si="9"/>
        <v>37.206000000000003</v>
      </c>
      <c r="J73">
        <f>I73/1.404</f>
        <v>26.500000000000004</v>
      </c>
      <c r="K73" s="49">
        <f t="shared" si="10"/>
        <v>6.883116883116884E-2</v>
      </c>
    </row>
    <row r="74" spans="1:14" x14ac:dyDescent="0.25">
      <c r="A74" s="36"/>
      <c r="B74" s="36" t="s">
        <v>296</v>
      </c>
      <c r="C74" s="35" t="s">
        <v>297</v>
      </c>
      <c r="D74" s="38">
        <v>73.8</v>
      </c>
      <c r="E74" s="39">
        <v>35.799999999999997</v>
      </c>
      <c r="F74" s="39">
        <v>18.8</v>
      </c>
      <c r="G74" s="47">
        <f t="shared" si="11"/>
        <v>54.599999999999994</v>
      </c>
      <c r="H74" s="48">
        <v>73.8</v>
      </c>
      <c r="I74" s="47">
        <f t="shared" si="9"/>
        <v>-19.200000000000003</v>
      </c>
      <c r="K74" s="49">
        <f t="shared" si="10"/>
        <v>0</v>
      </c>
    </row>
    <row r="75" spans="1:14" x14ac:dyDescent="0.25">
      <c r="A75" s="36"/>
      <c r="B75" s="36" t="s">
        <v>280</v>
      </c>
      <c r="C75" s="35" t="s">
        <v>281</v>
      </c>
      <c r="D75" s="38">
        <v>55.08</v>
      </c>
      <c r="E75" s="39">
        <v>13.77</v>
      </c>
      <c r="F75" s="39">
        <v>13.77</v>
      </c>
      <c r="G75" s="47">
        <f t="shared" si="11"/>
        <v>27.54</v>
      </c>
      <c r="H75" s="48">
        <v>0</v>
      </c>
      <c r="I75" s="47">
        <f t="shared" si="9"/>
        <v>27.54</v>
      </c>
      <c r="J75">
        <f>I75/1.62</f>
        <v>17</v>
      </c>
      <c r="K75" s="49">
        <f t="shared" si="10"/>
        <v>4.4155844155844157E-2</v>
      </c>
    </row>
    <row r="76" spans="1:14" x14ac:dyDescent="0.25">
      <c r="A76" s="36"/>
      <c r="B76" s="36" t="s">
        <v>291</v>
      </c>
      <c r="C76" s="35" t="s">
        <v>292</v>
      </c>
      <c r="D76" s="38">
        <v>34.020000000000003</v>
      </c>
      <c r="E76" s="39">
        <v>8.5050000000000008</v>
      </c>
      <c r="F76" s="39">
        <v>8.5050000000000008</v>
      </c>
      <c r="G76" s="47">
        <f t="shared" si="11"/>
        <v>17.010000000000002</v>
      </c>
      <c r="H76" s="48">
        <v>0</v>
      </c>
      <c r="I76" s="47">
        <f t="shared" si="9"/>
        <v>17.010000000000002</v>
      </c>
      <c r="J76">
        <f>I76/1.62</f>
        <v>10.5</v>
      </c>
      <c r="K76" s="49">
        <f t="shared" si="10"/>
        <v>2.7272727272727275E-2</v>
      </c>
      <c r="N76">
        <v>6</v>
      </c>
    </row>
    <row r="77" spans="1:14" x14ac:dyDescent="0.25">
      <c r="A77" s="35"/>
      <c r="B77" s="35" t="s">
        <v>298</v>
      </c>
      <c r="C77" s="35" t="s">
        <v>299</v>
      </c>
      <c r="D77" s="38">
        <v>11.7</v>
      </c>
      <c r="E77" s="39">
        <v>3.66</v>
      </c>
      <c r="F77" s="39">
        <v>3</v>
      </c>
      <c r="G77" s="47">
        <f t="shared" si="11"/>
        <v>6.66</v>
      </c>
      <c r="H77" s="48">
        <v>7</v>
      </c>
      <c r="I77" s="47">
        <f t="shared" si="9"/>
        <v>-0.33999999999999986</v>
      </c>
      <c r="K77" s="49">
        <f t="shared" si="10"/>
        <v>0</v>
      </c>
    </row>
    <row r="78" spans="1:14" x14ac:dyDescent="0.25">
      <c r="A78" s="40" t="s">
        <v>365</v>
      </c>
      <c r="B78" s="41"/>
      <c r="C78" s="42"/>
      <c r="D78" s="43">
        <v>10326.252</v>
      </c>
      <c r="E78" s="44">
        <v>2519.4879999999994</v>
      </c>
      <c r="F78" s="44">
        <v>2585.9479999999999</v>
      </c>
      <c r="G78" s="47">
        <f t="shared" si="11"/>
        <v>5105.4359999999997</v>
      </c>
    </row>
    <row r="79" spans="1:14" x14ac:dyDescent="0.25">
      <c r="A79" s="36" t="s">
        <v>366</v>
      </c>
      <c r="B79" s="36" t="s">
        <v>65</v>
      </c>
      <c r="C79" s="35" t="s">
        <v>66</v>
      </c>
      <c r="D79" s="38">
        <v>9120</v>
      </c>
      <c r="E79" s="39">
        <v>2280</v>
      </c>
      <c r="F79" s="39">
        <v>2280</v>
      </c>
      <c r="G79" s="47">
        <f t="shared" si="11"/>
        <v>4560</v>
      </c>
      <c r="H79" s="48">
        <v>0</v>
      </c>
      <c r="I79" s="47">
        <f>G79-H79</f>
        <v>4560</v>
      </c>
      <c r="J79">
        <f>I79/30</f>
        <v>152</v>
      </c>
      <c r="K79" s="49">
        <f>(J79/28)/7</f>
        <v>0.77551020408163274</v>
      </c>
    </row>
    <row r="80" spans="1:14" x14ac:dyDescent="0.25">
      <c r="A80" s="36"/>
      <c r="B80" s="36" t="s">
        <v>112</v>
      </c>
      <c r="C80" s="35" t="s">
        <v>113</v>
      </c>
      <c r="D80" s="38">
        <v>648</v>
      </c>
      <c r="E80" s="39">
        <v>162</v>
      </c>
      <c r="F80" s="39">
        <v>162</v>
      </c>
      <c r="G80" s="47">
        <f t="shared" si="11"/>
        <v>324</v>
      </c>
      <c r="H80" s="48">
        <v>0</v>
      </c>
      <c r="I80" s="47">
        <f>G80-H80</f>
        <v>324</v>
      </c>
      <c r="J80">
        <f>I80/24</f>
        <v>13.5</v>
      </c>
      <c r="K80" s="49">
        <f>(J80/34)/7</f>
        <v>5.6722689075630252E-2</v>
      </c>
    </row>
    <row r="81" spans="1:11" x14ac:dyDescent="0.25">
      <c r="A81" s="36"/>
      <c r="B81" s="36" t="s">
        <v>124</v>
      </c>
      <c r="C81" s="35" t="s">
        <v>273</v>
      </c>
      <c r="D81" s="38">
        <v>264</v>
      </c>
      <c r="E81" s="39">
        <v>66</v>
      </c>
      <c r="F81" s="39">
        <v>66</v>
      </c>
      <c r="G81" s="47">
        <f t="shared" si="11"/>
        <v>132</v>
      </c>
      <c r="H81" s="48">
        <v>0</v>
      </c>
      <c r="I81" s="47">
        <f>G81-H81</f>
        <v>132</v>
      </c>
      <c r="J81" s="19">
        <f>I81/24</f>
        <v>5.5</v>
      </c>
      <c r="K81" s="49">
        <f>(J81/34)/7</f>
        <v>2.3109243697478993E-2</v>
      </c>
    </row>
    <row r="82" spans="1:11" x14ac:dyDescent="0.25">
      <c r="A82" s="35"/>
      <c r="B82" s="35" t="s">
        <v>48</v>
      </c>
      <c r="C82" s="35" t="s">
        <v>49</v>
      </c>
      <c r="D82" s="38">
        <v>24</v>
      </c>
      <c r="E82" s="39">
        <v>6</v>
      </c>
      <c r="F82" s="39">
        <v>6</v>
      </c>
      <c r="G82" s="47">
        <f t="shared" si="11"/>
        <v>12</v>
      </c>
      <c r="I82" s="47">
        <f>G82-H82</f>
        <v>12</v>
      </c>
      <c r="J82" s="19">
        <f>I82/24</f>
        <v>0.5</v>
      </c>
      <c r="K82" s="49">
        <f>(J82/34)/7</f>
        <v>2.1008403361344537E-3</v>
      </c>
    </row>
    <row r="83" spans="1:11" x14ac:dyDescent="0.25">
      <c r="A83" s="40" t="s">
        <v>367</v>
      </c>
      <c r="B83" s="41"/>
      <c r="C83" s="42"/>
      <c r="D83" s="43">
        <v>10056</v>
      </c>
      <c r="E83" s="44">
        <v>2514</v>
      </c>
      <c r="F83" s="44">
        <v>2514</v>
      </c>
      <c r="G83" s="47">
        <f t="shared" si="11"/>
        <v>5028</v>
      </c>
    </row>
    <row r="84" spans="1:11" x14ac:dyDescent="0.25">
      <c r="A84" s="36" t="s">
        <v>368</v>
      </c>
      <c r="B84" s="36" t="s">
        <v>67</v>
      </c>
      <c r="C84" s="35" t="s">
        <v>68</v>
      </c>
      <c r="D84" s="38">
        <v>4770</v>
      </c>
      <c r="E84" s="39">
        <v>1192.5</v>
      </c>
      <c r="F84" s="39">
        <v>1192.5</v>
      </c>
      <c r="G84" s="47">
        <f t="shared" si="11"/>
        <v>2385</v>
      </c>
      <c r="H84" s="48">
        <v>651</v>
      </c>
      <c r="I84" s="47">
        <f>G84-H84</f>
        <v>1734</v>
      </c>
      <c r="J84">
        <f>I84/3</f>
        <v>578</v>
      </c>
      <c r="K84" s="49">
        <f>(J84/350)/7</f>
        <v>0.23591836734693877</v>
      </c>
    </row>
    <row r="85" spans="1:11" x14ac:dyDescent="0.25">
      <c r="A85" s="35"/>
      <c r="B85" s="35" t="s">
        <v>17</v>
      </c>
      <c r="C85" s="35" t="s">
        <v>274</v>
      </c>
      <c r="D85" s="38">
        <v>2163</v>
      </c>
      <c r="E85" s="39">
        <v>540.75</v>
      </c>
      <c r="F85" s="39">
        <v>540.75</v>
      </c>
      <c r="G85" s="47">
        <f t="shared" si="11"/>
        <v>1081.5</v>
      </c>
      <c r="H85" s="48">
        <v>0</v>
      </c>
      <c r="I85" s="47">
        <f>G85-H85</f>
        <v>1081.5</v>
      </c>
      <c r="J85" s="19">
        <f>I85/3</f>
        <v>360.5</v>
      </c>
      <c r="K85" s="49">
        <f>(J85/350)/7</f>
        <v>0.14714285714285716</v>
      </c>
    </row>
    <row r="86" spans="1:11" x14ac:dyDescent="0.25">
      <c r="A86" s="40" t="s">
        <v>369</v>
      </c>
      <c r="B86" s="41"/>
      <c r="C86" s="42"/>
      <c r="D86" s="43">
        <v>6933</v>
      </c>
      <c r="E86" s="44">
        <v>1733.25</v>
      </c>
      <c r="F86" s="44">
        <v>1733.25</v>
      </c>
      <c r="G86" s="47">
        <f t="shared" si="11"/>
        <v>3466.5</v>
      </c>
    </row>
    <row r="87" spans="1:11" x14ac:dyDescent="0.25">
      <c r="A87" s="35" t="s">
        <v>370</v>
      </c>
      <c r="B87" s="35" t="s">
        <v>178</v>
      </c>
      <c r="C87" s="35" t="s">
        <v>179</v>
      </c>
      <c r="D87" s="38">
        <v>6600</v>
      </c>
      <c r="E87" s="39">
        <v>1650</v>
      </c>
      <c r="F87" s="39">
        <v>1650</v>
      </c>
      <c r="G87" s="47">
        <f t="shared" si="11"/>
        <v>3300</v>
      </c>
    </row>
    <row r="88" spans="1:11" x14ac:dyDescent="0.25">
      <c r="A88" s="40" t="s">
        <v>371</v>
      </c>
      <c r="B88" s="41"/>
      <c r="C88" s="42"/>
      <c r="D88" s="43">
        <v>6600</v>
      </c>
      <c r="E88" s="44">
        <v>1650</v>
      </c>
      <c r="F88" s="44">
        <v>1650</v>
      </c>
      <c r="G88" s="47">
        <f t="shared" si="11"/>
        <v>3300</v>
      </c>
    </row>
    <row r="89" spans="1:11" x14ac:dyDescent="0.25">
      <c r="A89" s="36" t="s">
        <v>372</v>
      </c>
      <c r="B89" s="36" t="s">
        <v>19</v>
      </c>
      <c r="C89" s="35" t="s">
        <v>20</v>
      </c>
      <c r="D89" s="38">
        <v>4277.8799999999992</v>
      </c>
      <c r="E89" s="39">
        <v>991.43999999999983</v>
      </c>
      <c r="F89" s="39">
        <v>1095.48</v>
      </c>
      <c r="G89" s="47">
        <f t="shared" si="11"/>
        <v>2086.92</v>
      </c>
    </row>
    <row r="90" spans="1:11" x14ac:dyDescent="0.25">
      <c r="A90" s="35"/>
      <c r="B90" s="35" t="s">
        <v>28</v>
      </c>
      <c r="C90" s="35" t="s">
        <v>29</v>
      </c>
      <c r="D90" s="38">
        <v>144</v>
      </c>
      <c r="E90" s="39">
        <v>0</v>
      </c>
      <c r="F90" s="39">
        <v>42</v>
      </c>
      <c r="G90" s="47">
        <f t="shared" si="11"/>
        <v>42</v>
      </c>
    </row>
    <row r="91" spans="1:11" x14ac:dyDescent="0.25">
      <c r="A91" s="40" t="s">
        <v>373</v>
      </c>
      <c r="B91" s="41"/>
      <c r="C91" s="42"/>
      <c r="D91" s="43">
        <v>4421.8799999999992</v>
      </c>
      <c r="E91" s="44">
        <v>991.43999999999983</v>
      </c>
      <c r="F91" s="44">
        <v>1137.48</v>
      </c>
      <c r="G91" s="47">
        <f t="shared" si="11"/>
        <v>2128.92</v>
      </c>
      <c r="H91" s="44">
        <v>42</v>
      </c>
    </row>
    <row r="92" spans="1:11" x14ac:dyDescent="0.25">
      <c r="A92" s="35" t="s">
        <v>374</v>
      </c>
      <c r="B92" s="35" t="s">
        <v>2</v>
      </c>
      <c r="C92" s="35" t="s">
        <v>3</v>
      </c>
      <c r="D92" s="38">
        <v>1584</v>
      </c>
      <c r="E92" s="39">
        <v>396</v>
      </c>
      <c r="F92" s="39">
        <v>396</v>
      </c>
      <c r="G92" s="47">
        <f t="shared" si="11"/>
        <v>792</v>
      </c>
    </row>
    <row r="93" spans="1:11" x14ac:dyDescent="0.25">
      <c r="A93" s="40" t="s">
        <v>375</v>
      </c>
      <c r="B93" s="41"/>
      <c r="C93" s="42"/>
      <c r="D93" s="43">
        <v>1584</v>
      </c>
      <c r="E93" s="44">
        <v>396</v>
      </c>
      <c r="F93" s="44">
        <v>396</v>
      </c>
      <c r="G93" s="47">
        <f t="shared" si="11"/>
        <v>792</v>
      </c>
    </row>
    <row r="94" spans="1:11" x14ac:dyDescent="0.25">
      <c r="A94" s="35" t="s">
        <v>376</v>
      </c>
      <c r="B94" s="35" t="s">
        <v>126</v>
      </c>
      <c r="C94" s="35" t="s">
        <v>127</v>
      </c>
      <c r="D94" s="38">
        <v>6.12</v>
      </c>
      <c r="E94" s="39">
        <v>1.53</v>
      </c>
      <c r="F94" s="39">
        <v>1.53</v>
      </c>
      <c r="G94" s="47">
        <f t="shared" si="11"/>
        <v>3.06</v>
      </c>
    </row>
    <row r="95" spans="1:11" x14ac:dyDescent="0.25">
      <c r="A95" s="40" t="s">
        <v>377</v>
      </c>
      <c r="B95" s="41"/>
      <c r="C95" s="42"/>
      <c r="D95" s="43">
        <v>6.12</v>
      </c>
      <c r="E95" s="44">
        <v>1.53</v>
      </c>
      <c r="F95" s="44">
        <v>1.53</v>
      </c>
      <c r="G95" s="47">
        <f t="shared" si="11"/>
        <v>3.06</v>
      </c>
    </row>
    <row r="96" spans="1:11" x14ac:dyDescent="0.25">
      <c r="A96" s="32" t="s">
        <v>334</v>
      </c>
      <c r="B96" s="33"/>
      <c r="C96" s="34"/>
      <c r="D96" s="45">
        <v>953767.87199999986</v>
      </c>
      <c r="E96" s="46">
        <v>187712.55799999996</v>
      </c>
      <c r="F96" s="46">
        <v>247395.18799999997</v>
      </c>
      <c r="G96" s="47">
        <f t="shared" si="11"/>
        <v>435107.74599999993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DT288"/>
  <sheetViews>
    <sheetView workbookViewId="0">
      <selection activeCell="X293" sqref="X293"/>
    </sheetView>
  </sheetViews>
  <sheetFormatPr defaultRowHeight="15" x14ac:dyDescent="0.25"/>
  <cols>
    <col min="3" max="3" width="12.28515625" bestFit="1" customWidth="1"/>
    <col min="4" max="4" width="42.28515625" bestFit="1" customWidth="1"/>
    <col min="5" max="22" width="0" hidden="1" customWidth="1"/>
    <col min="23" max="23" width="14.7109375" bestFit="1" customWidth="1"/>
    <col min="25" max="122" width="0" hidden="1" customWidth="1"/>
  </cols>
  <sheetData>
    <row r="1" spans="1:124" x14ac:dyDescent="0.25">
      <c r="A1" t="s">
        <v>413</v>
      </c>
      <c r="D1" t="s">
        <v>415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60</v>
      </c>
      <c r="L1">
        <v>0</v>
      </c>
      <c r="M1">
        <v>0</v>
      </c>
      <c r="W1">
        <v>0</v>
      </c>
    </row>
    <row r="2" spans="1:124" hidden="1" x14ac:dyDescent="0.25">
      <c r="D2">
        <v>43616</v>
      </c>
      <c r="E2">
        <v>11460371.294999998</v>
      </c>
      <c r="F2">
        <v>10941022.392999997</v>
      </c>
      <c r="G2">
        <v>519348.90199999983</v>
      </c>
      <c r="H2">
        <v>6285544.5080000032</v>
      </c>
      <c r="I2">
        <v>1120292.348</v>
      </c>
      <c r="J2">
        <v>7405836.855999995</v>
      </c>
      <c r="K2">
        <v>10895655.660000008</v>
      </c>
      <c r="L2">
        <v>10554401.70600001</v>
      </c>
      <c r="M2">
        <v>341313.95399999985</v>
      </c>
      <c r="W2">
        <v>11400236.66</v>
      </c>
      <c r="BC2">
        <v>0</v>
      </c>
      <c r="BD2">
        <v>341313.95399999985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DG2">
        <v>6987316.0690000001</v>
      </c>
      <c r="DH2">
        <v>18.387292152056077</v>
      </c>
    </row>
    <row r="3" spans="1:124" hidden="1" x14ac:dyDescent="0.25">
      <c r="A3" t="s">
        <v>414</v>
      </c>
      <c r="B3" t="s">
        <v>414</v>
      </c>
      <c r="C3" t="s">
        <v>414</v>
      </c>
      <c r="E3">
        <v>11460371.294999998</v>
      </c>
      <c r="F3">
        <v>10941022.392999997</v>
      </c>
      <c r="G3">
        <v>519348.90199999983</v>
      </c>
      <c r="H3">
        <v>6285544.5080000032</v>
      </c>
      <c r="I3">
        <v>1120292.348</v>
      </c>
      <c r="J3">
        <v>7405836.855999995</v>
      </c>
      <c r="K3">
        <v>10895715.660000008</v>
      </c>
      <c r="L3">
        <v>10554401.70600001</v>
      </c>
      <c r="M3">
        <v>341313.95399999985</v>
      </c>
      <c r="N3" t="s">
        <v>416</v>
      </c>
      <c r="O3" t="s">
        <v>416</v>
      </c>
      <c r="P3" t="s">
        <v>416</v>
      </c>
      <c r="Q3" t="s">
        <v>416</v>
      </c>
      <c r="W3">
        <v>11400236.66</v>
      </c>
      <c r="AE3">
        <v>723.14650000000006</v>
      </c>
      <c r="AF3">
        <v>1232.6624999999999</v>
      </c>
      <c r="AG3">
        <v>1937.865</v>
      </c>
      <c r="AH3">
        <v>2642.2829999999999</v>
      </c>
      <c r="AI3">
        <v>339305.95399999985</v>
      </c>
      <c r="AJ3">
        <v>0</v>
      </c>
      <c r="AK3">
        <v>0</v>
      </c>
      <c r="AL3">
        <v>0</v>
      </c>
      <c r="AM3">
        <v>341313.95399999985</v>
      </c>
      <c r="AU3">
        <v>1955.8089999999997</v>
      </c>
      <c r="AV3">
        <v>3893.674</v>
      </c>
      <c r="AW3">
        <v>6535.9570000000003</v>
      </c>
      <c r="AX3">
        <v>345841.91099999991</v>
      </c>
      <c r="AY3">
        <v>1002</v>
      </c>
      <c r="AZ3">
        <v>503</v>
      </c>
      <c r="BA3">
        <v>503</v>
      </c>
      <c r="BB3">
        <v>339305.95399999985</v>
      </c>
      <c r="BC3">
        <v>43616</v>
      </c>
      <c r="BD3">
        <v>43617</v>
      </c>
      <c r="BE3">
        <v>43618</v>
      </c>
      <c r="BF3">
        <v>43619</v>
      </c>
      <c r="BG3">
        <v>43620</v>
      </c>
      <c r="BH3">
        <v>43621</v>
      </c>
      <c r="BI3">
        <v>43622</v>
      </c>
      <c r="BJ3">
        <v>43623</v>
      </c>
      <c r="BK3">
        <v>43624</v>
      </c>
      <c r="BL3">
        <v>43625</v>
      </c>
      <c r="BM3">
        <v>43626</v>
      </c>
      <c r="BN3">
        <v>43627</v>
      </c>
      <c r="BO3">
        <v>43628</v>
      </c>
      <c r="BP3">
        <v>43629</v>
      </c>
      <c r="BQ3">
        <v>43630</v>
      </c>
      <c r="BR3">
        <v>43631</v>
      </c>
      <c r="BS3">
        <v>43632</v>
      </c>
      <c r="BT3">
        <v>43633</v>
      </c>
      <c r="BU3">
        <v>43634</v>
      </c>
      <c r="BV3">
        <v>43635</v>
      </c>
      <c r="BW3">
        <v>43636</v>
      </c>
      <c r="BX3">
        <v>43637</v>
      </c>
      <c r="BY3">
        <v>43638</v>
      </c>
      <c r="BZ3">
        <v>43639</v>
      </c>
      <c r="CA3">
        <v>43640</v>
      </c>
      <c r="CB3">
        <v>43641</v>
      </c>
      <c r="CC3">
        <v>43642</v>
      </c>
      <c r="CD3">
        <v>43643</v>
      </c>
      <c r="CE3">
        <v>43644</v>
      </c>
      <c r="CF3">
        <v>43645</v>
      </c>
      <c r="CG3">
        <v>43646</v>
      </c>
      <c r="CK3" t="s">
        <v>438</v>
      </c>
      <c r="CN3" t="s">
        <v>438</v>
      </c>
      <c r="CQ3" t="s">
        <v>438</v>
      </c>
      <c r="CT3" t="s">
        <v>438</v>
      </c>
      <c r="CW3" t="s">
        <v>438</v>
      </c>
      <c r="DM3" t="s">
        <v>439</v>
      </c>
      <c r="DN3">
        <v>240485.83899999998</v>
      </c>
    </row>
    <row r="4" spans="1:124" hidden="1" x14ac:dyDescent="0.25">
      <c r="E4" t="s">
        <v>417</v>
      </c>
      <c r="F4" t="s">
        <v>417</v>
      </c>
      <c r="H4" t="s">
        <v>417</v>
      </c>
      <c r="I4" t="s">
        <v>417</v>
      </c>
      <c r="K4" t="s">
        <v>417</v>
      </c>
      <c r="L4" t="s">
        <v>417</v>
      </c>
      <c r="N4" t="s">
        <v>418</v>
      </c>
      <c r="W4" t="s">
        <v>417</v>
      </c>
      <c r="AA4" t="s">
        <v>440</v>
      </c>
      <c r="AE4" t="s">
        <v>441</v>
      </c>
      <c r="AJ4" t="s">
        <v>442</v>
      </c>
      <c r="AO4" t="s">
        <v>443</v>
      </c>
      <c r="AP4" t="s">
        <v>444</v>
      </c>
      <c r="AQ4" t="s">
        <v>445</v>
      </c>
      <c r="AU4" t="s">
        <v>446</v>
      </c>
      <c r="AY4" t="s">
        <v>447</v>
      </c>
      <c r="BC4" t="s">
        <v>448</v>
      </c>
      <c r="CJ4" t="s">
        <v>449</v>
      </c>
      <c r="CM4" t="s">
        <v>450</v>
      </c>
      <c r="CP4" t="s">
        <v>451</v>
      </c>
      <c r="CS4" t="s">
        <v>452</v>
      </c>
      <c r="CV4" t="s">
        <v>453</v>
      </c>
      <c r="CY4" t="s">
        <v>454</v>
      </c>
      <c r="DG4" t="s">
        <v>455</v>
      </c>
    </row>
    <row r="5" spans="1:124" hidden="1" x14ac:dyDescent="0.25">
      <c r="A5" t="s">
        <v>382</v>
      </c>
      <c r="B5" t="s">
        <v>301</v>
      </c>
      <c r="C5" t="s">
        <v>302</v>
      </c>
      <c r="D5" t="s">
        <v>303</v>
      </c>
      <c r="E5" t="s">
        <v>419</v>
      </c>
      <c r="F5" t="s">
        <v>420</v>
      </c>
      <c r="G5" t="s">
        <v>421</v>
      </c>
      <c r="H5" t="s">
        <v>422</v>
      </c>
      <c r="I5" t="s">
        <v>423</v>
      </c>
      <c r="J5" t="s">
        <v>424</v>
      </c>
      <c r="K5" t="s">
        <v>425</v>
      </c>
      <c r="L5" t="s">
        <v>426</v>
      </c>
      <c r="M5" t="s">
        <v>304</v>
      </c>
      <c r="N5" t="s">
        <v>427</v>
      </c>
      <c r="O5" t="s">
        <v>428</v>
      </c>
      <c r="P5" t="s">
        <v>429</v>
      </c>
      <c r="Q5" t="s">
        <v>430</v>
      </c>
      <c r="R5" t="s">
        <v>431</v>
      </c>
      <c r="S5" t="s">
        <v>432</v>
      </c>
      <c r="T5" t="s">
        <v>433</v>
      </c>
      <c r="U5" t="s">
        <v>434</v>
      </c>
      <c r="V5" t="s">
        <v>435</v>
      </c>
      <c r="W5" t="s">
        <v>436</v>
      </c>
      <c r="X5" t="s">
        <v>437</v>
      </c>
      <c r="Y5" t="s">
        <v>456</v>
      </c>
      <c r="Z5" t="s">
        <v>457</v>
      </c>
      <c r="AA5" t="s">
        <v>458</v>
      </c>
      <c r="AB5" t="s">
        <v>459</v>
      </c>
      <c r="AC5" t="s">
        <v>460</v>
      </c>
      <c r="AD5" t="s">
        <v>461</v>
      </c>
      <c r="AE5" t="s">
        <v>458</v>
      </c>
      <c r="AF5" t="s">
        <v>459</v>
      </c>
      <c r="AG5" t="s">
        <v>460</v>
      </c>
      <c r="AH5" t="s">
        <v>461</v>
      </c>
      <c r="AI5" t="s">
        <v>462</v>
      </c>
      <c r="AJ5" t="s">
        <v>463</v>
      </c>
      <c r="AK5" t="s">
        <v>464</v>
      </c>
      <c r="AL5" t="s">
        <v>465</v>
      </c>
      <c r="AM5" t="s">
        <v>462</v>
      </c>
      <c r="AN5" t="s">
        <v>466</v>
      </c>
      <c r="AO5" t="s">
        <v>467</v>
      </c>
      <c r="AP5" t="s">
        <v>468</v>
      </c>
      <c r="AQ5" t="s">
        <v>459</v>
      </c>
      <c r="AR5" t="s">
        <v>460</v>
      </c>
      <c r="AS5" t="s">
        <v>461</v>
      </c>
      <c r="AT5" t="s">
        <v>462</v>
      </c>
      <c r="AU5" t="s">
        <v>459</v>
      </c>
      <c r="AV5" t="s">
        <v>460</v>
      </c>
      <c r="AW5" t="s">
        <v>461</v>
      </c>
      <c r="AX5" t="s">
        <v>462</v>
      </c>
      <c r="AY5" t="s">
        <v>469</v>
      </c>
      <c r="AZ5" t="s">
        <v>470</v>
      </c>
      <c r="BA5" t="s">
        <v>471</v>
      </c>
      <c r="BB5" t="s">
        <v>472</v>
      </c>
      <c r="BC5" t="s">
        <v>473</v>
      </c>
      <c r="BD5" t="s">
        <v>474</v>
      </c>
      <c r="BE5" t="s">
        <v>475</v>
      </c>
      <c r="BF5" t="s">
        <v>476</v>
      </c>
      <c r="BG5" t="s">
        <v>477</v>
      </c>
      <c r="BH5" t="s">
        <v>478</v>
      </c>
      <c r="BI5" t="s">
        <v>479</v>
      </c>
      <c r="BJ5" t="s">
        <v>480</v>
      </c>
      <c r="BK5" t="s">
        <v>481</v>
      </c>
      <c r="BL5" t="s">
        <v>482</v>
      </c>
      <c r="BM5" t="s">
        <v>483</v>
      </c>
      <c r="BN5" t="s">
        <v>484</v>
      </c>
      <c r="BO5" t="s">
        <v>485</v>
      </c>
      <c r="BP5" t="s">
        <v>486</v>
      </c>
      <c r="BQ5" t="s">
        <v>487</v>
      </c>
      <c r="BR5" t="s">
        <v>488</v>
      </c>
      <c r="BS5" t="s">
        <v>489</v>
      </c>
      <c r="BT5" t="s">
        <v>490</v>
      </c>
      <c r="BU5" t="s">
        <v>491</v>
      </c>
      <c r="BV5" t="s">
        <v>492</v>
      </c>
      <c r="BW5" t="s">
        <v>493</v>
      </c>
      <c r="BX5" t="s">
        <v>494</v>
      </c>
      <c r="BY5" t="s">
        <v>495</v>
      </c>
      <c r="BZ5" t="s">
        <v>496</v>
      </c>
      <c r="CA5" t="s">
        <v>497</v>
      </c>
      <c r="CB5" t="s">
        <v>498</v>
      </c>
      <c r="CC5" t="s">
        <v>499</v>
      </c>
      <c r="CD5" t="s">
        <v>500</v>
      </c>
      <c r="CE5" t="s">
        <v>501</v>
      </c>
      <c r="CF5" t="s">
        <v>502</v>
      </c>
      <c r="CG5" t="s">
        <v>503</v>
      </c>
      <c r="CH5" t="s">
        <v>504</v>
      </c>
      <c r="CI5" t="s">
        <v>505</v>
      </c>
      <c r="CJ5" t="s">
        <v>506</v>
      </c>
      <c r="CK5" t="s">
        <v>507</v>
      </c>
      <c r="CL5" t="s">
        <v>508</v>
      </c>
      <c r="CM5" t="s">
        <v>509</v>
      </c>
      <c r="CN5" t="s">
        <v>510</v>
      </c>
      <c r="CO5" t="s">
        <v>511</v>
      </c>
      <c r="CP5" t="s">
        <v>512</v>
      </c>
      <c r="CQ5" t="s">
        <v>513</v>
      </c>
      <c r="CR5" t="s">
        <v>514</v>
      </c>
      <c r="CS5" t="s">
        <v>515</v>
      </c>
      <c r="CT5" t="s">
        <v>516</v>
      </c>
      <c r="CU5" t="s">
        <v>517</v>
      </c>
      <c r="CV5" t="s">
        <v>518</v>
      </c>
      <c r="CW5" t="s">
        <v>519</v>
      </c>
      <c r="CX5" t="s">
        <v>517</v>
      </c>
      <c r="CY5" t="s">
        <v>520</v>
      </c>
      <c r="CZ5" t="s">
        <v>521</v>
      </c>
      <c r="DA5" t="s">
        <v>522</v>
      </c>
      <c r="DB5" t="s">
        <v>523</v>
      </c>
      <c r="DC5" t="s">
        <v>524</v>
      </c>
      <c r="DD5" t="s">
        <v>525</v>
      </c>
      <c r="DE5" t="s">
        <v>526</v>
      </c>
      <c r="DF5" t="s">
        <v>527</v>
      </c>
      <c r="DG5" t="s">
        <v>528</v>
      </c>
      <c r="DH5" t="s">
        <v>529</v>
      </c>
      <c r="DI5" t="s">
        <v>335</v>
      </c>
      <c r="DJ5" t="s">
        <v>530</v>
      </c>
      <c r="DK5" t="s">
        <v>531</v>
      </c>
      <c r="DL5" t="s">
        <v>152</v>
      </c>
      <c r="DM5" t="s">
        <v>532</v>
      </c>
      <c r="DN5" t="s">
        <v>439</v>
      </c>
      <c r="DO5" t="s">
        <v>533</v>
      </c>
      <c r="DP5" t="s">
        <v>534</v>
      </c>
      <c r="DQ5" t="s">
        <v>535</v>
      </c>
      <c r="DR5" t="s">
        <v>536</v>
      </c>
    </row>
    <row r="6" spans="1:124" hidden="1" x14ac:dyDescent="0.25">
      <c r="A6" t="s">
        <v>383</v>
      </c>
      <c r="B6" t="s">
        <v>326</v>
      </c>
      <c r="C6" t="s">
        <v>72</v>
      </c>
      <c r="D6" t="s">
        <v>73</v>
      </c>
      <c r="E6">
        <v>3560</v>
      </c>
      <c r="F6">
        <v>3180</v>
      </c>
      <c r="G6">
        <v>380</v>
      </c>
      <c r="H6">
        <v>3300</v>
      </c>
      <c r="I6">
        <v>1170</v>
      </c>
      <c r="J6">
        <v>4470</v>
      </c>
      <c r="K6">
        <v>6810</v>
      </c>
      <c r="L6">
        <v>5910</v>
      </c>
      <c r="M6">
        <v>900</v>
      </c>
      <c r="N6">
        <v>900</v>
      </c>
      <c r="O6">
        <v>2580</v>
      </c>
      <c r="P6">
        <v>4740</v>
      </c>
      <c r="Q6">
        <v>5910</v>
      </c>
      <c r="R6">
        <v>0.13215859030837004</v>
      </c>
      <c r="S6">
        <v>0.3788546255506608</v>
      </c>
      <c r="T6">
        <v>0.69603524229074887</v>
      </c>
      <c r="U6">
        <v>0.86784140969162993</v>
      </c>
      <c r="V6" t="s">
        <v>435</v>
      </c>
      <c r="W6">
        <v>5850</v>
      </c>
      <c r="X6">
        <v>30</v>
      </c>
      <c r="Y6">
        <v>1</v>
      </c>
      <c r="Z6">
        <v>900</v>
      </c>
      <c r="AA6">
        <v>890</v>
      </c>
      <c r="AB6">
        <v>1780</v>
      </c>
      <c r="AC6">
        <v>2670</v>
      </c>
      <c r="AD6">
        <v>3560</v>
      </c>
      <c r="AE6">
        <v>0</v>
      </c>
      <c r="AF6">
        <v>0</v>
      </c>
      <c r="AG6">
        <v>0</v>
      </c>
      <c r="AH6">
        <v>0</v>
      </c>
      <c r="AI6">
        <v>900</v>
      </c>
      <c r="AJ6">
        <v>0</v>
      </c>
      <c r="AK6">
        <v>0</v>
      </c>
      <c r="AL6">
        <v>0</v>
      </c>
      <c r="AM6">
        <v>900</v>
      </c>
      <c r="AN6">
        <v>0</v>
      </c>
      <c r="AO6" t="s">
        <v>537</v>
      </c>
      <c r="AP6" t="s">
        <v>538</v>
      </c>
      <c r="AQ6">
        <v>43617</v>
      </c>
      <c r="AR6">
        <v>43617</v>
      </c>
      <c r="AS6">
        <v>43617</v>
      </c>
      <c r="AT6">
        <v>43617</v>
      </c>
      <c r="AU6">
        <v>0</v>
      </c>
      <c r="AV6">
        <v>0</v>
      </c>
      <c r="AW6">
        <v>0</v>
      </c>
      <c r="AX6">
        <v>900</v>
      </c>
      <c r="AY6">
        <v>0</v>
      </c>
      <c r="AZ6">
        <v>0</v>
      </c>
      <c r="BA6">
        <v>0</v>
      </c>
      <c r="BB6">
        <v>900</v>
      </c>
      <c r="BC6">
        <v>0</v>
      </c>
      <c r="BD6">
        <v>900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900</v>
      </c>
      <c r="CI6">
        <v>0</v>
      </c>
      <c r="CJ6">
        <v>900</v>
      </c>
      <c r="CK6">
        <v>1740</v>
      </c>
      <c r="CL6">
        <v>1</v>
      </c>
      <c r="CM6">
        <v>1770</v>
      </c>
      <c r="CN6">
        <v>1740</v>
      </c>
      <c r="CO6">
        <v>0</v>
      </c>
      <c r="CP6">
        <v>2670</v>
      </c>
      <c r="CQ6">
        <v>2640</v>
      </c>
      <c r="CR6">
        <v>0</v>
      </c>
      <c r="CS6">
        <v>3570</v>
      </c>
      <c r="CT6">
        <v>4830</v>
      </c>
      <c r="CU6">
        <v>1</v>
      </c>
      <c r="CV6">
        <v>5010</v>
      </c>
      <c r="CW6">
        <v>6480</v>
      </c>
      <c r="CX6">
        <v>1</v>
      </c>
      <c r="CY6">
        <v>4</v>
      </c>
      <c r="CZ6">
        <v>2</v>
      </c>
      <c r="DA6">
        <v>0</v>
      </c>
      <c r="DB6">
        <v>0</v>
      </c>
      <c r="DC6">
        <v>0</v>
      </c>
      <c r="DD6">
        <v>0</v>
      </c>
      <c r="DE6">
        <v>4</v>
      </c>
      <c r="DF6">
        <v>0</v>
      </c>
      <c r="DG6">
        <v>4990</v>
      </c>
      <c r="DH6" t="s">
        <v>539</v>
      </c>
      <c r="DI6" t="s">
        <v>354</v>
      </c>
      <c r="DJ6" t="s">
        <v>540</v>
      </c>
      <c r="DK6" t="s">
        <v>541</v>
      </c>
      <c r="DL6" t="s">
        <v>166</v>
      </c>
      <c r="DM6" t="s">
        <v>542</v>
      </c>
      <c r="DN6">
        <v>0</v>
      </c>
      <c r="DO6">
        <v>0</v>
      </c>
      <c r="DP6">
        <v>0</v>
      </c>
      <c r="DQ6">
        <v>0</v>
      </c>
      <c r="DR6">
        <v>0</v>
      </c>
      <c r="DS6">
        <f>W6/4</f>
        <v>1462.5</v>
      </c>
      <c r="DT6">
        <f>DS6/X6</f>
        <v>48.75</v>
      </c>
    </row>
    <row r="7" spans="1:124" hidden="1" x14ac:dyDescent="0.25">
      <c r="A7" t="s">
        <v>383</v>
      </c>
      <c r="B7" t="s">
        <v>326</v>
      </c>
      <c r="C7" t="s">
        <v>65</v>
      </c>
      <c r="D7" t="s">
        <v>66</v>
      </c>
      <c r="E7">
        <v>3450</v>
      </c>
      <c r="F7">
        <v>3240</v>
      </c>
      <c r="G7">
        <v>210</v>
      </c>
      <c r="H7">
        <v>1830</v>
      </c>
      <c r="I7">
        <v>1500</v>
      </c>
      <c r="J7">
        <v>3330</v>
      </c>
      <c r="K7">
        <v>6660</v>
      </c>
      <c r="L7">
        <v>6060</v>
      </c>
      <c r="M7">
        <v>600</v>
      </c>
      <c r="N7">
        <v>870</v>
      </c>
      <c r="O7">
        <v>2550</v>
      </c>
      <c r="P7">
        <v>4560</v>
      </c>
      <c r="Q7">
        <v>6060</v>
      </c>
      <c r="R7">
        <v>0.13063063063063063</v>
      </c>
      <c r="S7">
        <v>0.38288288288288286</v>
      </c>
      <c r="T7">
        <v>0.68468468468468469</v>
      </c>
      <c r="U7">
        <v>0.90990990990990994</v>
      </c>
      <c r="V7" t="s">
        <v>435</v>
      </c>
      <c r="W7">
        <v>4050</v>
      </c>
      <c r="X7">
        <v>30</v>
      </c>
      <c r="Y7">
        <v>1</v>
      </c>
      <c r="Z7">
        <v>600</v>
      </c>
      <c r="AA7">
        <v>862.5</v>
      </c>
      <c r="AB7">
        <v>1725</v>
      </c>
      <c r="AC7">
        <v>2587.5</v>
      </c>
      <c r="AD7">
        <v>3450</v>
      </c>
      <c r="AE7">
        <v>0</v>
      </c>
      <c r="AF7">
        <v>0</v>
      </c>
      <c r="AG7">
        <v>0</v>
      </c>
      <c r="AH7">
        <v>0</v>
      </c>
      <c r="AI7">
        <v>600</v>
      </c>
      <c r="AJ7">
        <v>0</v>
      </c>
      <c r="AK7">
        <v>0</v>
      </c>
      <c r="AL7">
        <v>0</v>
      </c>
      <c r="AM7">
        <v>600</v>
      </c>
      <c r="AN7">
        <v>0</v>
      </c>
      <c r="AO7" t="s">
        <v>537</v>
      </c>
      <c r="AP7" t="s">
        <v>538</v>
      </c>
      <c r="AQ7">
        <v>43617</v>
      </c>
      <c r="AR7">
        <v>43617</v>
      </c>
      <c r="AS7">
        <v>43617</v>
      </c>
      <c r="AT7">
        <v>43617</v>
      </c>
      <c r="AU7">
        <v>0</v>
      </c>
      <c r="AV7">
        <v>0</v>
      </c>
      <c r="AW7">
        <v>0</v>
      </c>
      <c r="AX7">
        <v>600</v>
      </c>
      <c r="AY7">
        <v>0</v>
      </c>
      <c r="AZ7">
        <v>0</v>
      </c>
      <c r="BA7">
        <v>0</v>
      </c>
      <c r="BB7">
        <v>600</v>
      </c>
      <c r="BC7">
        <v>0</v>
      </c>
      <c r="BD7">
        <v>600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600</v>
      </c>
      <c r="CI7">
        <v>0</v>
      </c>
      <c r="CJ7">
        <v>870</v>
      </c>
      <c r="CK7">
        <v>510</v>
      </c>
      <c r="CL7">
        <v>0</v>
      </c>
      <c r="CM7">
        <v>1740</v>
      </c>
      <c r="CN7">
        <v>510</v>
      </c>
      <c r="CO7">
        <v>0</v>
      </c>
      <c r="CP7">
        <v>2580</v>
      </c>
      <c r="CQ7">
        <v>1380</v>
      </c>
      <c r="CR7">
        <v>0</v>
      </c>
      <c r="CS7">
        <v>3450</v>
      </c>
      <c r="CT7">
        <v>5070</v>
      </c>
      <c r="CU7">
        <v>1</v>
      </c>
      <c r="CV7">
        <v>4470</v>
      </c>
      <c r="CW7">
        <v>5070</v>
      </c>
      <c r="CX7">
        <v>1</v>
      </c>
      <c r="CY7">
        <v>4</v>
      </c>
      <c r="CZ7">
        <v>1</v>
      </c>
      <c r="DA7">
        <v>0</v>
      </c>
      <c r="DB7">
        <v>0</v>
      </c>
      <c r="DC7">
        <v>0</v>
      </c>
      <c r="DD7">
        <v>0</v>
      </c>
      <c r="DE7">
        <v>4</v>
      </c>
      <c r="DF7">
        <v>0</v>
      </c>
      <c r="DG7">
        <v>3720</v>
      </c>
      <c r="DH7" t="s">
        <v>539</v>
      </c>
      <c r="DI7" t="s">
        <v>366</v>
      </c>
      <c r="DJ7" t="s">
        <v>540</v>
      </c>
      <c r="DK7" t="s">
        <v>541</v>
      </c>
      <c r="DL7" t="s">
        <v>166</v>
      </c>
      <c r="DM7" t="s">
        <v>542</v>
      </c>
      <c r="DN7">
        <v>0</v>
      </c>
      <c r="DO7">
        <v>0</v>
      </c>
      <c r="DP7">
        <v>0</v>
      </c>
      <c r="DQ7">
        <v>0</v>
      </c>
      <c r="DR7">
        <v>0</v>
      </c>
      <c r="DS7" s="19">
        <f t="shared" ref="DS7:DS70" si="0">W7/4</f>
        <v>1012.5</v>
      </c>
      <c r="DT7" s="19">
        <f t="shared" ref="DT7:DT70" si="1">DS7/X7</f>
        <v>33.75</v>
      </c>
    </row>
    <row r="8" spans="1:124" hidden="1" x14ac:dyDescent="0.25">
      <c r="A8" t="s">
        <v>383</v>
      </c>
      <c r="B8" t="s">
        <v>326</v>
      </c>
      <c r="C8" t="s">
        <v>44</v>
      </c>
      <c r="D8" t="s">
        <v>45</v>
      </c>
      <c r="E8">
        <v>1300</v>
      </c>
      <c r="F8">
        <v>1590</v>
      </c>
      <c r="G8">
        <v>-290</v>
      </c>
      <c r="H8">
        <v>900</v>
      </c>
      <c r="I8">
        <v>0</v>
      </c>
      <c r="J8">
        <v>900</v>
      </c>
      <c r="K8">
        <v>1230</v>
      </c>
      <c r="L8">
        <v>930</v>
      </c>
      <c r="M8">
        <v>300</v>
      </c>
      <c r="N8">
        <v>210</v>
      </c>
      <c r="O8">
        <v>210</v>
      </c>
      <c r="P8">
        <v>930</v>
      </c>
      <c r="Q8">
        <v>930</v>
      </c>
      <c r="R8">
        <v>0.17073170731707318</v>
      </c>
      <c r="S8">
        <v>0.17073170731707318</v>
      </c>
      <c r="T8">
        <v>0.75609756097560976</v>
      </c>
      <c r="U8">
        <v>0.75609756097560976</v>
      </c>
      <c r="V8" t="s">
        <v>435</v>
      </c>
      <c r="W8">
        <v>1498</v>
      </c>
      <c r="X8">
        <v>30</v>
      </c>
      <c r="Y8">
        <v>1</v>
      </c>
      <c r="Z8">
        <v>300</v>
      </c>
      <c r="AA8">
        <v>325</v>
      </c>
      <c r="AB8">
        <v>650</v>
      </c>
      <c r="AC8">
        <v>975</v>
      </c>
      <c r="AD8">
        <v>1300</v>
      </c>
      <c r="AE8">
        <v>0</v>
      </c>
      <c r="AF8">
        <v>0</v>
      </c>
      <c r="AG8">
        <v>0</v>
      </c>
      <c r="AH8">
        <v>0</v>
      </c>
      <c r="AI8">
        <v>300</v>
      </c>
      <c r="AJ8">
        <v>0</v>
      </c>
      <c r="AK8">
        <v>0</v>
      </c>
      <c r="AL8">
        <v>0</v>
      </c>
      <c r="AM8">
        <v>300</v>
      </c>
      <c r="AN8">
        <v>0</v>
      </c>
      <c r="AO8" t="s">
        <v>537</v>
      </c>
      <c r="AP8" t="s">
        <v>538</v>
      </c>
      <c r="AQ8">
        <v>43617</v>
      </c>
      <c r="AR8">
        <v>43617</v>
      </c>
      <c r="AS8">
        <v>43617</v>
      </c>
      <c r="AT8">
        <v>43617</v>
      </c>
      <c r="AU8">
        <v>0</v>
      </c>
      <c r="AV8">
        <v>0</v>
      </c>
      <c r="AW8">
        <v>0</v>
      </c>
      <c r="AX8">
        <v>300</v>
      </c>
      <c r="AY8">
        <v>0</v>
      </c>
      <c r="AZ8">
        <v>0</v>
      </c>
      <c r="BA8">
        <v>0</v>
      </c>
      <c r="BB8">
        <v>300</v>
      </c>
      <c r="BC8">
        <v>0</v>
      </c>
      <c r="BD8">
        <v>300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300</v>
      </c>
      <c r="CI8">
        <v>0</v>
      </c>
      <c r="CJ8">
        <v>330</v>
      </c>
      <c r="CK8">
        <v>1560</v>
      </c>
      <c r="CL8">
        <v>1</v>
      </c>
      <c r="CM8">
        <v>660</v>
      </c>
      <c r="CN8">
        <v>1560</v>
      </c>
      <c r="CO8">
        <v>1</v>
      </c>
      <c r="CP8">
        <v>990</v>
      </c>
      <c r="CQ8">
        <v>1770</v>
      </c>
      <c r="CR8">
        <v>1</v>
      </c>
      <c r="CS8">
        <v>1290</v>
      </c>
      <c r="CT8">
        <v>2490</v>
      </c>
      <c r="CU8">
        <v>1</v>
      </c>
      <c r="CV8">
        <v>1680</v>
      </c>
      <c r="CW8">
        <v>2490</v>
      </c>
      <c r="CX8">
        <v>1</v>
      </c>
      <c r="CY8">
        <v>4</v>
      </c>
      <c r="CZ8">
        <v>4</v>
      </c>
      <c r="DA8">
        <v>0</v>
      </c>
      <c r="DB8">
        <v>0</v>
      </c>
      <c r="DC8">
        <v>1</v>
      </c>
      <c r="DD8">
        <v>0</v>
      </c>
      <c r="DE8">
        <v>4</v>
      </c>
      <c r="DF8">
        <v>1</v>
      </c>
      <c r="DG8">
        <v>1490</v>
      </c>
      <c r="DH8" t="s">
        <v>539</v>
      </c>
      <c r="DI8" t="s">
        <v>342</v>
      </c>
      <c r="DJ8" t="s">
        <v>540</v>
      </c>
      <c r="DK8" t="s">
        <v>541</v>
      </c>
      <c r="DL8" t="s">
        <v>166</v>
      </c>
      <c r="DM8" t="s">
        <v>542</v>
      </c>
      <c r="DN8">
        <v>0</v>
      </c>
      <c r="DO8">
        <v>0</v>
      </c>
      <c r="DP8">
        <v>0</v>
      </c>
      <c r="DQ8">
        <v>0</v>
      </c>
      <c r="DR8">
        <v>0</v>
      </c>
      <c r="DS8" s="19">
        <f t="shared" si="0"/>
        <v>374.5</v>
      </c>
      <c r="DT8" s="19">
        <f t="shared" si="1"/>
        <v>12.483333333333333</v>
      </c>
    </row>
    <row r="9" spans="1:124" hidden="1" x14ac:dyDescent="0.25">
      <c r="A9" t="s">
        <v>383</v>
      </c>
      <c r="B9" t="s">
        <v>326</v>
      </c>
      <c r="C9" t="s">
        <v>34</v>
      </c>
      <c r="D9" t="s">
        <v>35</v>
      </c>
      <c r="E9">
        <v>4975</v>
      </c>
      <c r="F9">
        <v>4200</v>
      </c>
      <c r="G9">
        <v>775</v>
      </c>
      <c r="H9">
        <v>3390</v>
      </c>
      <c r="I9">
        <v>930</v>
      </c>
      <c r="J9">
        <v>4320</v>
      </c>
      <c r="K9">
        <v>6180</v>
      </c>
      <c r="L9">
        <v>3780</v>
      </c>
      <c r="M9">
        <v>2400</v>
      </c>
      <c r="N9">
        <v>570</v>
      </c>
      <c r="O9">
        <v>1230</v>
      </c>
      <c r="P9">
        <v>2850</v>
      </c>
      <c r="Q9">
        <v>3780</v>
      </c>
      <c r="R9">
        <v>9.2233009708737865E-2</v>
      </c>
      <c r="S9">
        <v>0.19902912621359223</v>
      </c>
      <c r="T9">
        <v>0.46116504854368934</v>
      </c>
      <c r="U9">
        <v>0.61165048543689315</v>
      </c>
      <c r="V9" t="s">
        <v>435</v>
      </c>
      <c r="W9">
        <v>7075</v>
      </c>
      <c r="X9">
        <v>30</v>
      </c>
      <c r="Y9">
        <v>1</v>
      </c>
      <c r="Z9">
        <v>2400</v>
      </c>
      <c r="AA9">
        <v>1243.75</v>
      </c>
      <c r="AB9">
        <v>2487.5</v>
      </c>
      <c r="AC9">
        <v>3731.25</v>
      </c>
      <c r="AD9">
        <v>4975</v>
      </c>
      <c r="AE9">
        <v>0</v>
      </c>
      <c r="AF9">
        <v>0</v>
      </c>
      <c r="AG9">
        <v>0</v>
      </c>
      <c r="AH9">
        <v>0</v>
      </c>
      <c r="AI9">
        <v>2400</v>
      </c>
      <c r="AJ9">
        <v>0</v>
      </c>
      <c r="AK9">
        <v>0</v>
      </c>
      <c r="AL9">
        <v>0</v>
      </c>
      <c r="AM9">
        <v>2400</v>
      </c>
      <c r="AN9">
        <v>0</v>
      </c>
      <c r="AO9" t="s">
        <v>537</v>
      </c>
      <c r="AP9" t="s">
        <v>538</v>
      </c>
      <c r="AQ9">
        <v>43617</v>
      </c>
      <c r="AR9">
        <v>43617</v>
      </c>
      <c r="AS9">
        <v>43617</v>
      </c>
      <c r="AT9">
        <v>43617</v>
      </c>
      <c r="AU9">
        <v>0</v>
      </c>
      <c r="AV9">
        <v>0</v>
      </c>
      <c r="AW9">
        <v>0</v>
      </c>
      <c r="AX9">
        <v>2400</v>
      </c>
      <c r="AY9">
        <v>0</v>
      </c>
      <c r="AZ9">
        <v>0</v>
      </c>
      <c r="BA9">
        <v>0</v>
      </c>
      <c r="BB9">
        <v>2400</v>
      </c>
      <c r="BC9">
        <v>0</v>
      </c>
      <c r="BD9">
        <v>2400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2400</v>
      </c>
      <c r="CI9">
        <v>0</v>
      </c>
      <c r="CJ9">
        <v>1230</v>
      </c>
      <c r="CK9">
        <v>4740</v>
      </c>
      <c r="CL9">
        <v>1</v>
      </c>
      <c r="CM9">
        <v>2490</v>
      </c>
      <c r="CN9">
        <v>4740</v>
      </c>
      <c r="CO9">
        <v>1</v>
      </c>
      <c r="CP9">
        <v>3720</v>
      </c>
      <c r="CQ9">
        <v>5310</v>
      </c>
      <c r="CR9">
        <v>1</v>
      </c>
      <c r="CS9">
        <v>4980</v>
      </c>
      <c r="CT9">
        <v>5970</v>
      </c>
      <c r="CU9">
        <v>1</v>
      </c>
      <c r="CV9">
        <v>6750</v>
      </c>
      <c r="CW9">
        <v>7590</v>
      </c>
      <c r="CX9">
        <v>1</v>
      </c>
      <c r="CY9">
        <v>4</v>
      </c>
      <c r="CZ9">
        <v>4</v>
      </c>
      <c r="DA9">
        <v>0</v>
      </c>
      <c r="DB9">
        <v>0</v>
      </c>
      <c r="DC9">
        <v>0</v>
      </c>
      <c r="DD9">
        <v>0</v>
      </c>
      <c r="DE9">
        <v>4</v>
      </c>
      <c r="DF9">
        <v>0</v>
      </c>
      <c r="DG9">
        <v>5945</v>
      </c>
      <c r="DH9" t="s">
        <v>539</v>
      </c>
      <c r="DI9" t="s">
        <v>338</v>
      </c>
      <c r="DJ9" t="s">
        <v>540</v>
      </c>
      <c r="DK9" t="s">
        <v>541</v>
      </c>
      <c r="DL9" t="s">
        <v>166</v>
      </c>
      <c r="DM9" t="s">
        <v>542</v>
      </c>
      <c r="DN9">
        <v>0</v>
      </c>
      <c r="DO9">
        <v>0</v>
      </c>
      <c r="DP9">
        <v>0</v>
      </c>
      <c r="DQ9">
        <v>0</v>
      </c>
      <c r="DR9">
        <v>0</v>
      </c>
      <c r="DS9" s="19">
        <f t="shared" si="0"/>
        <v>1768.75</v>
      </c>
      <c r="DT9" s="19">
        <f t="shared" si="1"/>
        <v>58.958333333333336</v>
      </c>
    </row>
    <row r="10" spans="1:124" hidden="1" x14ac:dyDescent="0.25">
      <c r="A10" t="s">
        <v>383</v>
      </c>
      <c r="B10" t="s">
        <v>326</v>
      </c>
      <c r="C10" t="s">
        <v>60</v>
      </c>
      <c r="D10" t="s">
        <v>61</v>
      </c>
      <c r="E10">
        <v>1300</v>
      </c>
      <c r="F10">
        <v>1410</v>
      </c>
      <c r="G10">
        <v>-110</v>
      </c>
      <c r="H10">
        <v>1140</v>
      </c>
      <c r="I10">
        <v>0</v>
      </c>
      <c r="J10">
        <v>1140</v>
      </c>
      <c r="K10">
        <v>1740</v>
      </c>
      <c r="L10">
        <v>1740</v>
      </c>
      <c r="M10">
        <v>0</v>
      </c>
      <c r="N10">
        <v>0</v>
      </c>
      <c r="O10">
        <v>900</v>
      </c>
      <c r="P10">
        <v>1740</v>
      </c>
      <c r="Q10">
        <v>1740</v>
      </c>
      <c r="R10">
        <v>0</v>
      </c>
      <c r="S10">
        <v>0.51724137931034486</v>
      </c>
      <c r="T10">
        <v>1</v>
      </c>
      <c r="U10">
        <v>1</v>
      </c>
      <c r="V10" t="s">
        <v>435</v>
      </c>
      <c r="W10">
        <v>1250</v>
      </c>
      <c r="X10">
        <v>30</v>
      </c>
      <c r="Y10">
        <v>1</v>
      </c>
      <c r="Z10">
        <v>0</v>
      </c>
      <c r="AA10">
        <v>325</v>
      </c>
      <c r="AB10">
        <v>650</v>
      </c>
      <c r="AC10">
        <v>975</v>
      </c>
      <c r="AD10">
        <v>1300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537</v>
      </c>
      <c r="AP10" t="s">
        <v>543</v>
      </c>
      <c r="AQ10">
        <v>43617</v>
      </c>
      <c r="AR10">
        <v>43617</v>
      </c>
      <c r="AS10">
        <v>43617</v>
      </c>
      <c r="AT10">
        <v>43617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330</v>
      </c>
      <c r="CK10">
        <v>810</v>
      </c>
      <c r="CL10">
        <v>1</v>
      </c>
      <c r="CM10">
        <v>660</v>
      </c>
      <c r="CN10">
        <v>810</v>
      </c>
      <c r="CO10">
        <v>1</v>
      </c>
      <c r="CP10">
        <v>990</v>
      </c>
      <c r="CQ10">
        <v>810</v>
      </c>
      <c r="CR10">
        <v>0</v>
      </c>
      <c r="CS10">
        <v>1290</v>
      </c>
      <c r="CT10">
        <v>2550</v>
      </c>
      <c r="CU10">
        <v>1</v>
      </c>
      <c r="CV10">
        <v>1620</v>
      </c>
      <c r="CW10">
        <v>2550</v>
      </c>
      <c r="CX10">
        <v>1</v>
      </c>
      <c r="CY10">
        <v>4</v>
      </c>
      <c r="CZ10">
        <v>3</v>
      </c>
      <c r="DA10">
        <v>0</v>
      </c>
      <c r="DB10">
        <v>1</v>
      </c>
      <c r="DC10">
        <v>1</v>
      </c>
      <c r="DD10">
        <v>1</v>
      </c>
      <c r="DE10">
        <v>4</v>
      </c>
      <c r="DF10">
        <v>3</v>
      </c>
      <c r="DG10">
        <v>1250</v>
      </c>
      <c r="DH10" t="s">
        <v>539</v>
      </c>
      <c r="DI10" t="s">
        <v>344</v>
      </c>
      <c r="DJ10" t="s">
        <v>540</v>
      </c>
      <c r="DK10" t="s">
        <v>541</v>
      </c>
      <c r="DL10" t="s">
        <v>166</v>
      </c>
      <c r="DM10" t="s">
        <v>542</v>
      </c>
      <c r="DN10">
        <v>0</v>
      </c>
      <c r="DO10">
        <v>0</v>
      </c>
      <c r="DP10">
        <v>0</v>
      </c>
      <c r="DQ10">
        <v>0</v>
      </c>
      <c r="DR10">
        <v>0</v>
      </c>
      <c r="DS10" s="19">
        <f t="shared" si="0"/>
        <v>312.5</v>
      </c>
      <c r="DT10" s="19">
        <f t="shared" si="1"/>
        <v>10.416666666666666</v>
      </c>
    </row>
    <row r="11" spans="1:124" hidden="1" x14ac:dyDescent="0.25">
      <c r="A11" t="s">
        <v>383</v>
      </c>
      <c r="B11" t="s">
        <v>326</v>
      </c>
      <c r="C11" t="s">
        <v>67</v>
      </c>
      <c r="D11" t="s">
        <v>68</v>
      </c>
      <c r="E11">
        <v>1456</v>
      </c>
      <c r="F11">
        <v>1062</v>
      </c>
      <c r="G11">
        <v>394</v>
      </c>
      <c r="H11">
        <v>1326</v>
      </c>
      <c r="I11">
        <v>330</v>
      </c>
      <c r="J11">
        <v>1656</v>
      </c>
      <c r="K11">
        <v>1473</v>
      </c>
      <c r="L11">
        <v>1437</v>
      </c>
      <c r="M11">
        <v>36</v>
      </c>
      <c r="N11">
        <v>411</v>
      </c>
      <c r="O11">
        <v>411</v>
      </c>
      <c r="P11">
        <v>1107</v>
      </c>
      <c r="Q11">
        <v>1437</v>
      </c>
      <c r="R11">
        <v>0.27902240325865579</v>
      </c>
      <c r="S11">
        <v>0.27902240325865579</v>
      </c>
      <c r="T11">
        <v>0.75152749490835036</v>
      </c>
      <c r="U11">
        <v>0.97556008146639506</v>
      </c>
      <c r="V11" t="s">
        <v>435</v>
      </c>
      <c r="W11">
        <v>1550</v>
      </c>
      <c r="X11">
        <v>3</v>
      </c>
      <c r="Y11">
        <v>1</v>
      </c>
      <c r="Z11">
        <v>36</v>
      </c>
      <c r="AA11">
        <v>364</v>
      </c>
      <c r="AB11">
        <v>728</v>
      </c>
      <c r="AC11">
        <v>1092</v>
      </c>
      <c r="AD11">
        <v>1456</v>
      </c>
      <c r="AE11">
        <v>0</v>
      </c>
      <c r="AF11">
        <v>0</v>
      </c>
      <c r="AG11">
        <v>0</v>
      </c>
      <c r="AH11">
        <v>0</v>
      </c>
      <c r="AI11">
        <v>36</v>
      </c>
      <c r="AJ11">
        <v>0</v>
      </c>
      <c r="AK11">
        <v>0</v>
      </c>
      <c r="AL11">
        <v>0</v>
      </c>
      <c r="AM11">
        <v>36</v>
      </c>
      <c r="AN11">
        <v>0</v>
      </c>
      <c r="AO11" t="s">
        <v>537</v>
      </c>
      <c r="AP11" t="s">
        <v>538</v>
      </c>
      <c r="AQ11">
        <v>43617</v>
      </c>
      <c r="AR11">
        <v>43617</v>
      </c>
      <c r="AS11">
        <v>43617</v>
      </c>
      <c r="AT11">
        <v>43617</v>
      </c>
      <c r="AU11">
        <v>0</v>
      </c>
      <c r="AV11">
        <v>0</v>
      </c>
      <c r="AW11">
        <v>0</v>
      </c>
      <c r="AX11">
        <v>36</v>
      </c>
      <c r="AY11">
        <v>0</v>
      </c>
      <c r="AZ11">
        <v>0</v>
      </c>
      <c r="BA11">
        <v>0</v>
      </c>
      <c r="BB11">
        <v>36</v>
      </c>
      <c r="BC11">
        <v>0</v>
      </c>
      <c r="BD11">
        <v>36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36</v>
      </c>
      <c r="CI11">
        <v>0</v>
      </c>
      <c r="CJ11">
        <v>363</v>
      </c>
      <c r="CK11">
        <v>1845</v>
      </c>
      <c r="CL11">
        <v>1</v>
      </c>
      <c r="CM11">
        <v>729</v>
      </c>
      <c r="CN11">
        <v>1665</v>
      </c>
      <c r="CO11">
        <v>1</v>
      </c>
      <c r="CP11">
        <v>1092</v>
      </c>
      <c r="CQ11">
        <v>2079</v>
      </c>
      <c r="CR11">
        <v>1</v>
      </c>
      <c r="CS11">
        <v>1455</v>
      </c>
      <c r="CT11">
        <v>1992</v>
      </c>
      <c r="CU11">
        <v>1</v>
      </c>
      <c r="CV11">
        <v>1845</v>
      </c>
      <c r="CW11">
        <v>2388</v>
      </c>
      <c r="CX11">
        <v>1</v>
      </c>
      <c r="CY11">
        <v>4</v>
      </c>
      <c r="CZ11">
        <v>4</v>
      </c>
      <c r="DA11">
        <v>1</v>
      </c>
      <c r="DB11">
        <v>0</v>
      </c>
      <c r="DC11">
        <v>1</v>
      </c>
      <c r="DD11">
        <v>0</v>
      </c>
      <c r="DE11">
        <v>4</v>
      </c>
      <c r="DF11">
        <v>2</v>
      </c>
      <c r="DG11">
        <v>1298</v>
      </c>
      <c r="DH11" t="s">
        <v>539</v>
      </c>
      <c r="DI11" t="s">
        <v>368</v>
      </c>
      <c r="DJ11" t="s">
        <v>540</v>
      </c>
      <c r="DK11" t="s">
        <v>541</v>
      </c>
      <c r="DL11" t="s">
        <v>162</v>
      </c>
      <c r="DM11" t="s">
        <v>545</v>
      </c>
      <c r="DN11">
        <v>0</v>
      </c>
      <c r="DO11">
        <v>0</v>
      </c>
      <c r="DP11">
        <v>0</v>
      </c>
      <c r="DQ11">
        <v>0</v>
      </c>
      <c r="DR11">
        <v>0</v>
      </c>
      <c r="DS11" s="19">
        <f t="shared" si="0"/>
        <v>387.5</v>
      </c>
      <c r="DT11" s="19">
        <f t="shared" si="1"/>
        <v>129.16666666666666</v>
      </c>
    </row>
    <row r="12" spans="1:124" hidden="1" x14ac:dyDescent="0.25">
      <c r="A12" t="s">
        <v>383</v>
      </c>
      <c r="B12" t="s">
        <v>326</v>
      </c>
      <c r="C12" t="s">
        <v>17</v>
      </c>
      <c r="D12" t="s">
        <v>274</v>
      </c>
      <c r="E12">
        <v>692</v>
      </c>
      <c r="F12">
        <v>411</v>
      </c>
      <c r="G12">
        <v>281</v>
      </c>
      <c r="H12">
        <v>822</v>
      </c>
      <c r="I12">
        <v>0</v>
      </c>
      <c r="J12">
        <v>822</v>
      </c>
      <c r="K12">
        <v>744</v>
      </c>
      <c r="L12">
        <v>744</v>
      </c>
      <c r="M12">
        <v>0</v>
      </c>
      <c r="N12">
        <v>0</v>
      </c>
      <c r="O12">
        <v>171</v>
      </c>
      <c r="P12">
        <v>744</v>
      </c>
      <c r="Q12">
        <v>744</v>
      </c>
      <c r="R12">
        <v>0</v>
      </c>
      <c r="S12">
        <v>0.22983870967741934</v>
      </c>
      <c r="T12">
        <v>1</v>
      </c>
      <c r="U12">
        <v>1</v>
      </c>
      <c r="V12" t="s">
        <v>435</v>
      </c>
      <c r="W12">
        <v>540</v>
      </c>
      <c r="X12">
        <v>3</v>
      </c>
      <c r="Y12">
        <v>1</v>
      </c>
      <c r="Z12">
        <v>0</v>
      </c>
      <c r="AA12">
        <v>173</v>
      </c>
      <c r="AB12">
        <v>346</v>
      </c>
      <c r="AC12">
        <v>519</v>
      </c>
      <c r="AD12">
        <v>692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t="s">
        <v>537</v>
      </c>
      <c r="AP12" t="s">
        <v>543</v>
      </c>
      <c r="AQ12">
        <v>43617</v>
      </c>
      <c r="AR12">
        <v>43617</v>
      </c>
      <c r="AS12">
        <v>43617</v>
      </c>
      <c r="AT12">
        <v>43617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174</v>
      </c>
      <c r="CK12">
        <v>570</v>
      </c>
      <c r="CL12">
        <v>1</v>
      </c>
      <c r="CM12">
        <v>345</v>
      </c>
      <c r="CN12">
        <v>489</v>
      </c>
      <c r="CO12">
        <v>1</v>
      </c>
      <c r="CP12">
        <v>519</v>
      </c>
      <c r="CQ12">
        <v>489</v>
      </c>
      <c r="CR12">
        <v>0</v>
      </c>
      <c r="CS12">
        <v>693</v>
      </c>
      <c r="CT12">
        <v>1044</v>
      </c>
      <c r="CU12">
        <v>1</v>
      </c>
      <c r="CV12">
        <v>828</v>
      </c>
      <c r="CW12">
        <v>1233</v>
      </c>
      <c r="CX12">
        <v>1</v>
      </c>
      <c r="CY12">
        <v>4</v>
      </c>
      <c r="CZ12">
        <v>3</v>
      </c>
      <c r="DA12">
        <v>0</v>
      </c>
      <c r="DB12">
        <v>0</v>
      </c>
      <c r="DC12">
        <v>1</v>
      </c>
      <c r="DD12">
        <v>1</v>
      </c>
      <c r="DE12">
        <v>4</v>
      </c>
      <c r="DF12">
        <v>2</v>
      </c>
      <c r="DG12">
        <v>541</v>
      </c>
      <c r="DH12" t="s">
        <v>539</v>
      </c>
      <c r="DI12" t="s">
        <v>368</v>
      </c>
      <c r="DJ12" t="s">
        <v>540</v>
      </c>
      <c r="DK12" t="s">
        <v>541</v>
      </c>
      <c r="DL12" t="s">
        <v>162</v>
      </c>
      <c r="DM12" t="s">
        <v>545</v>
      </c>
      <c r="DN12">
        <v>0</v>
      </c>
      <c r="DO12">
        <v>0</v>
      </c>
      <c r="DP12">
        <v>0</v>
      </c>
      <c r="DQ12">
        <v>0</v>
      </c>
      <c r="DR12">
        <v>0</v>
      </c>
      <c r="DS12" s="19">
        <f t="shared" si="0"/>
        <v>135</v>
      </c>
      <c r="DT12" s="19">
        <f t="shared" si="1"/>
        <v>45</v>
      </c>
    </row>
    <row r="13" spans="1:124" hidden="1" x14ac:dyDescent="0.25">
      <c r="A13" t="s">
        <v>383</v>
      </c>
      <c r="B13" t="s">
        <v>326</v>
      </c>
      <c r="C13" t="s">
        <v>19</v>
      </c>
      <c r="D13" t="s">
        <v>20</v>
      </c>
      <c r="E13">
        <v>336</v>
      </c>
      <c r="F13">
        <v>318.24000000000007</v>
      </c>
      <c r="G13">
        <v>17.759999999999934</v>
      </c>
      <c r="H13">
        <v>330.48</v>
      </c>
      <c r="I13">
        <v>0</v>
      </c>
      <c r="J13">
        <v>330.48</v>
      </c>
      <c r="K13">
        <v>434.52</v>
      </c>
      <c r="L13">
        <v>434.52</v>
      </c>
      <c r="M13">
        <v>0</v>
      </c>
      <c r="N13">
        <v>0</v>
      </c>
      <c r="O13">
        <v>12.24</v>
      </c>
      <c r="P13">
        <v>434.52</v>
      </c>
      <c r="Q13">
        <v>434.52</v>
      </c>
      <c r="R13">
        <v>0</v>
      </c>
      <c r="S13">
        <v>2.8169014084507043E-2</v>
      </c>
      <c r="T13">
        <v>1</v>
      </c>
      <c r="U13">
        <v>1</v>
      </c>
      <c r="V13" t="s">
        <v>435</v>
      </c>
      <c r="W13">
        <v>300</v>
      </c>
      <c r="X13">
        <v>6.12</v>
      </c>
      <c r="Y13">
        <v>1</v>
      </c>
      <c r="Z13">
        <v>0</v>
      </c>
      <c r="AA13">
        <v>84</v>
      </c>
      <c r="AB13">
        <v>168</v>
      </c>
      <c r="AC13">
        <v>252</v>
      </c>
      <c r="AD13">
        <v>336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">
        <v>537</v>
      </c>
      <c r="AP13" t="s">
        <v>543</v>
      </c>
      <c r="AQ13">
        <v>43617</v>
      </c>
      <c r="AR13">
        <v>43617</v>
      </c>
      <c r="AS13">
        <v>43617</v>
      </c>
      <c r="AT13">
        <v>43617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85.68</v>
      </c>
      <c r="CK13">
        <v>471.24</v>
      </c>
      <c r="CL13">
        <v>1</v>
      </c>
      <c r="CM13">
        <v>165.24</v>
      </c>
      <c r="CN13">
        <v>336.6</v>
      </c>
      <c r="CO13">
        <v>1</v>
      </c>
      <c r="CP13">
        <v>250.92000000000002</v>
      </c>
      <c r="CQ13">
        <v>336.6</v>
      </c>
      <c r="CR13">
        <v>1</v>
      </c>
      <c r="CS13">
        <v>336.6</v>
      </c>
      <c r="CT13">
        <v>648.72</v>
      </c>
      <c r="CU13">
        <v>1</v>
      </c>
      <c r="CV13">
        <v>410.04</v>
      </c>
      <c r="CW13">
        <v>648.72</v>
      </c>
      <c r="CX13">
        <v>1</v>
      </c>
      <c r="CY13">
        <v>4</v>
      </c>
      <c r="CZ13">
        <v>4</v>
      </c>
      <c r="DA13">
        <v>0</v>
      </c>
      <c r="DB13">
        <v>0</v>
      </c>
      <c r="DC13">
        <v>1</v>
      </c>
      <c r="DD13">
        <v>1</v>
      </c>
      <c r="DE13">
        <v>4</v>
      </c>
      <c r="DF13">
        <v>2</v>
      </c>
      <c r="DG13">
        <v>312.72000000000003</v>
      </c>
      <c r="DH13" t="s">
        <v>539</v>
      </c>
      <c r="DI13" t="s">
        <v>372</v>
      </c>
      <c r="DJ13" t="s">
        <v>540</v>
      </c>
      <c r="DK13" t="s">
        <v>541</v>
      </c>
      <c r="DL13" t="s">
        <v>163</v>
      </c>
      <c r="DM13" t="s">
        <v>549</v>
      </c>
      <c r="DN13">
        <v>0</v>
      </c>
      <c r="DO13">
        <v>0</v>
      </c>
      <c r="DP13">
        <v>0</v>
      </c>
      <c r="DQ13">
        <v>0</v>
      </c>
      <c r="DR13">
        <v>0</v>
      </c>
      <c r="DS13" s="19">
        <f t="shared" si="0"/>
        <v>75</v>
      </c>
      <c r="DT13" s="19">
        <f t="shared" si="1"/>
        <v>12.254901960784313</v>
      </c>
    </row>
    <row r="14" spans="1:124" hidden="1" x14ac:dyDescent="0.25">
      <c r="A14" t="s">
        <v>383</v>
      </c>
      <c r="B14" t="s">
        <v>326</v>
      </c>
      <c r="C14" t="s">
        <v>547</v>
      </c>
      <c r="D14" t="s">
        <v>548</v>
      </c>
      <c r="E14">
        <v>0</v>
      </c>
      <c r="F14">
        <v>0</v>
      </c>
      <c r="G14">
        <v>0</v>
      </c>
      <c r="H14">
        <v>201.96</v>
      </c>
      <c r="I14">
        <v>0</v>
      </c>
      <c r="J14">
        <v>201.96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544</v>
      </c>
      <c r="S14" t="s">
        <v>544</v>
      </c>
      <c r="T14" t="s">
        <v>544</v>
      </c>
      <c r="U14" t="s">
        <v>544</v>
      </c>
      <c r="V14" t="s">
        <v>435</v>
      </c>
      <c r="W14">
        <v>110</v>
      </c>
      <c r="X14">
        <v>6.12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t="s">
        <v>546</v>
      </c>
      <c r="AP14" t="s">
        <v>543</v>
      </c>
      <c r="AQ14">
        <v>43617</v>
      </c>
      <c r="AR14">
        <v>43617</v>
      </c>
      <c r="AS14">
        <v>43617</v>
      </c>
      <c r="AT14">
        <v>43617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67.319999999999993</v>
      </c>
      <c r="CL14" t="s">
        <v>544</v>
      </c>
      <c r="CM14">
        <v>0</v>
      </c>
      <c r="CN14">
        <v>201.96</v>
      </c>
      <c r="CO14" t="s">
        <v>544</v>
      </c>
      <c r="CP14">
        <v>0</v>
      </c>
      <c r="CQ14">
        <v>201.96</v>
      </c>
      <c r="CR14" t="s">
        <v>544</v>
      </c>
      <c r="CS14">
        <v>0</v>
      </c>
      <c r="CT14">
        <v>201.96</v>
      </c>
      <c r="CU14" t="s">
        <v>544</v>
      </c>
      <c r="CV14">
        <v>24.48</v>
      </c>
      <c r="CW14">
        <v>201.96</v>
      </c>
      <c r="CX14">
        <v>1</v>
      </c>
      <c r="CY14" t="s">
        <v>544</v>
      </c>
      <c r="CZ14" t="s">
        <v>544</v>
      </c>
      <c r="DA14">
        <v>0</v>
      </c>
      <c r="DB14">
        <v>0</v>
      </c>
      <c r="DC14">
        <v>0</v>
      </c>
      <c r="DD14">
        <v>0</v>
      </c>
      <c r="DE14" t="s">
        <v>544</v>
      </c>
      <c r="DF14" t="s">
        <v>544</v>
      </c>
      <c r="DG14">
        <v>201.96</v>
      </c>
      <c r="DH14" t="s">
        <v>539</v>
      </c>
      <c r="DI14" t="s">
        <v>372</v>
      </c>
      <c r="DJ14" t="s">
        <v>540</v>
      </c>
      <c r="DK14" t="s">
        <v>541</v>
      </c>
      <c r="DL14" t="s">
        <v>163</v>
      </c>
      <c r="DM14" t="s">
        <v>549</v>
      </c>
      <c r="DN14">
        <v>0</v>
      </c>
      <c r="DO14">
        <v>0</v>
      </c>
      <c r="DP14">
        <v>0</v>
      </c>
      <c r="DQ14">
        <v>0</v>
      </c>
      <c r="DR14">
        <v>0</v>
      </c>
      <c r="DS14" s="19">
        <f t="shared" si="0"/>
        <v>27.5</v>
      </c>
      <c r="DT14" s="19">
        <f t="shared" si="1"/>
        <v>4.4934640522875817</v>
      </c>
    </row>
    <row r="15" spans="1:124" hidden="1" x14ac:dyDescent="0.25">
      <c r="A15" t="s">
        <v>383</v>
      </c>
      <c r="B15" t="s">
        <v>326</v>
      </c>
      <c r="C15" t="s">
        <v>211</v>
      </c>
      <c r="D15" t="s">
        <v>277</v>
      </c>
      <c r="E15">
        <v>421</v>
      </c>
      <c r="F15">
        <v>205.92000000000004</v>
      </c>
      <c r="G15">
        <v>215.07999999999996</v>
      </c>
      <c r="H15">
        <v>616.20000000000005</v>
      </c>
      <c r="I15">
        <v>0</v>
      </c>
      <c r="J15">
        <v>616.20000000000005</v>
      </c>
      <c r="K15">
        <v>917.28</v>
      </c>
      <c r="L15">
        <v>917.28</v>
      </c>
      <c r="M15">
        <v>0</v>
      </c>
      <c r="N15">
        <v>360.36</v>
      </c>
      <c r="O15">
        <v>583.44000000000005</v>
      </c>
      <c r="P15">
        <v>917.28</v>
      </c>
      <c r="Q15">
        <v>917.28</v>
      </c>
      <c r="R15">
        <v>0.3928571428571429</v>
      </c>
      <c r="S15">
        <v>0.63605442176870752</v>
      </c>
      <c r="T15">
        <v>1</v>
      </c>
      <c r="U15">
        <v>1</v>
      </c>
      <c r="V15" t="s">
        <v>435</v>
      </c>
      <c r="W15">
        <v>400</v>
      </c>
      <c r="X15">
        <v>1.56</v>
      </c>
      <c r="Y15">
        <v>1</v>
      </c>
      <c r="Z15">
        <v>0</v>
      </c>
      <c r="AA15">
        <v>105.25</v>
      </c>
      <c r="AB15">
        <v>210.5</v>
      </c>
      <c r="AC15">
        <v>315.75</v>
      </c>
      <c r="AD15">
        <v>421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">
        <v>537</v>
      </c>
      <c r="AP15" t="s">
        <v>543</v>
      </c>
      <c r="AQ15">
        <v>43617</v>
      </c>
      <c r="AR15">
        <v>43617</v>
      </c>
      <c r="AS15">
        <v>43617</v>
      </c>
      <c r="AT15">
        <v>43617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104.52000000000001</v>
      </c>
      <c r="CK15">
        <v>0</v>
      </c>
      <c r="CL15">
        <v>0</v>
      </c>
      <c r="CM15">
        <v>210.6</v>
      </c>
      <c r="CN15">
        <v>0</v>
      </c>
      <c r="CO15">
        <v>0</v>
      </c>
      <c r="CP15">
        <v>315.12</v>
      </c>
      <c r="CQ15">
        <v>486.72</v>
      </c>
      <c r="CR15">
        <v>1</v>
      </c>
      <c r="CS15">
        <v>421.2</v>
      </c>
      <c r="CT15">
        <v>822.12</v>
      </c>
      <c r="CU15">
        <v>1</v>
      </c>
      <c r="CV15">
        <v>521.04</v>
      </c>
      <c r="CW15">
        <v>822.12000000000012</v>
      </c>
      <c r="CX15">
        <v>1</v>
      </c>
      <c r="CY15">
        <v>4</v>
      </c>
      <c r="CZ15">
        <v>2</v>
      </c>
      <c r="DA15">
        <v>1</v>
      </c>
      <c r="DB15">
        <v>1</v>
      </c>
      <c r="DC15">
        <v>1</v>
      </c>
      <c r="DD15">
        <v>1</v>
      </c>
      <c r="DE15">
        <v>4</v>
      </c>
      <c r="DF15">
        <v>4</v>
      </c>
      <c r="DG15">
        <v>401.12000000000012</v>
      </c>
      <c r="DH15" t="s">
        <v>539</v>
      </c>
      <c r="DI15" t="s">
        <v>364</v>
      </c>
      <c r="DJ15" t="s">
        <v>540</v>
      </c>
      <c r="DK15" t="s">
        <v>541</v>
      </c>
      <c r="DL15" t="s">
        <v>156</v>
      </c>
      <c r="DM15" t="s">
        <v>550</v>
      </c>
      <c r="DN15">
        <v>0</v>
      </c>
      <c r="DO15">
        <v>0</v>
      </c>
      <c r="DP15">
        <v>0</v>
      </c>
      <c r="DQ15">
        <v>0</v>
      </c>
      <c r="DR15">
        <v>0</v>
      </c>
      <c r="DS15" s="19">
        <f t="shared" si="0"/>
        <v>100</v>
      </c>
      <c r="DT15" s="19">
        <f t="shared" si="1"/>
        <v>64.102564102564102</v>
      </c>
    </row>
    <row r="16" spans="1:124" hidden="1" x14ac:dyDescent="0.25">
      <c r="A16" t="s">
        <v>383</v>
      </c>
      <c r="B16" t="s">
        <v>326</v>
      </c>
      <c r="C16" t="s">
        <v>294</v>
      </c>
      <c r="D16" t="s">
        <v>295</v>
      </c>
      <c r="E16">
        <v>66</v>
      </c>
      <c r="F16">
        <v>1.56</v>
      </c>
      <c r="G16">
        <v>64.44</v>
      </c>
      <c r="H16">
        <v>131.04</v>
      </c>
      <c r="I16">
        <v>0</v>
      </c>
      <c r="J16">
        <v>131.04</v>
      </c>
      <c r="K16">
        <v>131.04</v>
      </c>
      <c r="L16">
        <v>131.04</v>
      </c>
      <c r="M16">
        <v>0</v>
      </c>
      <c r="N16">
        <v>131.04</v>
      </c>
      <c r="O16">
        <v>131.04</v>
      </c>
      <c r="P16">
        <v>131.04</v>
      </c>
      <c r="Q16">
        <v>131.04</v>
      </c>
      <c r="R16">
        <v>1</v>
      </c>
      <c r="S16">
        <v>1</v>
      </c>
      <c r="T16">
        <v>1</v>
      </c>
      <c r="U16">
        <v>1</v>
      </c>
      <c r="V16" t="s">
        <v>435</v>
      </c>
      <c r="W16">
        <v>66</v>
      </c>
      <c r="X16">
        <v>1.5599999999999998</v>
      </c>
      <c r="Y16">
        <v>1</v>
      </c>
      <c r="Z16">
        <v>0</v>
      </c>
      <c r="AA16">
        <v>16.5</v>
      </c>
      <c r="AB16">
        <v>33</v>
      </c>
      <c r="AC16">
        <v>49.5</v>
      </c>
      <c r="AD16">
        <v>66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">
        <v>537</v>
      </c>
      <c r="AP16" t="s">
        <v>543</v>
      </c>
      <c r="AQ16">
        <v>43617</v>
      </c>
      <c r="AR16">
        <v>43617</v>
      </c>
      <c r="AS16">
        <v>43617</v>
      </c>
      <c r="AT16">
        <v>43617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17.159999999999997</v>
      </c>
      <c r="CK16">
        <v>1.56</v>
      </c>
      <c r="CL16">
        <v>0</v>
      </c>
      <c r="CM16">
        <v>32.76</v>
      </c>
      <c r="CN16">
        <v>1.56</v>
      </c>
      <c r="CO16">
        <v>0</v>
      </c>
      <c r="CP16">
        <v>49.919999999999995</v>
      </c>
      <c r="CQ16">
        <v>132.6</v>
      </c>
      <c r="CR16">
        <v>1</v>
      </c>
      <c r="CS16">
        <v>65.52</v>
      </c>
      <c r="CT16">
        <v>132.6</v>
      </c>
      <c r="CU16">
        <v>1</v>
      </c>
      <c r="CV16">
        <v>82.679999999999993</v>
      </c>
      <c r="CW16">
        <v>132.6</v>
      </c>
      <c r="CX16">
        <v>1</v>
      </c>
      <c r="CY16">
        <v>4</v>
      </c>
      <c r="CZ16">
        <v>2</v>
      </c>
      <c r="DA16">
        <v>1</v>
      </c>
      <c r="DB16">
        <v>1</v>
      </c>
      <c r="DC16">
        <v>1</v>
      </c>
      <c r="DD16">
        <v>1</v>
      </c>
      <c r="DE16">
        <v>4</v>
      </c>
      <c r="DF16">
        <v>4</v>
      </c>
      <c r="DG16">
        <v>66.599999999999994</v>
      </c>
      <c r="DH16" t="s">
        <v>539</v>
      </c>
      <c r="DI16" t="s">
        <v>364</v>
      </c>
      <c r="DJ16" t="s">
        <v>540</v>
      </c>
      <c r="DK16" t="s">
        <v>541</v>
      </c>
      <c r="DL16" t="s">
        <v>156</v>
      </c>
      <c r="DM16" t="s">
        <v>550</v>
      </c>
      <c r="DN16">
        <v>0</v>
      </c>
      <c r="DO16">
        <v>0</v>
      </c>
      <c r="DP16">
        <v>0</v>
      </c>
      <c r="DQ16">
        <v>0</v>
      </c>
      <c r="DR16">
        <v>0</v>
      </c>
      <c r="DS16" s="19">
        <f t="shared" si="0"/>
        <v>16.5</v>
      </c>
      <c r="DT16" s="19">
        <f t="shared" si="1"/>
        <v>10.576923076923078</v>
      </c>
    </row>
    <row r="17" spans="1:124" hidden="1" x14ac:dyDescent="0.25">
      <c r="A17" t="s">
        <v>383</v>
      </c>
      <c r="B17" t="s">
        <v>326</v>
      </c>
      <c r="C17" t="s">
        <v>100</v>
      </c>
      <c r="D17" t="s">
        <v>101</v>
      </c>
      <c r="E17">
        <v>435</v>
      </c>
      <c r="F17">
        <v>414.00000000000006</v>
      </c>
      <c r="G17">
        <v>20.999999999999943</v>
      </c>
      <c r="H17">
        <v>374.4</v>
      </c>
      <c r="I17">
        <v>21.6</v>
      </c>
      <c r="J17">
        <v>396</v>
      </c>
      <c r="K17">
        <v>169.2</v>
      </c>
      <c r="L17">
        <v>169.2</v>
      </c>
      <c r="M17">
        <v>0</v>
      </c>
      <c r="N17">
        <v>0</v>
      </c>
      <c r="O17">
        <v>120.6</v>
      </c>
      <c r="P17">
        <v>147.6</v>
      </c>
      <c r="Q17">
        <v>169.2</v>
      </c>
      <c r="R17">
        <v>0</v>
      </c>
      <c r="S17">
        <v>0.71276595744680848</v>
      </c>
      <c r="T17">
        <v>0.87234042553191493</v>
      </c>
      <c r="U17">
        <v>1</v>
      </c>
      <c r="V17" t="s">
        <v>435</v>
      </c>
      <c r="W17">
        <v>375</v>
      </c>
      <c r="X17">
        <v>1.8</v>
      </c>
      <c r="Y17">
        <v>1</v>
      </c>
      <c r="Z17">
        <v>0</v>
      </c>
      <c r="AA17">
        <v>108.75</v>
      </c>
      <c r="AB17">
        <v>217.5</v>
      </c>
      <c r="AC17">
        <v>326.25</v>
      </c>
      <c r="AD17">
        <v>435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">
        <v>537</v>
      </c>
      <c r="AP17" t="s">
        <v>543</v>
      </c>
      <c r="AQ17">
        <v>43617</v>
      </c>
      <c r="AR17">
        <v>43617</v>
      </c>
      <c r="AS17">
        <v>43617</v>
      </c>
      <c r="AT17">
        <v>43617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108</v>
      </c>
      <c r="CK17">
        <v>703.8</v>
      </c>
      <c r="CL17">
        <v>1</v>
      </c>
      <c r="CM17">
        <v>217.8</v>
      </c>
      <c r="CN17">
        <v>640.79999999999995</v>
      </c>
      <c r="CO17">
        <v>1</v>
      </c>
      <c r="CP17">
        <v>325.8</v>
      </c>
      <c r="CQ17">
        <v>640.79999999999995</v>
      </c>
      <c r="CR17">
        <v>1</v>
      </c>
      <c r="CS17">
        <v>435.6</v>
      </c>
      <c r="CT17">
        <v>761.4</v>
      </c>
      <c r="CU17">
        <v>1</v>
      </c>
      <c r="CV17">
        <v>529.20000000000005</v>
      </c>
      <c r="CW17">
        <v>788.40000000000009</v>
      </c>
      <c r="CX17">
        <v>1</v>
      </c>
      <c r="CY17">
        <v>4</v>
      </c>
      <c r="CZ17">
        <v>4</v>
      </c>
      <c r="DA17">
        <v>0</v>
      </c>
      <c r="DB17">
        <v>1</v>
      </c>
      <c r="DC17">
        <v>1</v>
      </c>
      <c r="DD17">
        <v>1</v>
      </c>
      <c r="DE17">
        <v>4</v>
      </c>
      <c r="DF17">
        <v>3</v>
      </c>
      <c r="DG17">
        <v>375</v>
      </c>
      <c r="DH17" t="s">
        <v>539</v>
      </c>
      <c r="DI17" t="s">
        <v>364</v>
      </c>
      <c r="DJ17" t="s">
        <v>540</v>
      </c>
      <c r="DK17" t="s">
        <v>541</v>
      </c>
      <c r="DL17" t="s">
        <v>156</v>
      </c>
      <c r="DM17" t="s">
        <v>550</v>
      </c>
      <c r="DN17">
        <v>0</v>
      </c>
      <c r="DO17">
        <v>0</v>
      </c>
      <c r="DP17">
        <v>0</v>
      </c>
      <c r="DQ17">
        <v>0</v>
      </c>
      <c r="DR17">
        <v>0</v>
      </c>
      <c r="DS17" s="19">
        <f t="shared" si="0"/>
        <v>93.75</v>
      </c>
      <c r="DT17" s="19">
        <f t="shared" si="1"/>
        <v>52.083333333333329</v>
      </c>
    </row>
    <row r="18" spans="1:124" hidden="1" x14ac:dyDescent="0.25">
      <c r="A18" t="s">
        <v>383</v>
      </c>
      <c r="B18" t="s">
        <v>326</v>
      </c>
      <c r="C18" t="s">
        <v>296</v>
      </c>
      <c r="D18" t="s">
        <v>297</v>
      </c>
      <c r="E18">
        <v>168</v>
      </c>
      <c r="F18">
        <v>70.199999999999989</v>
      </c>
      <c r="G18">
        <v>97.800000000000011</v>
      </c>
      <c r="H18">
        <v>165.6</v>
      </c>
      <c r="I18">
        <v>0</v>
      </c>
      <c r="J18">
        <v>165.6</v>
      </c>
      <c r="K18">
        <v>165.6</v>
      </c>
      <c r="L18">
        <v>165.6</v>
      </c>
      <c r="M18">
        <v>0</v>
      </c>
      <c r="N18">
        <v>66.599999999999994</v>
      </c>
      <c r="O18">
        <v>66.599999999999994</v>
      </c>
      <c r="P18">
        <v>165.6</v>
      </c>
      <c r="Q18">
        <v>165.6</v>
      </c>
      <c r="R18">
        <v>0.40217391304347822</v>
      </c>
      <c r="S18">
        <v>0.40217391304347822</v>
      </c>
      <c r="T18">
        <v>1</v>
      </c>
      <c r="U18">
        <v>1</v>
      </c>
      <c r="V18" t="s">
        <v>435</v>
      </c>
      <c r="W18">
        <v>68</v>
      </c>
      <c r="X18">
        <v>1.8</v>
      </c>
      <c r="Y18">
        <v>1</v>
      </c>
      <c r="Z18">
        <v>0</v>
      </c>
      <c r="AA18">
        <v>42</v>
      </c>
      <c r="AB18">
        <v>84</v>
      </c>
      <c r="AC18">
        <v>126</v>
      </c>
      <c r="AD18">
        <v>168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">
        <v>537</v>
      </c>
      <c r="AP18" t="s">
        <v>543</v>
      </c>
      <c r="AQ18">
        <v>43617</v>
      </c>
      <c r="AR18">
        <v>43617</v>
      </c>
      <c r="AS18">
        <v>43617</v>
      </c>
      <c r="AT18">
        <v>43617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41.4</v>
      </c>
      <c r="CK18">
        <v>0</v>
      </c>
      <c r="CL18">
        <v>0</v>
      </c>
      <c r="CM18">
        <v>84.600000000000009</v>
      </c>
      <c r="CN18">
        <v>0</v>
      </c>
      <c r="CO18">
        <v>0</v>
      </c>
      <c r="CP18">
        <v>126</v>
      </c>
      <c r="CQ18">
        <v>136.80000000000001</v>
      </c>
      <c r="CR18">
        <v>1</v>
      </c>
      <c r="CS18">
        <v>167.4</v>
      </c>
      <c r="CT18">
        <v>136.79999999999998</v>
      </c>
      <c r="CU18">
        <v>0</v>
      </c>
      <c r="CV18">
        <v>185.4</v>
      </c>
      <c r="CW18">
        <v>235.79999999999998</v>
      </c>
      <c r="CX18">
        <v>1</v>
      </c>
      <c r="CY18">
        <v>4</v>
      </c>
      <c r="CZ18">
        <v>1</v>
      </c>
      <c r="DA18">
        <v>1</v>
      </c>
      <c r="DB18">
        <v>0</v>
      </c>
      <c r="DC18">
        <v>1</v>
      </c>
      <c r="DD18">
        <v>1</v>
      </c>
      <c r="DE18">
        <v>4</v>
      </c>
      <c r="DF18">
        <v>3</v>
      </c>
      <c r="DG18">
        <v>67.799999999999983</v>
      </c>
      <c r="DH18" t="s">
        <v>539</v>
      </c>
      <c r="DI18" t="s">
        <v>364</v>
      </c>
      <c r="DJ18" t="s">
        <v>540</v>
      </c>
      <c r="DK18" t="s">
        <v>541</v>
      </c>
      <c r="DL18" t="s">
        <v>156</v>
      </c>
      <c r="DM18" t="s">
        <v>550</v>
      </c>
      <c r="DN18">
        <v>0</v>
      </c>
      <c r="DO18">
        <v>0</v>
      </c>
      <c r="DP18">
        <v>0</v>
      </c>
      <c r="DQ18">
        <v>0</v>
      </c>
      <c r="DR18">
        <v>0</v>
      </c>
      <c r="DS18" s="19">
        <f t="shared" si="0"/>
        <v>17</v>
      </c>
      <c r="DT18" s="19">
        <f t="shared" si="1"/>
        <v>9.4444444444444446</v>
      </c>
    </row>
    <row r="19" spans="1:124" hidden="1" x14ac:dyDescent="0.25">
      <c r="A19" t="s">
        <v>383</v>
      </c>
      <c r="B19" t="s">
        <v>326</v>
      </c>
      <c r="C19" t="s">
        <v>255</v>
      </c>
      <c r="D19" t="s">
        <v>257</v>
      </c>
      <c r="E19">
        <v>360</v>
      </c>
      <c r="F19">
        <v>351.00000000000006</v>
      </c>
      <c r="G19">
        <v>8.9999999999999432</v>
      </c>
      <c r="H19">
        <v>99</v>
      </c>
      <c r="I19">
        <v>180</v>
      </c>
      <c r="J19">
        <v>279</v>
      </c>
      <c r="K19">
        <v>642.6</v>
      </c>
      <c r="L19">
        <v>331.2</v>
      </c>
      <c r="M19">
        <v>311.40000000000003</v>
      </c>
      <c r="N19">
        <v>43.2</v>
      </c>
      <c r="O19">
        <v>43.2</v>
      </c>
      <c r="P19">
        <v>151.19999999999999</v>
      </c>
      <c r="Q19">
        <v>331.2</v>
      </c>
      <c r="R19">
        <v>6.7226890756302518E-2</v>
      </c>
      <c r="S19">
        <v>6.7226890756302518E-2</v>
      </c>
      <c r="T19">
        <v>0.23529411764705879</v>
      </c>
      <c r="U19">
        <v>0.51540616246498594</v>
      </c>
      <c r="V19" t="s">
        <v>435</v>
      </c>
      <c r="W19">
        <v>360</v>
      </c>
      <c r="X19">
        <v>1.8</v>
      </c>
      <c r="Y19">
        <v>1</v>
      </c>
      <c r="Z19">
        <v>311.40000000000003</v>
      </c>
      <c r="AA19">
        <v>90</v>
      </c>
      <c r="AB19">
        <v>180</v>
      </c>
      <c r="AC19">
        <v>270</v>
      </c>
      <c r="AD19">
        <v>360</v>
      </c>
      <c r="AE19">
        <v>0</v>
      </c>
      <c r="AF19">
        <v>0</v>
      </c>
      <c r="AG19">
        <v>0</v>
      </c>
      <c r="AH19">
        <v>0</v>
      </c>
      <c r="AI19">
        <v>311.40000000000003</v>
      </c>
      <c r="AJ19">
        <v>0</v>
      </c>
      <c r="AK19">
        <v>0</v>
      </c>
      <c r="AL19">
        <v>0</v>
      </c>
      <c r="AM19">
        <v>311.40000000000003</v>
      </c>
      <c r="AN19">
        <v>0</v>
      </c>
      <c r="AO19" t="s">
        <v>537</v>
      </c>
      <c r="AP19" t="s">
        <v>538</v>
      </c>
      <c r="AQ19">
        <v>43617</v>
      </c>
      <c r="AR19">
        <v>43617</v>
      </c>
      <c r="AS19">
        <v>43617</v>
      </c>
      <c r="AT19">
        <v>43617</v>
      </c>
      <c r="AU19">
        <v>0</v>
      </c>
      <c r="AV19">
        <v>0</v>
      </c>
      <c r="AW19">
        <v>0</v>
      </c>
      <c r="AX19">
        <v>311.40000000000003</v>
      </c>
      <c r="AY19">
        <v>0</v>
      </c>
      <c r="AZ19">
        <v>0</v>
      </c>
      <c r="BA19">
        <v>0</v>
      </c>
      <c r="BB19">
        <v>311.40000000000003</v>
      </c>
      <c r="BC19">
        <v>0</v>
      </c>
      <c r="BD19">
        <v>311.40000000000003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311.40000000000003</v>
      </c>
      <c r="CI19">
        <v>0</v>
      </c>
      <c r="CJ19">
        <v>90</v>
      </c>
      <c r="CK19">
        <v>390.6</v>
      </c>
      <c r="CL19">
        <v>1</v>
      </c>
      <c r="CM19">
        <v>180</v>
      </c>
      <c r="CN19">
        <v>298.8</v>
      </c>
      <c r="CO19">
        <v>1</v>
      </c>
      <c r="CP19">
        <v>270</v>
      </c>
      <c r="CQ19">
        <v>342</v>
      </c>
      <c r="CR19">
        <v>1</v>
      </c>
      <c r="CS19">
        <v>360</v>
      </c>
      <c r="CT19">
        <v>342</v>
      </c>
      <c r="CU19">
        <v>0</v>
      </c>
      <c r="CV19">
        <v>450</v>
      </c>
      <c r="CW19">
        <v>450.00000000000006</v>
      </c>
      <c r="CX19">
        <v>1</v>
      </c>
      <c r="CY19">
        <v>4</v>
      </c>
      <c r="CZ19">
        <v>3</v>
      </c>
      <c r="DA19">
        <v>0</v>
      </c>
      <c r="DB19">
        <v>0</v>
      </c>
      <c r="DC19">
        <v>0</v>
      </c>
      <c r="DD19">
        <v>0</v>
      </c>
      <c r="DE19">
        <v>4</v>
      </c>
      <c r="DF19">
        <v>0</v>
      </c>
      <c r="DG19">
        <v>581.40000000000009</v>
      </c>
      <c r="DH19" t="s">
        <v>539</v>
      </c>
      <c r="DI19" t="s">
        <v>364</v>
      </c>
      <c r="DJ19" t="s">
        <v>540</v>
      </c>
      <c r="DK19" t="s">
        <v>541</v>
      </c>
      <c r="DL19" t="s">
        <v>156</v>
      </c>
      <c r="DM19" t="s">
        <v>550</v>
      </c>
      <c r="DN19">
        <v>0</v>
      </c>
      <c r="DO19">
        <v>0</v>
      </c>
      <c r="DP19">
        <v>0</v>
      </c>
      <c r="DQ19">
        <v>0</v>
      </c>
      <c r="DR19">
        <v>0</v>
      </c>
      <c r="DS19" s="19">
        <f t="shared" si="0"/>
        <v>90</v>
      </c>
      <c r="DT19" s="19">
        <f t="shared" si="1"/>
        <v>50</v>
      </c>
    </row>
    <row r="20" spans="1:124" hidden="1" x14ac:dyDescent="0.25">
      <c r="A20" t="s">
        <v>383</v>
      </c>
      <c r="B20" t="s">
        <v>326</v>
      </c>
      <c r="C20" t="s">
        <v>399</v>
      </c>
      <c r="D20" t="s">
        <v>400</v>
      </c>
      <c r="E20">
        <v>193</v>
      </c>
      <c r="F20">
        <v>25.200000000000003</v>
      </c>
      <c r="G20">
        <v>167.8</v>
      </c>
      <c r="H20">
        <v>205.35</v>
      </c>
      <c r="I20">
        <v>30.6</v>
      </c>
      <c r="J20">
        <v>235.95</v>
      </c>
      <c r="K20">
        <v>124.2</v>
      </c>
      <c r="L20">
        <v>124.2</v>
      </c>
      <c r="M20">
        <v>0</v>
      </c>
      <c r="N20">
        <v>0</v>
      </c>
      <c r="O20">
        <v>0</v>
      </c>
      <c r="P20">
        <v>93.6</v>
      </c>
      <c r="Q20">
        <v>124.2</v>
      </c>
      <c r="R20">
        <v>0</v>
      </c>
      <c r="S20">
        <v>0</v>
      </c>
      <c r="T20">
        <v>0.75362318840579701</v>
      </c>
      <c r="U20">
        <v>1</v>
      </c>
      <c r="V20" t="s">
        <v>435</v>
      </c>
      <c r="W20">
        <v>68</v>
      </c>
      <c r="X20">
        <v>1.8</v>
      </c>
      <c r="Y20">
        <v>1</v>
      </c>
      <c r="Z20">
        <v>0</v>
      </c>
      <c r="AA20">
        <v>48.25</v>
      </c>
      <c r="AB20">
        <v>96.5</v>
      </c>
      <c r="AC20">
        <v>144.75</v>
      </c>
      <c r="AD20">
        <v>193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">
        <v>537</v>
      </c>
      <c r="AP20" t="s">
        <v>543</v>
      </c>
      <c r="AQ20">
        <v>43617</v>
      </c>
      <c r="AR20">
        <v>43617</v>
      </c>
      <c r="AS20">
        <v>43617</v>
      </c>
      <c r="AT20">
        <v>43617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48.6</v>
      </c>
      <c r="CK20">
        <v>50.55</v>
      </c>
      <c r="CL20">
        <v>1</v>
      </c>
      <c r="CM20">
        <v>97.2</v>
      </c>
      <c r="CN20">
        <v>136.94999999999999</v>
      </c>
      <c r="CO20">
        <v>1</v>
      </c>
      <c r="CP20">
        <v>144</v>
      </c>
      <c r="CQ20">
        <v>136.94999999999999</v>
      </c>
      <c r="CR20">
        <v>0</v>
      </c>
      <c r="CS20">
        <v>192.6</v>
      </c>
      <c r="CT20">
        <v>136.94999999999999</v>
      </c>
      <c r="CU20">
        <v>0</v>
      </c>
      <c r="CV20">
        <v>210.6</v>
      </c>
      <c r="CW20">
        <v>230.55</v>
      </c>
      <c r="CX20">
        <v>1</v>
      </c>
      <c r="CY20">
        <v>4</v>
      </c>
      <c r="CZ20">
        <v>2</v>
      </c>
      <c r="DA20">
        <v>0</v>
      </c>
      <c r="DB20">
        <v>0</v>
      </c>
      <c r="DC20">
        <v>1</v>
      </c>
      <c r="DD20">
        <v>1</v>
      </c>
      <c r="DE20">
        <v>4</v>
      </c>
      <c r="DF20">
        <v>2</v>
      </c>
      <c r="DG20">
        <v>68.149999999999977</v>
      </c>
      <c r="DH20" t="s">
        <v>539</v>
      </c>
      <c r="DI20" t="s">
        <v>364</v>
      </c>
      <c r="DJ20" t="s">
        <v>540</v>
      </c>
      <c r="DK20" t="s">
        <v>541</v>
      </c>
      <c r="DL20" t="s">
        <v>156</v>
      </c>
      <c r="DM20" t="s">
        <v>550</v>
      </c>
      <c r="DN20">
        <v>0</v>
      </c>
      <c r="DO20">
        <v>0</v>
      </c>
      <c r="DP20">
        <v>0</v>
      </c>
      <c r="DQ20">
        <v>0</v>
      </c>
      <c r="DR20">
        <v>0</v>
      </c>
      <c r="DS20" s="19">
        <f t="shared" si="0"/>
        <v>17</v>
      </c>
      <c r="DT20" s="19">
        <f t="shared" si="1"/>
        <v>9.4444444444444446</v>
      </c>
    </row>
    <row r="21" spans="1:124" hidden="1" x14ac:dyDescent="0.25">
      <c r="A21" t="s">
        <v>383</v>
      </c>
      <c r="B21" t="s">
        <v>326</v>
      </c>
      <c r="C21" t="s">
        <v>268</v>
      </c>
      <c r="D21" t="s">
        <v>269</v>
      </c>
      <c r="E21">
        <v>433</v>
      </c>
      <c r="F21">
        <v>215.51400000000001</v>
      </c>
      <c r="G21">
        <v>217.48599999999999</v>
      </c>
      <c r="H21">
        <v>68.093999999999994</v>
      </c>
      <c r="I21">
        <v>379.08</v>
      </c>
      <c r="J21">
        <v>447.17399999999998</v>
      </c>
      <c r="K21">
        <v>650.05200000000002</v>
      </c>
      <c r="L21">
        <v>449.28</v>
      </c>
      <c r="M21">
        <v>200.77200000000005</v>
      </c>
      <c r="N21">
        <v>0</v>
      </c>
      <c r="O21">
        <v>70.2</v>
      </c>
      <c r="P21">
        <v>70.2</v>
      </c>
      <c r="Q21">
        <v>449.28</v>
      </c>
      <c r="R21">
        <v>0</v>
      </c>
      <c r="S21">
        <v>0.10799136069114471</v>
      </c>
      <c r="T21">
        <v>0.10799136069114471</v>
      </c>
      <c r="U21">
        <v>0.69114470842332609</v>
      </c>
      <c r="V21" t="s">
        <v>435</v>
      </c>
      <c r="W21">
        <v>390</v>
      </c>
      <c r="X21">
        <v>1.4039999999999999</v>
      </c>
      <c r="Y21">
        <v>1</v>
      </c>
      <c r="Z21">
        <v>200.77200000000005</v>
      </c>
      <c r="AA21">
        <v>108.25</v>
      </c>
      <c r="AB21">
        <v>216.5</v>
      </c>
      <c r="AC21">
        <v>324.75</v>
      </c>
      <c r="AD21">
        <v>433</v>
      </c>
      <c r="AE21">
        <v>0</v>
      </c>
      <c r="AF21">
        <v>0</v>
      </c>
      <c r="AG21">
        <v>0</v>
      </c>
      <c r="AH21">
        <v>0</v>
      </c>
      <c r="AI21">
        <v>200.77200000000005</v>
      </c>
      <c r="AJ21">
        <v>0</v>
      </c>
      <c r="AK21">
        <v>0</v>
      </c>
      <c r="AL21">
        <v>0</v>
      </c>
      <c r="AM21">
        <v>200.77200000000005</v>
      </c>
      <c r="AN21">
        <v>0</v>
      </c>
      <c r="AO21" t="s">
        <v>537</v>
      </c>
      <c r="AP21" t="s">
        <v>538</v>
      </c>
      <c r="AQ21">
        <v>43617</v>
      </c>
      <c r="AR21">
        <v>43617</v>
      </c>
      <c r="AS21">
        <v>43617</v>
      </c>
      <c r="AT21">
        <v>43617</v>
      </c>
      <c r="AU21">
        <v>0</v>
      </c>
      <c r="AV21">
        <v>0</v>
      </c>
      <c r="AW21">
        <v>0</v>
      </c>
      <c r="AX21">
        <v>200.77200000000005</v>
      </c>
      <c r="AY21">
        <v>0</v>
      </c>
      <c r="AZ21">
        <v>0</v>
      </c>
      <c r="BA21">
        <v>0</v>
      </c>
      <c r="BB21">
        <v>200.77200000000005</v>
      </c>
      <c r="BC21">
        <v>0</v>
      </c>
      <c r="BD21">
        <v>200.77200000000005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200.77200000000005</v>
      </c>
      <c r="CI21">
        <v>0</v>
      </c>
      <c r="CJ21">
        <v>108.10799999999999</v>
      </c>
      <c r="CK21">
        <v>453.024</v>
      </c>
      <c r="CL21">
        <v>1</v>
      </c>
      <c r="CM21">
        <v>216.21599999999998</v>
      </c>
      <c r="CN21">
        <v>401.54399999999998</v>
      </c>
      <c r="CO21">
        <v>1</v>
      </c>
      <c r="CP21">
        <v>324.32399999999996</v>
      </c>
      <c r="CQ21">
        <v>365.50800000000004</v>
      </c>
      <c r="CR21">
        <v>1</v>
      </c>
      <c r="CS21">
        <v>432.43199999999996</v>
      </c>
      <c r="CT21">
        <v>283.60800000000006</v>
      </c>
      <c r="CU21">
        <v>0</v>
      </c>
      <c r="CV21">
        <v>530.71199999999999</v>
      </c>
      <c r="CW21">
        <v>283.608</v>
      </c>
      <c r="CX21">
        <v>0</v>
      </c>
      <c r="CY21">
        <v>4</v>
      </c>
      <c r="CZ21">
        <v>3</v>
      </c>
      <c r="DA21">
        <v>0</v>
      </c>
      <c r="DB21">
        <v>0</v>
      </c>
      <c r="DC21">
        <v>0</v>
      </c>
      <c r="DD21">
        <v>0</v>
      </c>
      <c r="DE21">
        <v>4</v>
      </c>
      <c r="DF21">
        <v>0</v>
      </c>
      <c r="DG21">
        <v>430.46000000000004</v>
      </c>
      <c r="DH21" t="s">
        <v>539</v>
      </c>
      <c r="DI21" t="s">
        <v>364</v>
      </c>
      <c r="DJ21" t="s">
        <v>540</v>
      </c>
      <c r="DK21" t="s">
        <v>541</v>
      </c>
      <c r="DL21" t="s">
        <v>156</v>
      </c>
      <c r="DM21" t="s">
        <v>550</v>
      </c>
      <c r="DN21">
        <v>0</v>
      </c>
      <c r="DO21">
        <v>0</v>
      </c>
      <c r="DP21">
        <v>0</v>
      </c>
      <c r="DQ21">
        <v>0</v>
      </c>
      <c r="DR21">
        <v>0</v>
      </c>
      <c r="DS21" s="19">
        <f t="shared" si="0"/>
        <v>97.5</v>
      </c>
      <c r="DT21" s="19">
        <f t="shared" si="1"/>
        <v>69.444444444444443</v>
      </c>
    </row>
    <row r="22" spans="1:124" hidden="1" x14ac:dyDescent="0.25">
      <c r="A22" t="s">
        <v>383</v>
      </c>
      <c r="B22" t="s">
        <v>326</v>
      </c>
      <c r="C22" t="s">
        <v>278</v>
      </c>
      <c r="D22" t="s">
        <v>279</v>
      </c>
      <c r="E22">
        <v>0</v>
      </c>
      <c r="F22">
        <v>0</v>
      </c>
      <c r="G22">
        <v>0</v>
      </c>
      <c r="H22">
        <v>64.116</v>
      </c>
      <c r="I22">
        <v>0</v>
      </c>
      <c r="J22">
        <v>64.116</v>
      </c>
      <c r="K22">
        <v>12.635999999999999</v>
      </c>
      <c r="L22">
        <v>12.635999999999999</v>
      </c>
      <c r="M22">
        <v>0</v>
      </c>
      <c r="N22">
        <v>12.635999999999999</v>
      </c>
      <c r="O22">
        <v>12.635999999999999</v>
      </c>
      <c r="P22">
        <v>12.635999999999999</v>
      </c>
      <c r="Q22">
        <v>12.635999999999999</v>
      </c>
      <c r="R22">
        <v>1</v>
      </c>
      <c r="S22">
        <v>1</v>
      </c>
      <c r="T22">
        <v>1</v>
      </c>
      <c r="U22">
        <v>1</v>
      </c>
      <c r="V22" t="s">
        <v>435</v>
      </c>
      <c r="W22">
        <v>44</v>
      </c>
      <c r="X22">
        <v>1.4039999999999999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">
        <v>546</v>
      </c>
      <c r="AP22" t="s">
        <v>543</v>
      </c>
      <c r="AQ22">
        <v>43617</v>
      </c>
      <c r="AR22">
        <v>43617</v>
      </c>
      <c r="AS22">
        <v>43617</v>
      </c>
      <c r="AT22">
        <v>43617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27.143999999999998</v>
      </c>
      <c r="CL22" t="s">
        <v>544</v>
      </c>
      <c r="CM22">
        <v>0</v>
      </c>
      <c r="CN22">
        <v>59.903999999999996</v>
      </c>
      <c r="CO22" t="s">
        <v>544</v>
      </c>
      <c r="CP22">
        <v>0</v>
      </c>
      <c r="CQ22">
        <v>64.116</v>
      </c>
      <c r="CR22" t="s">
        <v>544</v>
      </c>
      <c r="CS22">
        <v>0</v>
      </c>
      <c r="CT22">
        <v>64.116</v>
      </c>
      <c r="CU22" t="s">
        <v>544</v>
      </c>
      <c r="CV22">
        <v>11.231999999999999</v>
      </c>
      <c r="CW22">
        <v>64.116</v>
      </c>
      <c r="CX22">
        <v>1</v>
      </c>
      <c r="CY22" t="s">
        <v>544</v>
      </c>
      <c r="CZ22" t="s">
        <v>544</v>
      </c>
      <c r="DA22">
        <v>1</v>
      </c>
      <c r="DB22">
        <v>1</v>
      </c>
      <c r="DC22">
        <v>1</v>
      </c>
      <c r="DD22">
        <v>1</v>
      </c>
      <c r="DE22">
        <v>4</v>
      </c>
      <c r="DF22">
        <v>4</v>
      </c>
      <c r="DG22">
        <v>64.116</v>
      </c>
      <c r="DH22" t="s">
        <v>539</v>
      </c>
      <c r="DI22" t="s">
        <v>364</v>
      </c>
      <c r="DJ22" t="s">
        <v>540</v>
      </c>
      <c r="DK22" t="s">
        <v>541</v>
      </c>
      <c r="DL22" t="s">
        <v>156</v>
      </c>
      <c r="DM22" t="s">
        <v>550</v>
      </c>
      <c r="DN22">
        <v>0</v>
      </c>
      <c r="DO22">
        <v>0</v>
      </c>
      <c r="DP22">
        <v>0</v>
      </c>
      <c r="DQ22">
        <v>0</v>
      </c>
      <c r="DR22">
        <v>0</v>
      </c>
      <c r="DS22" s="19">
        <f t="shared" si="0"/>
        <v>11</v>
      </c>
      <c r="DT22" s="19">
        <f t="shared" si="1"/>
        <v>7.834757834757835</v>
      </c>
    </row>
    <row r="23" spans="1:124" hidden="1" x14ac:dyDescent="0.25">
      <c r="A23" t="s">
        <v>383</v>
      </c>
      <c r="B23" t="s">
        <v>326</v>
      </c>
      <c r="C23" t="s">
        <v>298</v>
      </c>
      <c r="D23" t="s">
        <v>299</v>
      </c>
      <c r="E23">
        <v>12</v>
      </c>
      <c r="F23">
        <v>0</v>
      </c>
      <c r="G23">
        <v>12</v>
      </c>
      <c r="H23">
        <v>24.57</v>
      </c>
      <c r="I23">
        <v>0</v>
      </c>
      <c r="J23">
        <v>24.57</v>
      </c>
      <c r="K23">
        <v>11.7</v>
      </c>
      <c r="L23">
        <v>11.7</v>
      </c>
      <c r="M23">
        <v>0</v>
      </c>
      <c r="N23">
        <v>11.7</v>
      </c>
      <c r="O23">
        <v>11.7</v>
      </c>
      <c r="P23">
        <v>11.7</v>
      </c>
      <c r="Q23">
        <v>11.7</v>
      </c>
      <c r="R23">
        <v>1</v>
      </c>
      <c r="S23">
        <v>1</v>
      </c>
      <c r="T23">
        <v>1</v>
      </c>
      <c r="U23">
        <v>1</v>
      </c>
      <c r="V23" t="s">
        <v>435</v>
      </c>
      <c r="W23">
        <v>12</v>
      </c>
      <c r="X23">
        <v>1.17</v>
      </c>
      <c r="Y23">
        <v>1</v>
      </c>
      <c r="Z23">
        <v>0</v>
      </c>
      <c r="AA23">
        <v>3</v>
      </c>
      <c r="AB23">
        <v>6</v>
      </c>
      <c r="AC23">
        <v>9</v>
      </c>
      <c r="AD23">
        <v>12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">
        <v>537</v>
      </c>
      <c r="AP23" t="s">
        <v>543</v>
      </c>
      <c r="AQ23">
        <v>43617</v>
      </c>
      <c r="AR23">
        <v>43617</v>
      </c>
      <c r="AS23">
        <v>43617</v>
      </c>
      <c r="AT23">
        <v>43617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3.51</v>
      </c>
      <c r="CK23">
        <v>2.34</v>
      </c>
      <c r="CL23">
        <v>0</v>
      </c>
      <c r="CM23">
        <v>5.85</v>
      </c>
      <c r="CN23">
        <v>12.87</v>
      </c>
      <c r="CO23">
        <v>1</v>
      </c>
      <c r="CP23">
        <v>9.36</v>
      </c>
      <c r="CQ23">
        <v>24.57</v>
      </c>
      <c r="CR23">
        <v>1</v>
      </c>
      <c r="CS23">
        <v>11.7</v>
      </c>
      <c r="CT23">
        <v>24.57</v>
      </c>
      <c r="CU23">
        <v>1</v>
      </c>
      <c r="CV23">
        <v>15.209999999999999</v>
      </c>
      <c r="CW23">
        <v>24.57</v>
      </c>
      <c r="CX23">
        <v>1</v>
      </c>
      <c r="CY23">
        <v>4</v>
      </c>
      <c r="CZ23">
        <v>3</v>
      </c>
      <c r="DA23">
        <v>1</v>
      </c>
      <c r="DB23">
        <v>1</v>
      </c>
      <c r="DC23">
        <v>1</v>
      </c>
      <c r="DD23">
        <v>1</v>
      </c>
      <c r="DE23">
        <v>4</v>
      </c>
      <c r="DF23">
        <v>4</v>
      </c>
      <c r="DG23">
        <v>12.57</v>
      </c>
      <c r="DH23" t="s">
        <v>539</v>
      </c>
      <c r="DI23" t="s">
        <v>364</v>
      </c>
      <c r="DJ23" t="s">
        <v>540</v>
      </c>
      <c r="DK23" t="s">
        <v>541</v>
      </c>
      <c r="DL23" t="s">
        <v>156</v>
      </c>
      <c r="DM23" t="s">
        <v>550</v>
      </c>
      <c r="DN23">
        <v>0</v>
      </c>
      <c r="DO23">
        <v>0</v>
      </c>
      <c r="DP23">
        <v>0</v>
      </c>
      <c r="DQ23">
        <v>0</v>
      </c>
      <c r="DR23">
        <v>0</v>
      </c>
      <c r="DS23" s="19">
        <f t="shared" si="0"/>
        <v>3</v>
      </c>
      <c r="DT23" s="19">
        <f t="shared" si="1"/>
        <v>2.5641025641025643</v>
      </c>
    </row>
    <row r="24" spans="1:124" hidden="1" x14ac:dyDescent="0.25">
      <c r="A24" t="s">
        <v>383</v>
      </c>
      <c r="B24" t="s">
        <v>326</v>
      </c>
      <c r="C24" t="s">
        <v>148</v>
      </c>
      <c r="D24" t="s">
        <v>149</v>
      </c>
      <c r="E24">
        <v>482</v>
      </c>
      <c r="F24">
        <v>350.46000000000004</v>
      </c>
      <c r="G24">
        <v>131.53999999999996</v>
      </c>
      <c r="H24">
        <v>676.62</v>
      </c>
      <c r="I24">
        <v>0</v>
      </c>
      <c r="J24">
        <v>676.62</v>
      </c>
      <c r="K24">
        <v>231.66</v>
      </c>
      <c r="L24">
        <v>231.66</v>
      </c>
      <c r="M24">
        <v>0</v>
      </c>
      <c r="N24">
        <v>0</v>
      </c>
      <c r="O24">
        <v>100.44</v>
      </c>
      <c r="P24">
        <v>231.66</v>
      </c>
      <c r="Q24">
        <v>231.66</v>
      </c>
      <c r="R24">
        <v>0</v>
      </c>
      <c r="S24">
        <v>0.43356643356643354</v>
      </c>
      <c r="T24">
        <v>1</v>
      </c>
      <c r="U24">
        <v>1</v>
      </c>
      <c r="V24" t="s">
        <v>435</v>
      </c>
      <c r="W24">
        <v>395</v>
      </c>
      <c r="X24">
        <v>1.62</v>
      </c>
      <c r="Y24">
        <v>1</v>
      </c>
      <c r="Z24">
        <v>0</v>
      </c>
      <c r="AA24">
        <v>120.5</v>
      </c>
      <c r="AB24">
        <v>241</v>
      </c>
      <c r="AC24">
        <v>361.5</v>
      </c>
      <c r="AD24">
        <v>482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t="s">
        <v>537</v>
      </c>
      <c r="AP24" t="s">
        <v>543</v>
      </c>
      <c r="AQ24">
        <v>43617</v>
      </c>
      <c r="AR24">
        <v>43617</v>
      </c>
      <c r="AS24">
        <v>43617</v>
      </c>
      <c r="AT24">
        <v>43617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119.88000000000001</v>
      </c>
      <c r="CK24">
        <v>624.78000000000009</v>
      </c>
      <c r="CL24">
        <v>1</v>
      </c>
      <c r="CM24">
        <v>241.38000000000002</v>
      </c>
      <c r="CN24">
        <v>624.78000000000009</v>
      </c>
      <c r="CO24">
        <v>1</v>
      </c>
      <c r="CP24">
        <v>361.26000000000005</v>
      </c>
      <c r="CQ24">
        <v>824.58</v>
      </c>
      <c r="CR24">
        <v>1</v>
      </c>
      <c r="CS24">
        <v>482.76000000000005</v>
      </c>
      <c r="CT24">
        <v>895.8599999999999</v>
      </c>
      <c r="CU24">
        <v>1</v>
      </c>
      <c r="CV24">
        <v>579.96</v>
      </c>
      <c r="CW24">
        <v>1027.08</v>
      </c>
      <c r="CX24">
        <v>1</v>
      </c>
      <c r="CY24">
        <v>4</v>
      </c>
      <c r="CZ24">
        <v>4</v>
      </c>
      <c r="DA24">
        <v>0</v>
      </c>
      <c r="DB24">
        <v>0</v>
      </c>
      <c r="DC24">
        <v>1</v>
      </c>
      <c r="DD24">
        <v>1</v>
      </c>
      <c r="DE24">
        <v>4</v>
      </c>
      <c r="DF24">
        <v>2</v>
      </c>
      <c r="DG24">
        <v>545.07999999999993</v>
      </c>
      <c r="DH24" t="s">
        <v>539</v>
      </c>
      <c r="DI24" t="s">
        <v>364</v>
      </c>
      <c r="DJ24" t="s">
        <v>540</v>
      </c>
      <c r="DK24" t="s">
        <v>541</v>
      </c>
      <c r="DL24" t="s">
        <v>156</v>
      </c>
      <c r="DM24" t="s">
        <v>550</v>
      </c>
      <c r="DN24">
        <v>0</v>
      </c>
      <c r="DO24">
        <v>0</v>
      </c>
      <c r="DP24">
        <v>0</v>
      </c>
      <c r="DQ24">
        <v>0</v>
      </c>
      <c r="DR24">
        <v>0</v>
      </c>
      <c r="DS24" s="19">
        <f t="shared" si="0"/>
        <v>98.75</v>
      </c>
      <c r="DT24" s="19">
        <f t="shared" si="1"/>
        <v>60.956790123456784</v>
      </c>
    </row>
    <row r="25" spans="1:124" hidden="1" x14ac:dyDescent="0.25">
      <c r="A25" t="s">
        <v>383</v>
      </c>
      <c r="B25" t="s">
        <v>326</v>
      </c>
      <c r="C25" t="s">
        <v>551</v>
      </c>
      <c r="D25" t="s">
        <v>553</v>
      </c>
      <c r="E25">
        <v>0</v>
      </c>
      <c r="F25">
        <v>0</v>
      </c>
      <c r="G25">
        <v>0</v>
      </c>
      <c r="H25">
        <v>24.3</v>
      </c>
      <c r="I25">
        <v>0</v>
      </c>
      <c r="J25">
        <v>24.3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544</v>
      </c>
      <c r="S25" t="s">
        <v>544</v>
      </c>
      <c r="T25" t="s">
        <v>544</v>
      </c>
      <c r="U25" t="s">
        <v>544</v>
      </c>
      <c r="V25" t="s">
        <v>435</v>
      </c>
      <c r="W25">
        <v>44</v>
      </c>
      <c r="X25">
        <v>1.35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546</v>
      </c>
      <c r="AP25" t="s">
        <v>543</v>
      </c>
      <c r="AQ25">
        <v>43617</v>
      </c>
      <c r="AR25">
        <v>43617</v>
      </c>
      <c r="AS25">
        <v>43617</v>
      </c>
      <c r="AT25">
        <v>43617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89.1</v>
      </c>
      <c r="CL25" t="s">
        <v>544</v>
      </c>
      <c r="CM25">
        <v>0</v>
      </c>
      <c r="CN25">
        <v>89.1</v>
      </c>
      <c r="CO25" t="s">
        <v>544</v>
      </c>
      <c r="CP25">
        <v>0</v>
      </c>
      <c r="CQ25">
        <v>24.3</v>
      </c>
      <c r="CR25" t="s">
        <v>544</v>
      </c>
      <c r="CS25">
        <v>0</v>
      </c>
      <c r="CT25">
        <v>24.3</v>
      </c>
      <c r="CU25" t="s">
        <v>544</v>
      </c>
      <c r="CV25">
        <v>10.8</v>
      </c>
      <c r="CW25">
        <v>24.3</v>
      </c>
      <c r="CX25">
        <v>1</v>
      </c>
      <c r="CY25" t="s">
        <v>544</v>
      </c>
      <c r="CZ25" t="s">
        <v>544</v>
      </c>
      <c r="DA25">
        <v>0</v>
      </c>
      <c r="DB25">
        <v>0</v>
      </c>
      <c r="DC25">
        <v>0</v>
      </c>
      <c r="DD25">
        <v>0</v>
      </c>
      <c r="DE25" t="s">
        <v>544</v>
      </c>
      <c r="DF25" t="s">
        <v>544</v>
      </c>
      <c r="DG25">
        <v>24.3</v>
      </c>
      <c r="DH25" t="s">
        <v>539</v>
      </c>
      <c r="DI25" t="s">
        <v>364</v>
      </c>
      <c r="DJ25" t="s">
        <v>540</v>
      </c>
      <c r="DK25" t="s">
        <v>541</v>
      </c>
      <c r="DL25" t="s">
        <v>156</v>
      </c>
      <c r="DM25" t="s">
        <v>550</v>
      </c>
      <c r="DN25">
        <v>0</v>
      </c>
      <c r="DO25">
        <v>0</v>
      </c>
      <c r="DP25">
        <v>0</v>
      </c>
      <c r="DQ25">
        <v>0</v>
      </c>
      <c r="DR25">
        <v>0</v>
      </c>
      <c r="DS25" s="19">
        <f t="shared" si="0"/>
        <v>11</v>
      </c>
      <c r="DT25" s="19">
        <f t="shared" si="1"/>
        <v>8.148148148148147</v>
      </c>
    </row>
    <row r="26" spans="1:124" hidden="1" x14ac:dyDescent="0.25">
      <c r="A26" t="s">
        <v>383</v>
      </c>
      <c r="B26" t="s">
        <v>326</v>
      </c>
      <c r="C26" t="s">
        <v>275</v>
      </c>
      <c r="D26" t="s">
        <v>276</v>
      </c>
      <c r="E26">
        <v>478</v>
      </c>
      <c r="F26">
        <v>337.77</v>
      </c>
      <c r="G26">
        <v>140.23000000000002</v>
      </c>
      <c r="H26">
        <v>372.87</v>
      </c>
      <c r="I26">
        <v>0</v>
      </c>
      <c r="J26">
        <v>372.87</v>
      </c>
      <c r="K26">
        <v>413.64</v>
      </c>
      <c r="L26">
        <v>199.8</v>
      </c>
      <c r="M26">
        <v>213.83999999999997</v>
      </c>
      <c r="N26">
        <v>102.6</v>
      </c>
      <c r="O26">
        <v>102.6</v>
      </c>
      <c r="P26">
        <v>199.8</v>
      </c>
      <c r="Q26">
        <v>199.8</v>
      </c>
      <c r="R26">
        <v>0.24804177545691905</v>
      </c>
      <c r="S26">
        <v>0.24804177545691905</v>
      </c>
      <c r="T26">
        <v>0.48302872062663188</v>
      </c>
      <c r="U26">
        <v>0.48302872062663188</v>
      </c>
      <c r="V26" t="s">
        <v>435</v>
      </c>
      <c r="W26">
        <v>375</v>
      </c>
      <c r="X26">
        <v>1.62</v>
      </c>
      <c r="Y26">
        <v>1</v>
      </c>
      <c r="Z26">
        <v>213.83999999999997</v>
      </c>
      <c r="AA26">
        <v>119.5</v>
      </c>
      <c r="AB26">
        <v>239</v>
      </c>
      <c r="AC26">
        <v>358.5</v>
      </c>
      <c r="AD26">
        <v>478</v>
      </c>
      <c r="AE26">
        <v>0</v>
      </c>
      <c r="AF26">
        <v>0</v>
      </c>
      <c r="AG26">
        <v>0</v>
      </c>
      <c r="AH26">
        <v>0</v>
      </c>
      <c r="AI26">
        <v>213.83999999999997</v>
      </c>
      <c r="AJ26">
        <v>0</v>
      </c>
      <c r="AK26">
        <v>0</v>
      </c>
      <c r="AL26">
        <v>0</v>
      </c>
      <c r="AM26">
        <v>213.83999999999997</v>
      </c>
      <c r="AN26">
        <v>0</v>
      </c>
      <c r="AO26" t="s">
        <v>537</v>
      </c>
      <c r="AP26" t="s">
        <v>538</v>
      </c>
      <c r="AQ26">
        <v>43617</v>
      </c>
      <c r="AR26">
        <v>43617</v>
      </c>
      <c r="AS26">
        <v>43617</v>
      </c>
      <c r="AT26">
        <v>43617</v>
      </c>
      <c r="AU26">
        <v>0</v>
      </c>
      <c r="AV26">
        <v>0</v>
      </c>
      <c r="AW26">
        <v>0</v>
      </c>
      <c r="AX26">
        <v>213.83999999999997</v>
      </c>
      <c r="AY26">
        <v>0</v>
      </c>
      <c r="AZ26">
        <v>0</v>
      </c>
      <c r="BA26">
        <v>0</v>
      </c>
      <c r="BB26">
        <v>213.83999999999997</v>
      </c>
      <c r="BC26">
        <v>0</v>
      </c>
      <c r="BD26">
        <v>213.83999999999997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213.83999999999997</v>
      </c>
      <c r="CI26">
        <v>0</v>
      </c>
      <c r="CJ26">
        <v>119.88000000000001</v>
      </c>
      <c r="CK26">
        <v>932.85</v>
      </c>
      <c r="CL26">
        <v>1</v>
      </c>
      <c r="CM26">
        <v>239.76000000000002</v>
      </c>
      <c r="CN26">
        <v>896.40000000000009</v>
      </c>
      <c r="CO26">
        <v>1</v>
      </c>
      <c r="CP26">
        <v>358.02000000000004</v>
      </c>
      <c r="CQ26">
        <v>909.3599999999999</v>
      </c>
      <c r="CR26">
        <v>1</v>
      </c>
      <c r="CS26">
        <v>477.90000000000003</v>
      </c>
      <c r="CT26">
        <v>613.44000000000005</v>
      </c>
      <c r="CU26">
        <v>1</v>
      </c>
      <c r="CV26">
        <v>571.86</v>
      </c>
      <c r="CW26">
        <v>710.64</v>
      </c>
      <c r="CX26">
        <v>1</v>
      </c>
      <c r="CY26">
        <v>4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4</v>
      </c>
      <c r="DF26">
        <v>0</v>
      </c>
      <c r="DG26">
        <v>446.48</v>
      </c>
      <c r="DH26" t="s">
        <v>539</v>
      </c>
      <c r="DI26" t="s">
        <v>364</v>
      </c>
      <c r="DJ26" t="s">
        <v>540</v>
      </c>
      <c r="DK26" t="s">
        <v>541</v>
      </c>
      <c r="DL26" t="s">
        <v>156</v>
      </c>
      <c r="DM26" t="s">
        <v>550</v>
      </c>
      <c r="DN26">
        <v>0</v>
      </c>
      <c r="DO26">
        <v>0</v>
      </c>
      <c r="DP26">
        <v>0</v>
      </c>
      <c r="DQ26">
        <v>0</v>
      </c>
      <c r="DR26">
        <v>0</v>
      </c>
      <c r="DS26" s="19">
        <f t="shared" si="0"/>
        <v>93.75</v>
      </c>
      <c r="DT26" s="19">
        <f t="shared" si="1"/>
        <v>57.870370370370367</v>
      </c>
    </row>
    <row r="27" spans="1:124" hidden="1" x14ac:dyDescent="0.25">
      <c r="A27" t="s">
        <v>383</v>
      </c>
      <c r="B27" t="s">
        <v>326</v>
      </c>
      <c r="C27" t="s">
        <v>552</v>
      </c>
      <c r="D27" t="s">
        <v>554</v>
      </c>
      <c r="E27">
        <v>0</v>
      </c>
      <c r="F27">
        <v>0</v>
      </c>
      <c r="G27">
        <v>0</v>
      </c>
      <c r="H27">
        <v>13.5</v>
      </c>
      <c r="I27">
        <v>0</v>
      </c>
      <c r="J27">
        <v>13.5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544</v>
      </c>
      <c r="S27" t="s">
        <v>544</v>
      </c>
      <c r="T27" t="s">
        <v>544</v>
      </c>
      <c r="U27" t="s">
        <v>544</v>
      </c>
      <c r="V27" t="s">
        <v>435</v>
      </c>
      <c r="W27">
        <v>24</v>
      </c>
      <c r="X27">
        <v>1.35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546</v>
      </c>
      <c r="AP27" t="s">
        <v>543</v>
      </c>
      <c r="AQ27">
        <v>43617</v>
      </c>
      <c r="AR27">
        <v>43617</v>
      </c>
      <c r="AS27">
        <v>43617</v>
      </c>
      <c r="AT27">
        <v>43617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21.06</v>
      </c>
      <c r="CL27" t="s">
        <v>544</v>
      </c>
      <c r="CM27">
        <v>0</v>
      </c>
      <c r="CN27">
        <v>34.56</v>
      </c>
      <c r="CO27" t="s">
        <v>544</v>
      </c>
      <c r="CP27">
        <v>0</v>
      </c>
      <c r="CQ27">
        <v>13.5</v>
      </c>
      <c r="CR27" t="s">
        <v>544</v>
      </c>
      <c r="CS27">
        <v>0</v>
      </c>
      <c r="CT27">
        <v>13.5</v>
      </c>
      <c r="CU27" t="s">
        <v>544</v>
      </c>
      <c r="CV27">
        <v>5.4</v>
      </c>
      <c r="CW27">
        <v>13.5</v>
      </c>
      <c r="CX27">
        <v>1</v>
      </c>
      <c r="CY27" t="s">
        <v>544</v>
      </c>
      <c r="CZ27" t="s">
        <v>544</v>
      </c>
      <c r="DA27">
        <v>0</v>
      </c>
      <c r="DB27">
        <v>0</v>
      </c>
      <c r="DC27">
        <v>0</v>
      </c>
      <c r="DD27">
        <v>0</v>
      </c>
      <c r="DE27" t="s">
        <v>544</v>
      </c>
      <c r="DF27" t="s">
        <v>544</v>
      </c>
      <c r="DG27">
        <v>13.5</v>
      </c>
      <c r="DH27" t="s">
        <v>539</v>
      </c>
      <c r="DI27" t="s">
        <v>364</v>
      </c>
      <c r="DJ27" t="s">
        <v>540</v>
      </c>
      <c r="DK27" t="s">
        <v>541</v>
      </c>
      <c r="DL27" t="s">
        <v>156</v>
      </c>
      <c r="DM27" t="s">
        <v>550</v>
      </c>
      <c r="DN27">
        <v>0</v>
      </c>
      <c r="DO27">
        <v>0</v>
      </c>
      <c r="DP27">
        <v>0</v>
      </c>
      <c r="DQ27">
        <v>0</v>
      </c>
      <c r="DR27">
        <v>0</v>
      </c>
      <c r="DS27" s="19">
        <f t="shared" si="0"/>
        <v>6</v>
      </c>
      <c r="DT27" s="19">
        <f t="shared" si="1"/>
        <v>4.4444444444444438</v>
      </c>
    </row>
    <row r="28" spans="1:124" hidden="1" x14ac:dyDescent="0.25">
      <c r="A28" t="s">
        <v>383</v>
      </c>
      <c r="B28" t="s">
        <v>330</v>
      </c>
      <c r="C28" t="s">
        <v>67</v>
      </c>
      <c r="D28" t="s">
        <v>68</v>
      </c>
      <c r="E28">
        <v>1700</v>
      </c>
      <c r="F28">
        <v>1299</v>
      </c>
      <c r="G28">
        <v>401</v>
      </c>
      <c r="H28">
        <v>2100</v>
      </c>
      <c r="I28">
        <v>0</v>
      </c>
      <c r="J28">
        <v>2100</v>
      </c>
      <c r="K28">
        <v>957</v>
      </c>
      <c r="L28">
        <v>957</v>
      </c>
      <c r="M28">
        <v>0</v>
      </c>
      <c r="N28">
        <v>0</v>
      </c>
      <c r="O28">
        <v>957</v>
      </c>
      <c r="P28">
        <v>957</v>
      </c>
      <c r="Q28">
        <v>957</v>
      </c>
      <c r="R28">
        <v>0</v>
      </c>
      <c r="S28">
        <v>1</v>
      </c>
      <c r="T28">
        <v>1</v>
      </c>
      <c r="U28">
        <v>1</v>
      </c>
      <c r="V28" t="s">
        <v>435</v>
      </c>
      <c r="W28">
        <v>1700</v>
      </c>
      <c r="X28">
        <v>3</v>
      </c>
      <c r="Y28">
        <v>1</v>
      </c>
      <c r="Z28">
        <v>0</v>
      </c>
      <c r="AA28">
        <v>425</v>
      </c>
      <c r="AB28">
        <v>850</v>
      </c>
      <c r="AC28">
        <v>1275</v>
      </c>
      <c r="AD28">
        <v>1700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">
        <v>537</v>
      </c>
      <c r="AP28" t="s">
        <v>543</v>
      </c>
      <c r="AQ28">
        <v>43617</v>
      </c>
      <c r="AR28">
        <v>43617</v>
      </c>
      <c r="AS28">
        <v>43617</v>
      </c>
      <c r="AT28">
        <v>43617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426</v>
      </c>
      <c r="CK28">
        <v>2355</v>
      </c>
      <c r="CL28">
        <v>1</v>
      </c>
      <c r="CM28">
        <v>849</v>
      </c>
      <c r="CN28">
        <v>2355</v>
      </c>
      <c r="CO28">
        <v>1</v>
      </c>
      <c r="CP28">
        <v>1275</v>
      </c>
      <c r="CQ28">
        <v>2355</v>
      </c>
      <c r="CR28">
        <v>1</v>
      </c>
      <c r="CS28">
        <v>1701</v>
      </c>
      <c r="CT28">
        <v>3312</v>
      </c>
      <c r="CU28">
        <v>1</v>
      </c>
      <c r="CV28">
        <v>2124</v>
      </c>
      <c r="CW28">
        <v>3399</v>
      </c>
      <c r="CX28">
        <v>1</v>
      </c>
      <c r="CY28">
        <v>4</v>
      </c>
      <c r="CZ28">
        <v>4</v>
      </c>
      <c r="DA28">
        <v>0</v>
      </c>
      <c r="DB28">
        <v>1</v>
      </c>
      <c r="DC28">
        <v>1</v>
      </c>
      <c r="DD28">
        <v>1</v>
      </c>
      <c r="DE28">
        <v>4</v>
      </c>
      <c r="DF28">
        <v>3</v>
      </c>
      <c r="DG28">
        <v>1699</v>
      </c>
      <c r="DH28" t="s">
        <v>539</v>
      </c>
      <c r="DI28" t="s">
        <v>368</v>
      </c>
      <c r="DJ28" t="s">
        <v>540</v>
      </c>
      <c r="DK28" t="s">
        <v>555</v>
      </c>
      <c r="DL28" t="s">
        <v>162</v>
      </c>
      <c r="DM28" t="s">
        <v>545</v>
      </c>
      <c r="DN28">
        <v>0</v>
      </c>
      <c r="DO28">
        <v>0</v>
      </c>
      <c r="DP28">
        <v>0</v>
      </c>
      <c r="DQ28">
        <v>0</v>
      </c>
      <c r="DR28">
        <v>0</v>
      </c>
      <c r="DS28" s="19">
        <f t="shared" si="0"/>
        <v>425</v>
      </c>
      <c r="DT28" s="19">
        <f t="shared" si="1"/>
        <v>141.66666666666666</v>
      </c>
    </row>
    <row r="29" spans="1:124" hidden="1" x14ac:dyDescent="0.25">
      <c r="A29" t="s">
        <v>383</v>
      </c>
      <c r="B29" t="s">
        <v>330</v>
      </c>
      <c r="C29" t="s">
        <v>17</v>
      </c>
      <c r="D29" t="s">
        <v>274</v>
      </c>
      <c r="E29">
        <v>380</v>
      </c>
      <c r="F29">
        <v>342</v>
      </c>
      <c r="G29">
        <v>38</v>
      </c>
      <c r="H29">
        <v>618</v>
      </c>
      <c r="I29">
        <v>0</v>
      </c>
      <c r="J29">
        <v>618</v>
      </c>
      <c r="K29">
        <v>495</v>
      </c>
      <c r="L29">
        <v>495</v>
      </c>
      <c r="M29">
        <v>0</v>
      </c>
      <c r="N29">
        <v>0</v>
      </c>
      <c r="O29">
        <v>495</v>
      </c>
      <c r="P29">
        <v>495</v>
      </c>
      <c r="Q29">
        <v>495</v>
      </c>
      <c r="R29">
        <v>0</v>
      </c>
      <c r="S29">
        <v>1</v>
      </c>
      <c r="T29">
        <v>1</v>
      </c>
      <c r="U29">
        <v>1</v>
      </c>
      <c r="V29" t="s">
        <v>435</v>
      </c>
      <c r="W29">
        <v>580</v>
      </c>
      <c r="X29">
        <v>3</v>
      </c>
      <c r="Y29">
        <v>1</v>
      </c>
      <c r="Z29">
        <v>0</v>
      </c>
      <c r="AA29">
        <v>95</v>
      </c>
      <c r="AB29">
        <v>190</v>
      </c>
      <c r="AC29">
        <v>285</v>
      </c>
      <c r="AD29">
        <v>380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537</v>
      </c>
      <c r="AP29" t="s">
        <v>543</v>
      </c>
      <c r="AQ29">
        <v>43617</v>
      </c>
      <c r="AR29">
        <v>43617</v>
      </c>
      <c r="AS29">
        <v>43617</v>
      </c>
      <c r="AT29">
        <v>43617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96</v>
      </c>
      <c r="CK29">
        <v>465</v>
      </c>
      <c r="CL29">
        <v>1</v>
      </c>
      <c r="CM29">
        <v>189</v>
      </c>
      <c r="CN29">
        <v>465</v>
      </c>
      <c r="CO29">
        <v>1</v>
      </c>
      <c r="CP29">
        <v>285</v>
      </c>
      <c r="CQ29">
        <v>465</v>
      </c>
      <c r="CR29">
        <v>1</v>
      </c>
      <c r="CS29">
        <v>381</v>
      </c>
      <c r="CT29">
        <v>960</v>
      </c>
      <c r="CU29">
        <v>1</v>
      </c>
      <c r="CV29">
        <v>525</v>
      </c>
      <c r="CW29">
        <v>960</v>
      </c>
      <c r="CX29">
        <v>1</v>
      </c>
      <c r="CY29">
        <v>4</v>
      </c>
      <c r="CZ29">
        <v>4</v>
      </c>
      <c r="DA29">
        <v>0</v>
      </c>
      <c r="DB29">
        <v>1</v>
      </c>
      <c r="DC29">
        <v>1</v>
      </c>
      <c r="DD29">
        <v>1</v>
      </c>
      <c r="DE29">
        <v>4</v>
      </c>
      <c r="DF29">
        <v>3</v>
      </c>
      <c r="DG29">
        <v>580</v>
      </c>
      <c r="DH29" t="s">
        <v>539</v>
      </c>
      <c r="DI29" t="s">
        <v>368</v>
      </c>
      <c r="DJ29" t="s">
        <v>540</v>
      </c>
      <c r="DK29" t="s">
        <v>555</v>
      </c>
      <c r="DL29" t="s">
        <v>162</v>
      </c>
      <c r="DM29" t="s">
        <v>545</v>
      </c>
      <c r="DN29">
        <v>0</v>
      </c>
      <c r="DO29">
        <v>0</v>
      </c>
      <c r="DP29">
        <v>0</v>
      </c>
      <c r="DQ29">
        <v>0</v>
      </c>
      <c r="DR29">
        <v>0</v>
      </c>
      <c r="DS29" s="19">
        <f t="shared" si="0"/>
        <v>145</v>
      </c>
      <c r="DT29" s="19">
        <f t="shared" si="1"/>
        <v>48.333333333333336</v>
      </c>
    </row>
    <row r="30" spans="1:124" hidden="1" x14ac:dyDescent="0.25">
      <c r="A30" t="s">
        <v>383</v>
      </c>
      <c r="B30" t="s">
        <v>330</v>
      </c>
      <c r="C30" t="s">
        <v>19</v>
      </c>
      <c r="D30" t="s">
        <v>20</v>
      </c>
      <c r="E30">
        <v>275</v>
      </c>
      <c r="F30">
        <v>122.39999999999999</v>
      </c>
      <c r="G30">
        <v>152.60000000000002</v>
      </c>
      <c r="H30">
        <v>348.86</v>
      </c>
      <c r="I30">
        <v>0</v>
      </c>
      <c r="J30">
        <v>348.86</v>
      </c>
      <c r="K30">
        <v>116.28</v>
      </c>
      <c r="L30">
        <v>116.28</v>
      </c>
      <c r="M30">
        <v>0</v>
      </c>
      <c r="N30">
        <v>0</v>
      </c>
      <c r="O30">
        <v>116.28</v>
      </c>
      <c r="P30">
        <v>116.28</v>
      </c>
      <c r="Q30">
        <v>116.28</v>
      </c>
      <c r="R30">
        <v>0</v>
      </c>
      <c r="S30">
        <v>1</v>
      </c>
      <c r="T30">
        <v>1</v>
      </c>
      <c r="U30">
        <v>1</v>
      </c>
      <c r="V30" t="s">
        <v>435</v>
      </c>
      <c r="W30">
        <v>250</v>
      </c>
      <c r="X30">
        <v>6.12</v>
      </c>
      <c r="Y30">
        <v>1</v>
      </c>
      <c r="Z30">
        <v>0</v>
      </c>
      <c r="AA30">
        <v>68.75</v>
      </c>
      <c r="AB30">
        <v>137.5</v>
      </c>
      <c r="AC30">
        <v>206.25</v>
      </c>
      <c r="AD30">
        <v>275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t="s">
        <v>537</v>
      </c>
      <c r="AP30" t="s">
        <v>543</v>
      </c>
      <c r="AQ30">
        <v>43617</v>
      </c>
      <c r="AR30">
        <v>43617</v>
      </c>
      <c r="AS30">
        <v>43617</v>
      </c>
      <c r="AT30">
        <v>43617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67.320000000000007</v>
      </c>
      <c r="CK30">
        <v>287.66000000000003</v>
      </c>
      <c r="CL30">
        <v>1</v>
      </c>
      <c r="CM30">
        <v>134.64000000000001</v>
      </c>
      <c r="CN30">
        <v>226.46</v>
      </c>
      <c r="CO30">
        <v>1</v>
      </c>
      <c r="CP30">
        <v>208.08</v>
      </c>
      <c r="CQ30">
        <v>226.45999999999998</v>
      </c>
      <c r="CR30">
        <v>1</v>
      </c>
      <c r="CS30">
        <v>275.39999999999998</v>
      </c>
      <c r="CT30">
        <v>342.74</v>
      </c>
      <c r="CU30">
        <v>1</v>
      </c>
      <c r="CV30">
        <v>336.6</v>
      </c>
      <c r="CW30">
        <v>471.26</v>
      </c>
      <c r="CX30">
        <v>1</v>
      </c>
      <c r="CY30">
        <v>4</v>
      </c>
      <c r="CZ30">
        <v>4</v>
      </c>
      <c r="DA30">
        <v>0</v>
      </c>
      <c r="DB30">
        <v>1</v>
      </c>
      <c r="DC30">
        <v>1</v>
      </c>
      <c r="DD30">
        <v>1</v>
      </c>
      <c r="DE30">
        <v>4</v>
      </c>
      <c r="DF30">
        <v>3</v>
      </c>
      <c r="DG30">
        <v>196.26</v>
      </c>
      <c r="DH30" t="s">
        <v>539</v>
      </c>
      <c r="DI30" t="s">
        <v>372</v>
      </c>
      <c r="DJ30" t="s">
        <v>540</v>
      </c>
      <c r="DK30" t="s">
        <v>555</v>
      </c>
      <c r="DL30" t="s">
        <v>163</v>
      </c>
      <c r="DM30" t="s">
        <v>549</v>
      </c>
      <c r="DN30">
        <v>0</v>
      </c>
      <c r="DO30">
        <v>0</v>
      </c>
      <c r="DP30">
        <v>0</v>
      </c>
      <c r="DQ30">
        <v>0</v>
      </c>
      <c r="DR30">
        <v>0</v>
      </c>
      <c r="DS30" s="19">
        <f t="shared" si="0"/>
        <v>62.5</v>
      </c>
      <c r="DT30" s="19">
        <f t="shared" si="1"/>
        <v>10.212418300653594</v>
      </c>
    </row>
    <row r="31" spans="1:124" hidden="1" x14ac:dyDescent="0.25">
      <c r="A31" t="s">
        <v>383</v>
      </c>
      <c r="B31" t="s">
        <v>330</v>
      </c>
      <c r="C31" t="s">
        <v>547</v>
      </c>
      <c r="D31" t="s">
        <v>548</v>
      </c>
      <c r="E31">
        <v>0</v>
      </c>
      <c r="F31">
        <v>0</v>
      </c>
      <c r="G31">
        <v>0</v>
      </c>
      <c r="H31">
        <v>61.2</v>
      </c>
      <c r="I31">
        <v>0</v>
      </c>
      <c r="J31">
        <v>61.2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544</v>
      </c>
      <c r="S31" t="s">
        <v>544</v>
      </c>
      <c r="T31" t="s">
        <v>544</v>
      </c>
      <c r="U31" t="s">
        <v>544</v>
      </c>
      <c r="V31" t="s">
        <v>435</v>
      </c>
      <c r="W31">
        <v>31</v>
      </c>
      <c r="X31">
        <v>6.12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t="s">
        <v>546</v>
      </c>
      <c r="AP31" t="s">
        <v>543</v>
      </c>
      <c r="AQ31">
        <v>43617</v>
      </c>
      <c r="AR31">
        <v>43617</v>
      </c>
      <c r="AS31">
        <v>43617</v>
      </c>
      <c r="AT31">
        <v>43617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 t="s">
        <v>544</v>
      </c>
      <c r="CM31">
        <v>0</v>
      </c>
      <c r="CN31">
        <v>61.2</v>
      </c>
      <c r="CO31" t="s">
        <v>544</v>
      </c>
      <c r="CP31">
        <v>0</v>
      </c>
      <c r="CQ31">
        <v>61.2</v>
      </c>
      <c r="CR31" t="s">
        <v>544</v>
      </c>
      <c r="CS31">
        <v>0</v>
      </c>
      <c r="CT31">
        <v>61.2</v>
      </c>
      <c r="CU31" t="s">
        <v>544</v>
      </c>
      <c r="CV31">
        <v>6.12</v>
      </c>
      <c r="CW31">
        <v>61.2</v>
      </c>
      <c r="CX31">
        <v>1</v>
      </c>
      <c r="CY31" t="s">
        <v>544</v>
      </c>
      <c r="CZ31" t="s">
        <v>544</v>
      </c>
      <c r="DA31">
        <v>0</v>
      </c>
      <c r="DB31">
        <v>0</v>
      </c>
      <c r="DC31">
        <v>0</v>
      </c>
      <c r="DD31">
        <v>0</v>
      </c>
      <c r="DE31" t="s">
        <v>544</v>
      </c>
      <c r="DF31" t="s">
        <v>544</v>
      </c>
      <c r="DG31">
        <v>61.2</v>
      </c>
      <c r="DH31" t="s">
        <v>539</v>
      </c>
      <c r="DI31" t="s">
        <v>372</v>
      </c>
      <c r="DJ31" t="s">
        <v>540</v>
      </c>
      <c r="DK31" t="s">
        <v>555</v>
      </c>
      <c r="DL31" t="s">
        <v>163</v>
      </c>
      <c r="DM31" t="s">
        <v>549</v>
      </c>
      <c r="DN31">
        <v>0</v>
      </c>
      <c r="DO31">
        <v>0</v>
      </c>
      <c r="DP31">
        <v>0</v>
      </c>
      <c r="DQ31">
        <v>0</v>
      </c>
      <c r="DR31">
        <v>0</v>
      </c>
      <c r="DS31" s="19">
        <f t="shared" si="0"/>
        <v>7.75</v>
      </c>
      <c r="DT31" s="19">
        <f t="shared" si="1"/>
        <v>1.2663398692810457</v>
      </c>
    </row>
    <row r="32" spans="1:124" hidden="1" x14ac:dyDescent="0.25">
      <c r="A32" t="s">
        <v>383</v>
      </c>
      <c r="B32" t="s">
        <v>330</v>
      </c>
      <c r="C32" t="s">
        <v>211</v>
      </c>
      <c r="D32" t="s">
        <v>277</v>
      </c>
      <c r="E32">
        <v>220</v>
      </c>
      <c r="F32">
        <v>112.32000000000002</v>
      </c>
      <c r="G32">
        <v>107.67999999999998</v>
      </c>
      <c r="H32">
        <v>357.24</v>
      </c>
      <c r="I32">
        <v>0</v>
      </c>
      <c r="J32">
        <v>357.24</v>
      </c>
      <c r="K32">
        <v>156</v>
      </c>
      <c r="L32">
        <v>156</v>
      </c>
      <c r="M32">
        <v>0</v>
      </c>
      <c r="N32">
        <v>0</v>
      </c>
      <c r="O32">
        <v>156</v>
      </c>
      <c r="P32">
        <v>156</v>
      </c>
      <c r="Q32">
        <v>156</v>
      </c>
      <c r="R32">
        <v>0</v>
      </c>
      <c r="S32">
        <v>1</v>
      </c>
      <c r="T32">
        <v>1</v>
      </c>
      <c r="U32">
        <v>1</v>
      </c>
      <c r="V32" t="s">
        <v>435</v>
      </c>
      <c r="W32">
        <v>250</v>
      </c>
      <c r="X32">
        <v>1.56</v>
      </c>
      <c r="Y32">
        <v>1</v>
      </c>
      <c r="Z32">
        <v>0</v>
      </c>
      <c r="AA32">
        <v>55</v>
      </c>
      <c r="AB32">
        <v>110</v>
      </c>
      <c r="AC32">
        <v>165</v>
      </c>
      <c r="AD32">
        <v>220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t="s">
        <v>537</v>
      </c>
      <c r="AP32" t="s">
        <v>543</v>
      </c>
      <c r="AQ32">
        <v>43617</v>
      </c>
      <c r="AR32">
        <v>43617</v>
      </c>
      <c r="AS32">
        <v>43617</v>
      </c>
      <c r="AT32">
        <v>43617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54.6</v>
      </c>
      <c r="CK32">
        <v>92.04</v>
      </c>
      <c r="CL32">
        <v>1</v>
      </c>
      <c r="CM32">
        <v>110.76</v>
      </c>
      <c r="CN32">
        <v>92.039999999999992</v>
      </c>
      <c r="CO32">
        <v>0</v>
      </c>
      <c r="CP32">
        <v>165.36</v>
      </c>
      <c r="CQ32">
        <v>92.04</v>
      </c>
      <c r="CR32">
        <v>0</v>
      </c>
      <c r="CS32">
        <v>219.96</v>
      </c>
      <c r="CT32">
        <v>248.04000000000002</v>
      </c>
      <c r="CU32">
        <v>1</v>
      </c>
      <c r="CV32">
        <v>282.36</v>
      </c>
      <c r="CW32">
        <v>469.56000000000006</v>
      </c>
      <c r="CX32">
        <v>1</v>
      </c>
      <c r="CY32">
        <v>4</v>
      </c>
      <c r="CZ32">
        <v>2</v>
      </c>
      <c r="DA32">
        <v>0</v>
      </c>
      <c r="DB32">
        <v>1</v>
      </c>
      <c r="DC32">
        <v>1</v>
      </c>
      <c r="DD32">
        <v>1</v>
      </c>
      <c r="DE32">
        <v>4</v>
      </c>
      <c r="DF32">
        <v>3</v>
      </c>
      <c r="DG32">
        <v>249.56000000000006</v>
      </c>
      <c r="DH32" t="s">
        <v>539</v>
      </c>
      <c r="DI32" t="s">
        <v>364</v>
      </c>
      <c r="DJ32" t="s">
        <v>540</v>
      </c>
      <c r="DK32" t="s">
        <v>555</v>
      </c>
      <c r="DL32" t="s">
        <v>156</v>
      </c>
      <c r="DM32" t="s">
        <v>550</v>
      </c>
      <c r="DN32">
        <v>0</v>
      </c>
      <c r="DO32">
        <v>0</v>
      </c>
      <c r="DP32">
        <v>0</v>
      </c>
      <c r="DQ32">
        <v>0</v>
      </c>
      <c r="DR32">
        <v>0</v>
      </c>
      <c r="DS32" s="19">
        <f t="shared" si="0"/>
        <v>62.5</v>
      </c>
      <c r="DT32" s="19">
        <f t="shared" si="1"/>
        <v>40.064102564102562</v>
      </c>
    </row>
    <row r="33" spans="1:124" hidden="1" x14ac:dyDescent="0.25">
      <c r="A33" t="s">
        <v>383</v>
      </c>
      <c r="B33" t="s">
        <v>330</v>
      </c>
      <c r="C33" t="s">
        <v>294</v>
      </c>
      <c r="D33" t="s">
        <v>295</v>
      </c>
      <c r="E33">
        <v>5</v>
      </c>
      <c r="F33">
        <v>0</v>
      </c>
      <c r="G33">
        <v>5</v>
      </c>
      <c r="H33">
        <v>10.92</v>
      </c>
      <c r="I33">
        <v>0</v>
      </c>
      <c r="J33">
        <v>10.92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544</v>
      </c>
      <c r="S33" t="s">
        <v>544</v>
      </c>
      <c r="T33" t="s">
        <v>544</v>
      </c>
      <c r="U33" t="s">
        <v>544</v>
      </c>
      <c r="V33" t="s">
        <v>435</v>
      </c>
      <c r="W33">
        <v>5</v>
      </c>
      <c r="X33">
        <v>1.5599999999999998</v>
      </c>
      <c r="Y33">
        <v>1</v>
      </c>
      <c r="Z33">
        <v>0</v>
      </c>
      <c r="AA33">
        <v>1.25</v>
      </c>
      <c r="AB33">
        <v>2.5</v>
      </c>
      <c r="AC33">
        <v>3.75</v>
      </c>
      <c r="AD33">
        <v>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t="s">
        <v>537</v>
      </c>
      <c r="AP33" t="s">
        <v>543</v>
      </c>
      <c r="AQ33">
        <v>43617</v>
      </c>
      <c r="AR33">
        <v>43617</v>
      </c>
      <c r="AS33">
        <v>43617</v>
      </c>
      <c r="AT33">
        <v>43617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1.5599999999999998</v>
      </c>
      <c r="CK33">
        <v>10.92</v>
      </c>
      <c r="CL33">
        <v>1</v>
      </c>
      <c r="CM33">
        <v>3.1199999999999997</v>
      </c>
      <c r="CN33">
        <v>10.92</v>
      </c>
      <c r="CO33">
        <v>1</v>
      </c>
      <c r="CP33">
        <v>3.1199999999999997</v>
      </c>
      <c r="CQ33">
        <v>10.92</v>
      </c>
      <c r="CR33">
        <v>1</v>
      </c>
      <c r="CS33">
        <v>4.68</v>
      </c>
      <c r="CT33">
        <v>10.92</v>
      </c>
      <c r="CU33">
        <v>1</v>
      </c>
      <c r="CV33">
        <v>6.2399999999999993</v>
      </c>
      <c r="CW33">
        <v>10.92</v>
      </c>
      <c r="CX33">
        <v>1</v>
      </c>
      <c r="CY33">
        <v>4</v>
      </c>
      <c r="CZ33">
        <v>4</v>
      </c>
      <c r="DA33">
        <v>0</v>
      </c>
      <c r="DB33">
        <v>0</v>
      </c>
      <c r="DC33">
        <v>0</v>
      </c>
      <c r="DD33">
        <v>0</v>
      </c>
      <c r="DE33" t="s">
        <v>544</v>
      </c>
      <c r="DF33" t="s">
        <v>544</v>
      </c>
      <c r="DG33">
        <v>5.92</v>
      </c>
      <c r="DH33" t="s">
        <v>539</v>
      </c>
      <c r="DI33" t="s">
        <v>364</v>
      </c>
      <c r="DJ33" t="s">
        <v>540</v>
      </c>
      <c r="DK33" t="s">
        <v>555</v>
      </c>
      <c r="DL33" t="s">
        <v>156</v>
      </c>
      <c r="DM33" t="s">
        <v>550</v>
      </c>
      <c r="DN33">
        <v>0</v>
      </c>
      <c r="DO33">
        <v>0</v>
      </c>
      <c r="DP33">
        <v>0</v>
      </c>
      <c r="DQ33">
        <v>0</v>
      </c>
      <c r="DR33">
        <v>0</v>
      </c>
      <c r="DS33" s="19">
        <f t="shared" si="0"/>
        <v>1.25</v>
      </c>
      <c r="DT33" s="19">
        <f t="shared" si="1"/>
        <v>0.80128205128205132</v>
      </c>
    </row>
    <row r="34" spans="1:124" hidden="1" x14ac:dyDescent="0.25">
      <c r="A34" t="s">
        <v>383</v>
      </c>
      <c r="B34" t="s">
        <v>330</v>
      </c>
      <c r="C34" t="s">
        <v>100</v>
      </c>
      <c r="D34" t="s">
        <v>101</v>
      </c>
      <c r="E34">
        <v>300</v>
      </c>
      <c r="F34">
        <v>181.80000000000004</v>
      </c>
      <c r="G34">
        <v>118.19999999999996</v>
      </c>
      <c r="H34">
        <v>392.4</v>
      </c>
      <c r="I34">
        <v>0</v>
      </c>
      <c r="J34">
        <v>392.4</v>
      </c>
      <c r="K34">
        <v>122.4</v>
      </c>
      <c r="L34">
        <v>122.4</v>
      </c>
      <c r="M34">
        <v>0</v>
      </c>
      <c r="N34">
        <v>0</v>
      </c>
      <c r="O34">
        <v>122.4</v>
      </c>
      <c r="P34">
        <v>122.4</v>
      </c>
      <c r="Q34">
        <v>122.4</v>
      </c>
      <c r="R34">
        <v>0</v>
      </c>
      <c r="S34">
        <v>1</v>
      </c>
      <c r="T34">
        <v>1</v>
      </c>
      <c r="U34">
        <v>1</v>
      </c>
      <c r="V34" t="s">
        <v>435</v>
      </c>
      <c r="W34">
        <v>275</v>
      </c>
      <c r="X34">
        <v>1.8</v>
      </c>
      <c r="Y34">
        <v>1</v>
      </c>
      <c r="Z34">
        <v>0</v>
      </c>
      <c r="AA34">
        <v>75</v>
      </c>
      <c r="AB34">
        <v>150</v>
      </c>
      <c r="AC34">
        <v>225</v>
      </c>
      <c r="AD34">
        <v>300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">
        <v>537</v>
      </c>
      <c r="AP34" t="s">
        <v>543</v>
      </c>
      <c r="AQ34">
        <v>43617</v>
      </c>
      <c r="AR34">
        <v>43617</v>
      </c>
      <c r="AS34">
        <v>43617</v>
      </c>
      <c r="AT34">
        <v>43617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75.600000000000009</v>
      </c>
      <c r="CK34">
        <v>451.8</v>
      </c>
      <c r="CL34">
        <v>1</v>
      </c>
      <c r="CM34">
        <v>149.4</v>
      </c>
      <c r="CN34">
        <v>451.8</v>
      </c>
      <c r="CO34">
        <v>1</v>
      </c>
      <c r="CP34">
        <v>225</v>
      </c>
      <c r="CQ34">
        <v>451.8</v>
      </c>
      <c r="CR34">
        <v>1</v>
      </c>
      <c r="CS34">
        <v>300.60000000000002</v>
      </c>
      <c r="CT34">
        <v>574.19999999999993</v>
      </c>
      <c r="CU34">
        <v>1</v>
      </c>
      <c r="CV34">
        <v>369</v>
      </c>
      <c r="CW34">
        <v>574.20000000000005</v>
      </c>
      <c r="CX34">
        <v>1</v>
      </c>
      <c r="CY34">
        <v>4</v>
      </c>
      <c r="CZ34">
        <v>4</v>
      </c>
      <c r="DA34">
        <v>0</v>
      </c>
      <c r="DB34">
        <v>1</v>
      </c>
      <c r="DC34">
        <v>1</v>
      </c>
      <c r="DD34">
        <v>1</v>
      </c>
      <c r="DE34">
        <v>4</v>
      </c>
      <c r="DF34">
        <v>3</v>
      </c>
      <c r="DG34">
        <v>274.20000000000005</v>
      </c>
      <c r="DH34" t="s">
        <v>539</v>
      </c>
      <c r="DI34" t="s">
        <v>364</v>
      </c>
      <c r="DJ34" t="s">
        <v>540</v>
      </c>
      <c r="DK34" t="s">
        <v>555</v>
      </c>
      <c r="DL34" t="s">
        <v>156</v>
      </c>
      <c r="DM34" t="s">
        <v>550</v>
      </c>
      <c r="DN34">
        <v>0</v>
      </c>
      <c r="DO34">
        <v>0</v>
      </c>
      <c r="DP34">
        <v>0</v>
      </c>
      <c r="DQ34">
        <v>0</v>
      </c>
      <c r="DR34">
        <v>0</v>
      </c>
      <c r="DS34" s="19">
        <f t="shared" si="0"/>
        <v>68.75</v>
      </c>
      <c r="DT34" s="19">
        <f t="shared" si="1"/>
        <v>38.194444444444443</v>
      </c>
    </row>
    <row r="35" spans="1:124" hidden="1" x14ac:dyDescent="0.25">
      <c r="A35" t="s">
        <v>383</v>
      </c>
      <c r="B35" t="s">
        <v>330</v>
      </c>
      <c r="C35" t="s">
        <v>255</v>
      </c>
      <c r="D35" t="s">
        <v>257</v>
      </c>
      <c r="E35">
        <v>250</v>
      </c>
      <c r="F35">
        <v>145.80000000000001</v>
      </c>
      <c r="G35">
        <v>104.19999999999999</v>
      </c>
      <c r="H35">
        <v>338.4</v>
      </c>
      <c r="I35">
        <v>0</v>
      </c>
      <c r="J35">
        <v>338.4</v>
      </c>
      <c r="K35">
        <v>100.8</v>
      </c>
      <c r="L35">
        <v>100.8</v>
      </c>
      <c r="M35">
        <v>0</v>
      </c>
      <c r="N35">
        <v>0</v>
      </c>
      <c r="O35">
        <v>100.8</v>
      </c>
      <c r="P35">
        <v>100.8</v>
      </c>
      <c r="Q35">
        <v>100.8</v>
      </c>
      <c r="R35">
        <v>0</v>
      </c>
      <c r="S35">
        <v>1</v>
      </c>
      <c r="T35">
        <v>1</v>
      </c>
      <c r="U35">
        <v>1</v>
      </c>
      <c r="V35" t="s">
        <v>435</v>
      </c>
      <c r="W35">
        <v>235</v>
      </c>
      <c r="X35">
        <v>1.8</v>
      </c>
      <c r="Y35">
        <v>1</v>
      </c>
      <c r="Z35">
        <v>0</v>
      </c>
      <c r="AA35">
        <v>62.5</v>
      </c>
      <c r="AB35">
        <v>125</v>
      </c>
      <c r="AC35">
        <v>187.5</v>
      </c>
      <c r="AD35">
        <v>250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">
        <v>537</v>
      </c>
      <c r="AP35" t="s">
        <v>543</v>
      </c>
      <c r="AQ35">
        <v>43617</v>
      </c>
      <c r="AR35">
        <v>43617</v>
      </c>
      <c r="AS35">
        <v>43617</v>
      </c>
      <c r="AT35">
        <v>43617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63</v>
      </c>
      <c r="CK35">
        <v>383.4</v>
      </c>
      <c r="CL35">
        <v>1</v>
      </c>
      <c r="CM35">
        <v>124.2</v>
      </c>
      <c r="CN35">
        <v>383.4</v>
      </c>
      <c r="CO35">
        <v>1</v>
      </c>
      <c r="CP35">
        <v>187.20000000000002</v>
      </c>
      <c r="CQ35">
        <v>383.40000000000003</v>
      </c>
      <c r="CR35">
        <v>1</v>
      </c>
      <c r="CS35">
        <v>250.20000000000002</v>
      </c>
      <c r="CT35">
        <v>484.2</v>
      </c>
      <c r="CU35">
        <v>1</v>
      </c>
      <c r="CV35">
        <v>309.60000000000002</v>
      </c>
      <c r="CW35">
        <v>484.2</v>
      </c>
      <c r="CX35">
        <v>1</v>
      </c>
      <c r="CY35">
        <v>4</v>
      </c>
      <c r="CZ35">
        <v>4</v>
      </c>
      <c r="DA35">
        <v>0</v>
      </c>
      <c r="DB35">
        <v>1</v>
      </c>
      <c r="DC35">
        <v>1</v>
      </c>
      <c r="DD35">
        <v>1</v>
      </c>
      <c r="DE35">
        <v>4</v>
      </c>
      <c r="DF35">
        <v>3</v>
      </c>
      <c r="DG35">
        <v>234.2</v>
      </c>
      <c r="DH35" t="s">
        <v>539</v>
      </c>
      <c r="DI35" t="s">
        <v>364</v>
      </c>
      <c r="DJ35" t="s">
        <v>540</v>
      </c>
      <c r="DK35" t="s">
        <v>555</v>
      </c>
      <c r="DL35" t="s">
        <v>156</v>
      </c>
      <c r="DM35" t="s">
        <v>550</v>
      </c>
      <c r="DN35">
        <v>0</v>
      </c>
      <c r="DO35">
        <v>0</v>
      </c>
      <c r="DP35">
        <v>0</v>
      </c>
      <c r="DQ35">
        <v>0</v>
      </c>
      <c r="DR35">
        <v>0</v>
      </c>
      <c r="DS35" s="19">
        <f t="shared" si="0"/>
        <v>58.75</v>
      </c>
      <c r="DT35" s="19">
        <f t="shared" si="1"/>
        <v>32.638888888888886</v>
      </c>
    </row>
    <row r="36" spans="1:124" hidden="1" x14ac:dyDescent="0.25">
      <c r="A36" t="s">
        <v>383</v>
      </c>
      <c r="B36" t="s">
        <v>330</v>
      </c>
      <c r="C36" t="s">
        <v>268</v>
      </c>
      <c r="D36" t="s">
        <v>269</v>
      </c>
      <c r="E36">
        <v>240</v>
      </c>
      <c r="F36">
        <v>126.82800000000005</v>
      </c>
      <c r="G36">
        <v>113.17199999999995</v>
      </c>
      <c r="H36">
        <v>362.15999999999997</v>
      </c>
      <c r="I36">
        <v>0</v>
      </c>
      <c r="J36">
        <v>362.15999999999997</v>
      </c>
      <c r="K36">
        <v>95.471999999999994</v>
      </c>
      <c r="L36">
        <v>95.471999999999994</v>
      </c>
      <c r="M36">
        <v>0</v>
      </c>
      <c r="N36">
        <v>0</v>
      </c>
      <c r="O36">
        <v>95.471999999999994</v>
      </c>
      <c r="P36">
        <v>95.471999999999994</v>
      </c>
      <c r="Q36">
        <v>95.471999999999994</v>
      </c>
      <c r="R36">
        <v>0</v>
      </c>
      <c r="S36">
        <v>1</v>
      </c>
      <c r="T36">
        <v>1</v>
      </c>
      <c r="U36">
        <v>1</v>
      </c>
      <c r="V36" t="s">
        <v>435</v>
      </c>
      <c r="W36">
        <v>270</v>
      </c>
      <c r="X36">
        <v>1.4039999999999999</v>
      </c>
      <c r="Y36">
        <v>1</v>
      </c>
      <c r="Z36">
        <v>0</v>
      </c>
      <c r="AA36">
        <v>60</v>
      </c>
      <c r="AB36">
        <v>120</v>
      </c>
      <c r="AC36">
        <v>180</v>
      </c>
      <c r="AD36">
        <v>240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 t="s">
        <v>537</v>
      </c>
      <c r="AP36" t="s">
        <v>543</v>
      </c>
      <c r="AQ36">
        <v>43617</v>
      </c>
      <c r="AR36">
        <v>43617</v>
      </c>
      <c r="AS36">
        <v>43617</v>
      </c>
      <c r="AT36">
        <v>43617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60.372</v>
      </c>
      <c r="CK36">
        <v>209.196</v>
      </c>
      <c r="CL36">
        <v>1</v>
      </c>
      <c r="CM36">
        <v>119.33999999999999</v>
      </c>
      <c r="CN36">
        <v>196.95599999999996</v>
      </c>
      <c r="CO36">
        <v>1</v>
      </c>
      <c r="CP36">
        <v>179.71199999999999</v>
      </c>
      <c r="CQ36">
        <v>196.95600000000002</v>
      </c>
      <c r="CR36">
        <v>1</v>
      </c>
      <c r="CS36">
        <v>240.08399999999997</v>
      </c>
      <c r="CT36">
        <v>336.88800000000003</v>
      </c>
      <c r="CU36">
        <v>1</v>
      </c>
      <c r="CV36">
        <v>307.476</v>
      </c>
      <c r="CW36">
        <v>488.988</v>
      </c>
      <c r="CX36">
        <v>1</v>
      </c>
      <c r="CY36">
        <v>4</v>
      </c>
      <c r="CZ36">
        <v>4</v>
      </c>
      <c r="DA36">
        <v>0</v>
      </c>
      <c r="DB36">
        <v>1</v>
      </c>
      <c r="DC36">
        <v>1</v>
      </c>
      <c r="DD36">
        <v>1</v>
      </c>
      <c r="DE36">
        <v>4</v>
      </c>
      <c r="DF36">
        <v>3</v>
      </c>
      <c r="DG36">
        <v>248.988</v>
      </c>
      <c r="DH36" t="s">
        <v>539</v>
      </c>
      <c r="DI36" t="s">
        <v>364</v>
      </c>
      <c r="DJ36" t="s">
        <v>540</v>
      </c>
      <c r="DK36" t="s">
        <v>555</v>
      </c>
      <c r="DL36" t="s">
        <v>156</v>
      </c>
      <c r="DM36" t="s">
        <v>550</v>
      </c>
      <c r="DN36">
        <v>0</v>
      </c>
      <c r="DO36">
        <v>0</v>
      </c>
      <c r="DP36">
        <v>0</v>
      </c>
      <c r="DQ36">
        <v>0</v>
      </c>
      <c r="DR36">
        <v>0</v>
      </c>
      <c r="DS36" s="19">
        <f t="shared" si="0"/>
        <v>67.5</v>
      </c>
      <c r="DT36" s="19">
        <f t="shared" si="1"/>
        <v>48.07692307692308</v>
      </c>
    </row>
    <row r="37" spans="1:124" hidden="1" x14ac:dyDescent="0.25">
      <c r="A37" t="s">
        <v>383</v>
      </c>
      <c r="B37" t="s">
        <v>330</v>
      </c>
      <c r="C37" t="s">
        <v>556</v>
      </c>
      <c r="D37" t="s">
        <v>557</v>
      </c>
      <c r="E37">
        <v>0</v>
      </c>
      <c r="F37">
        <v>0</v>
      </c>
      <c r="G37">
        <v>0</v>
      </c>
      <c r="H37">
        <v>12.24</v>
      </c>
      <c r="I37">
        <v>0</v>
      </c>
      <c r="J37">
        <v>12.24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544</v>
      </c>
      <c r="S37" t="s">
        <v>544</v>
      </c>
      <c r="T37" t="s">
        <v>544</v>
      </c>
      <c r="U37" t="s">
        <v>544</v>
      </c>
      <c r="V37" t="s">
        <v>435</v>
      </c>
      <c r="W37">
        <v>4</v>
      </c>
      <c r="X37">
        <v>1.17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">
        <v>546</v>
      </c>
      <c r="AP37" t="s">
        <v>543</v>
      </c>
      <c r="AQ37">
        <v>43617</v>
      </c>
      <c r="AR37">
        <v>43617</v>
      </c>
      <c r="AS37">
        <v>43617</v>
      </c>
      <c r="AT37">
        <v>43617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 t="s">
        <v>544</v>
      </c>
      <c r="CM37">
        <v>0</v>
      </c>
      <c r="CN37">
        <v>12.24</v>
      </c>
      <c r="CO37" t="s">
        <v>544</v>
      </c>
      <c r="CP37">
        <v>0</v>
      </c>
      <c r="CQ37">
        <v>12.24</v>
      </c>
      <c r="CR37" t="s">
        <v>544</v>
      </c>
      <c r="CS37">
        <v>0</v>
      </c>
      <c r="CT37">
        <v>12.24</v>
      </c>
      <c r="CU37" t="s">
        <v>544</v>
      </c>
      <c r="CV37">
        <v>1.17</v>
      </c>
      <c r="CW37">
        <v>12.24</v>
      </c>
      <c r="CX37">
        <v>1</v>
      </c>
      <c r="CY37" t="s">
        <v>544</v>
      </c>
      <c r="CZ37" t="s">
        <v>544</v>
      </c>
      <c r="DA37">
        <v>0</v>
      </c>
      <c r="DB37">
        <v>0</v>
      </c>
      <c r="DC37">
        <v>0</v>
      </c>
      <c r="DD37">
        <v>0</v>
      </c>
      <c r="DE37" t="s">
        <v>544</v>
      </c>
      <c r="DF37" t="s">
        <v>544</v>
      </c>
      <c r="DG37">
        <v>12.24</v>
      </c>
      <c r="DH37" t="s">
        <v>539</v>
      </c>
      <c r="DI37" t="s">
        <v>364</v>
      </c>
      <c r="DJ37" t="s">
        <v>540</v>
      </c>
      <c r="DK37" t="s">
        <v>555</v>
      </c>
      <c r="DL37" t="s">
        <v>156</v>
      </c>
      <c r="DM37" t="s">
        <v>550</v>
      </c>
      <c r="DN37">
        <v>0</v>
      </c>
      <c r="DO37">
        <v>0</v>
      </c>
      <c r="DP37">
        <v>0</v>
      </c>
      <c r="DQ37">
        <v>0</v>
      </c>
      <c r="DR37">
        <v>0</v>
      </c>
      <c r="DS37" s="19">
        <f t="shared" si="0"/>
        <v>1</v>
      </c>
      <c r="DT37" s="19">
        <f t="shared" si="1"/>
        <v>0.85470085470085477</v>
      </c>
    </row>
    <row r="38" spans="1:124" hidden="1" x14ac:dyDescent="0.25">
      <c r="A38" t="s">
        <v>383</v>
      </c>
      <c r="B38" t="s">
        <v>330</v>
      </c>
      <c r="C38" t="s">
        <v>148</v>
      </c>
      <c r="D38" t="s">
        <v>149</v>
      </c>
      <c r="E38">
        <v>315</v>
      </c>
      <c r="F38">
        <v>267.29999999999995</v>
      </c>
      <c r="G38">
        <v>47.700000000000045</v>
      </c>
      <c r="H38">
        <v>429.03</v>
      </c>
      <c r="I38">
        <v>0</v>
      </c>
      <c r="J38">
        <v>429.03</v>
      </c>
      <c r="K38">
        <v>272.16000000000003</v>
      </c>
      <c r="L38">
        <v>272.16000000000003</v>
      </c>
      <c r="M38">
        <v>0</v>
      </c>
      <c r="N38">
        <v>0</v>
      </c>
      <c r="O38">
        <v>272.16000000000003</v>
      </c>
      <c r="P38">
        <v>272.16000000000003</v>
      </c>
      <c r="Q38">
        <v>272.16000000000003</v>
      </c>
      <c r="R38">
        <v>0</v>
      </c>
      <c r="S38">
        <v>1</v>
      </c>
      <c r="T38">
        <v>1</v>
      </c>
      <c r="U38">
        <v>1</v>
      </c>
      <c r="V38" t="s">
        <v>435</v>
      </c>
      <c r="W38">
        <v>375</v>
      </c>
      <c r="X38">
        <v>1.62</v>
      </c>
      <c r="Y38">
        <v>1</v>
      </c>
      <c r="Z38">
        <v>0</v>
      </c>
      <c r="AA38">
        <v>78.75</v>
      </c>
      <c r="AB38">
        <v>157.5</v>
      </c>
      <c r="AC38">
        <v>236.25</v>
      </c>
      <c r="AD38">
        <v>315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">
        <v>537</v>
      </c>
      <c r="AP38" t="s">
        <v>543</v>
      </c>
      <c r="AQ38">
        <v>43617</v>
      </c>
      <c r="AR38">
        <v>43617</v>
      </c>
      <c r="AS38">
        <v>43617</v>
      </c>
      <c r="AT38">
        <v>43617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79.38000000000001</v>
      </c>
      <c r="CK38">
        <v>388.53</v>
      </c>
      <c r="CL38">
        <v>1</v>
      </c>
      <c r="CM38">
        <v>157.14000000000001</v>
      </c>
      <c r="CN38">
        <v>388.53</v>
      </c>
      <c r="CO38">
        <v>1</v>
      </c>
      <c r="CP38">
        <v>236.52</v>
      </c>
      <c r="CQ38">
        <v>395.01000000000005</v>
      </c>
      <c r="CR38">
        <v>1</v>
      </c>
      <c r="CS38">
        <v>314.28000000000003</v>
      </c>
      <c r="CT38">
        <v>667.17000000000007</v>
      </c>
      <c r="CU38">
        <v>1</v>
      </c>
      <c r="CV38">
        <v>408.24</v>
      </c>
      <c r="CW38">
        <v>696.32999999999993</v>
      </c>
      <c r="CX38">
        <v>1</v>
      </c>
      <c r="CY38">
        <v>4</v>
      </c>
      <c r="CZ38">
        <v>4</v>
      </c>
      <c r="DA38">
        <v>0</v>
      </c>
      <c r="DB38">
        <v>1</v>
      </c>
      <c r="DC38">
        <v>1</v>
      </c>
      <c r="DD38">
        <v>1</v>
      </c>
      <c r="DE38">
        <v>4</v>
      </c>
      <c r="DF38">
        <v>3</v>
      </c>
      <c r="DG38">
        <v>381.32999999999993</v>
      </c>
      <c r="DH38" t="s">
        <v>539</v>
      </c>
      <c r="DI38" t="s">
        <v>364</v>
      </c>
      <c r="DJ38" t="s">
        <v>540</v>
      </c>
      <c r="DK38" t="s">
        <v>555</v>
      </c>
      <c r="DL38" t="s">
        <v>156</v>
      </c>
      <c r="DM38" t="s">
        <v>550</v>
      </c>
      <c r="DN38">
        <v>0</v>
      </c>
      <c r="DO38">
        <v>0</v>
      </c>
      <c r="DP38">
        <v>0</v>
      </c>
      <c r="DQ38">
        <v>0</v>
      </c>
      <c r="DR38">
        <v>0</v>
      </c>
      <c r="DS38" s="19">
        <f t="shared" si="0"/>
        <v>93.75</v>
      </c>
      <c r="DT38" s="19">
        <f t="shared" si="1"/>
        <v>57.870370370370367</v>
      </c>
    </row>
    <row r="39" spans="1:124" hidden="1" x14ac:dyDescent="0.25">
      <c r="A39" t="s">
        <v>383</v>
      </c>
      <c r="B39" t="s">
        <v>330</v>
      </c>
      <c r="C39" t="s">
        <v>280</v>
      </c>
      <c r="D39" t="s">
        <v>281</v>
      </c>
      <c r="E39">
        <v>0</v>
      </c>
      <c r="F39">
        <v>0</v>
      </c>
      <c r="G39">
        <v>0</v>
      </c>
      <c r="H39">
        <v>3.24</v>
      </c>
      <c r="I39">
        <v>0</v>
      </c>
      <c r="J39">
        <v>3.24</v>
      </c>
      <c r="K39">
        <v>3.24</v>
      </c>
      <c r="L39">
        <v>3.24</v>
      </c>
      <c r="M39">
        <v>0</v>
      </c>
      <c r="N39">
        <v>0</v>
      </c>
      <c r="O39">
        <v>3.24</v>
      </c>
      <c r="P39">
        <v>3.24</v>
      </c>
      <c r="Q39">
        <v>3.24</v>
      </c>
      <c r="R39">
        <v>0</v>
      </c>
      <c r="S39">
        <v>1</v>
      </c>
      <c r="T39">
        <v>1</v>
      </c>
      <c r="U39">
        <v>1</v>
      </c>
      <c r="V39" t="s">
        <v>435</v>
      </c>
      <c r="W39">
        <v>5</v>
      </c>
      <c r="X39">
        <v>1.62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">
        <v>546</v>
      </c>
      <c r="AP39" t="s">
        <v>543</v>
      </c>
      <c r="AQ39">
        <v>43617</v>
      </c>
      <c r="AR39">
        <v>43617</v>
      </c>
      <c r="AS39">
        <v>43617</v>
      </c>
      <c r="AT39">
        <v>43617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6.48</v>
      </c>
      <c r="CL39" t="s">
        <v>544</v>
      </c>
      <c r="CM39">
        <v>0</v>
      </c>
      <c r="CN39">
        <v>6.48</v>
      </c>
      <c r="CO39" t="s">
        <v>544</v>
      </c>
      <c r="CP39">
        <v>0</v>
      </c>
      <c r="CQ39">
        <v>0</v>
      </c>
      <c r="CR39" t="s">
        <v>544</v>
      </c>
      <c r="CS39">
        <v>0</v>
      </c>
      <c r="CT39">
        <v>3.24</v>
      </c>
      <c r="CU39" t="s">
        <v>544</v>
      </c>
      <c r="CV39">
        <v>1.62</v>
      </c>
      <c r="CW39">
        <v>3.24</v>
      </c>
      <c r="CX39">
        <v>1</v>
      </c>
      <c r="CY39" t="s">
        <v>544</v>
      </c>
      <c r="CZ39" t="s">
        <v>544</v>
      </c>
      <c r="DA39">
        <v>0</v>
      </c>
      <c r="DB39">
        <v>1</v>
      </c>
      <c r="DC39">
        <v>1</v>
      </c>
      <c r="DD39">
        <v>1</v>
      </c>
      <c r="DE39">
        <v>4</v>
      </c>
      <c r="DF39">
        <v>3</v>
      </c>
      <c r="DG39">
        <v>3.24</v>
      </c>
      <c r="DH39" t="s">
        <v>539</v>
      </c>
      <c r="DI39" t="s">
        <v>364</v>
      </c>
      <c r="DJ39" t="s">
        <v>540</v>
      </c>
      <c r="DK39" t="s">
        <v>555</v>
      </c>
      <c r="DL39" t="s">
        <v>156</v>
      </c>
      <c r="DM39" t="s">
        <v>550</v>
      </c>
      <c r="DN39">
        <v>0</v>
      </c>
      <c r="DO39">
        <v>0</v>
      </c>
      <c r="DP39">
        <v>0</v>
      </c>
      <c r="DQ39">
        <v>0</v>
      </c>
      <c r="DR39">
        <v>0</v>
      </c>
      <c r="DS39" s="19">
        <f t="shared" si="0"/>
        <v>1.25</v>
      </c>
      <c r="DT39" s="19">
        <f t="shared" si="1"/>
        <v>0.77160493827160492</v>
      </c>
    </row>
    <row r="40" spans="1:124" hidden="1" x14ac:dyDescent="0.25">
      <c r="A40" t="s">
        <v>383</v>
      </c>
      <c r="B40" t="s">
        <v>330</v>
      </c>
      <c r="C40" t="s">
        <v>275</v>
      </c>
      <c r="D40" t="s">
        <v>276</v>
      </c>
      <c r="E40">
        <v>310</v>
      </c>
      <c r="F40">
        <v>160.64999999999998</v>
      </c>
      <c r="G40">
        <v>149.35000000000002</v>
      </c>
      <c r="H40">
        <v>441.17999999999995</v>
      </c>
      <c r="I40">
        <v>0</v>
      </c>
      <c r="J40">
        <v>441.17999999999995</v>
      </c>
      <c r="K40">
        <v>99.9</v>
      </c>
      <c r="L40">
        <v>99.9</v>
      </c>
      <c r="M40">
        <v>0</v>
      </c>
      <c r="N40">
        <v>0</v>
      </c>
      <c r="O40">
        <v>99.9</v>
      </c>
      <c r="P40">
        <v>99.9</v>
      </c>
      <c r="Q40">
        <v>99.9</v>
      </c>
      <c r="R40">
        <v>0</v>
      </c>
      <c r="S40">
        <v>1</v>
      </c>
      <c r="T40">
        <v>1</v>
      </c>
      <c r="U40">
        <v>1</v>
      </c>
      <c r="V40" t="s">
        <v>435</v>
      </c>
      <c r="W40">
        <v>310</v>
      </c>
      <c r="X40">
        <v>1.62</v>
      </c>
      <c r="Y40">
        <v>1</v>
      </c>
      <c r="Z40">
        <v>0</v>
      </c>
      <c r="AA40">
        <v>77.5</v>
      </c>
      <c r="AB40">
        <v>155</v>
      </c>
      <c r="AC40">
        <v>232.5</v>
      </c>
      <c r="AD40">
        <v>310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">
        <v>537</v>
      </c>
      <c r="AP40" t="s">
        <v>543</v>
      </c>
      <c r="AQ40">
        <v>43617</v>
      </c>
      <c r="AR40">
        <v>43617</v>
      </c>
      <c r="AS40">
        <v>43617</v>
      </c>
      <c r="AT40">
        <v>43617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77.760000000000005</v>
      </c>
      <c r="CK40">
        <v>95.31</v>
      </c>
      <c r="CL40">
        <v>1</v>
      </c>
      <c r="CM40">
        <v>155.52000000000001</v>
      </c>
      <c r="CN40">
        <v>95.31</v>
      </c>
      <c r="CO40">
        <v>0</v>
      </c>
      <c r="CP40">
        <v>233.28000000000003</v>
      </c>
      <c r="CQ40">
        <v>95.31</v>
      </c>
      <c r="CR40">
        <v>0</v>
      </c>
      <c r="CS40">
        <v>309.42</v>
      </c>
      <c r="CT40">
        <v>305.90999999999997</v>
      </c>
      <c r="CU40">
        <v>0</v>
      </c>
      <c r="CV40">
        <v>387.18</v>
      </c>
      <c r="CW40">
        <v>601.82999999999993</v>
      </c>
      <c r="CX40">
        <v>1</v>
      </c>
      <c r="CY40">
        <v>4</v>
      </c>
      <c r="CZ40">
        <v>1</v>
      </c>
      <c r="DA40">
        <v>0</v>
      </c>
      <c r="DB40">
        <v>1</v>
      </c>
      <c r="DC40">
        <v>1</v>
      </c>
      <c r="DD40">
        <v>1</v>
      </c>
      <c r="DE40">
        <v>4</v>
      </c>
      <c r="DF40">
        <v>3</v>
      </c>
      <c r="DG40">
        <v>291.82999999999993</v>
      </c>
      <c r="DH40" t="s">
        <v>539</v>
      </c>
      <c r="DI40" t="s">
        <v>364</v>
      </c>
      <c r="DJ40" t="s">
        <v>540</v>
      </c>
      <c r="DK40" t="s">
        <v>555</v>
      </c>
      <c r="DL40" t="s">
        <v>156</v>
      </c>
      <c r="DM40" t="s">
        <v>550</v>
      </c>
      <c r="DN40">
        <v>0</v>
      </c>
      <c r="DO40">
        <v>0</v>
      </c>
      <c r="DP40">
        <v>0</v>
      </c>
      <c r="DQ40">
        <v>0</v>
      </c>
      <c r="DR40">
        <v>0</v>
      </c>
      <c r="DS40" s="19">
        <f t="shared" si="0"/>
        <v>77.5</v>
      </c>
      <c r="DT40" s="19">
        <f t="shared" si="1"/>
        <v>47.839506172839506</v>
      </c>
    </row>
    <row r="41" spans="1:124" hidden="1" x14ac:dyDescent="0.25">
      <c r="A41" t="s">
        <v>383</v>
      </c>
      <c r="B41" t="s">
        <v>330</v>
      </c>
      <c r="C41" t="s">
        <v>552</v>
      </c>
      <c r="D41" t="s">
        <v>554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544</v>
      </c>
      <c r="S41" t="s">
        <v>544</v>
      </c>
      <c r="T41" t="s">
        <v>544</v>
      </c>
      <c r="U41" t="s">
        <v>544</v>
      </c>
      <c r="V41" t="s">
        <v>435</v>
      </c>
      <c r="W41">
        <v>3</v>
      </c>
      <c r="X41">
        <v>1.35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">
        <v>546</v>
      </c>
      <c r="AP41" t="s">
        <v>543</v>
      </c>
      <c r="AQ41">
        <v>43617</v>
      </c>
      <c r="AR41">
        <v>43617</v>
      </c>
      <c r="AS41">
        <v>43617</v>
      </c>
      <c r="AT41">
        <v>43617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 t="s">
        <v>544</v>
      </c>
      <c r="CM41">
        <v>0</v>
      </c>
      <c r="CN41">
        <v>0</v>
      </c>
      <c r="CO41" t="s">
        <v>544</v>
      </c>
      <c r="CP41">
        <v>0</v>
      </c>
      <c r="CQ41">
        <v>0</v>
      </c>
      <c r="CR41" t="s">
        <v>544</v>
      </c>
      <c r="CS41">
        <v>0</v>
      </c>
      <c r="CT41">
        <v>0</v>
      </c>
      <c r="CU41" t="s">
        <v>544</v>
      </c>
      <c r="CV41">
        <v>1.35</v>
      </c>
      <c r="CW41">
        <v>0</v>
      </c>
      <c r="CX41">
        <v>0</v>
      </c>
      <c r="CY41" t="s">
        <v>544</v>
      </c>
      <c r="CZ41" t="s">
        <v>544</v>
      </c>
      <c r="DA41">
        <v>0</v>
      </c>
      <c r="DB41">
        <v>0</v>
      </c>
      <c r="DC41">
        <v>0</v>
      </c>
      <c r="DD41">
        <v>0</v>
      </c>
      <c r="DE41" t="s">
        <v>544</v>
      </c>
      <c r="DF41" t="s">
        <v>544</v>
      </c>
      <c r="DG41">
        <v>0</v>
      </c>
      <c r="DH41" t="s">
        <v>539</v>
      </c>
      <c r="DI41" t="s">
        <v>364</v>
      </c>
      <c r="DJ41" t="s">
        <v>540</v>
      </c>
      <c r="DK41" t="s">
        <v>555</v>
      </c>
      <c r="DL41" t="s">
        <v>156</v>
      </c>
      <c r="DM41" t="s">
        <v>550</v>
      </c>
      <c r="DN41">
        <v>0</v>
      </c>
      <c r="DO41">
        <v>0</v>
      </c>
      <c r="DP41">
        <v>0</v>
      </c>
      <c r="DQ41">
        <v>0</v>
      </c>
      <c r="DR41">
        <v>0</v>
      </c>
      <c r="DS41" s="19">
        <f t="shared" si="0"/>
        <v>0.75</v>
      </c>
      <c r="DT41" s="19">
        <f t="shared" si="1"/>
        <v>0.55555555555555547</v>
      </c>
    </row>
    <row r="42" spans="1:124" hidden="1" x14ac:dyDescent="0.25">
      <c r="A42" t="s">
        <v>383</v>
      </c>
      <c r="B42" t="s">
        <v>318</v>
      </c>
      <c r="C42" t="s">
        <v>118</v>
      </c>
      <c r="D42" t="s">
        <v>119</v>
      </c>
      <c r="E42">
        <v>1500</v>
      </c>
      <c r="F42">
        <v>1622.3999999999999</v>
      </c>
      <c r="G42">
        <v>-122.39999999999986</v>
      </c>
      <c r="H42">
        <v>710.4</v>
      </c>
      <c r="I42">
        <v>0</v>
      </c>
      <c r="J42">
        <v>710.4</v>
      </c>
      <c r="K42">
        <v>777.59999999999991</v>
      </c>
      <c r="L42">
        <v>777.59999999999991</v>
      </c>
      <c r="M42">
        <v>0</v>
      </c>
      <c r="N42">
        <v>0</v>
      </c>
      <c r="O42">
        <v>172.8</v>
      </c>
      <c r="P42">
        <v>777.59999999999991</v>
      </c>
      <c r="Q42">
        <v>777.59999999999991</v>
      </c>
      <c r="R42">
        <v>0</v>
      </c>
      <c r="S42">
        <v>0.22222222222222227</v>
      </c>
      <c r="T42">
        <v>1</v>
      </c>
      <c r="U42">
        <v>1</v>
      </c>
      <c r="V42" t="s">
        <v>435</v>
      </c>
      <c r="W42">
        <v>1050</v>
      </c>
      <c r="X42">
        <v>9.6</v>
      </c>
      <c r="Y42">
        <v>1</v>
      </c>
      <c r="Z42">
        <v>0</v>
      </c>
      <c r="AA42">
        <v>375</v>
      </c>
      <c r="AB42">
        <v>750</v>
      </c>
      <c r="AC42">
        <v>1125</v>
      </c>
      <c r="AD42">
        <v>1500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537</v>
      </c>
      <c r="AP42" t="s">
        <v>543</v>
      </c>
      <c r="AQ42">
        <v>43617</v>
      </c>
      <c r="AR42">
        <v>43617</v>
      </c>
      <c r="AS42">
        <v>43617</v>
      </c>
      <c r="AT42">
        <v>43617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374.4</v>
      </c>
      <c r="CK42">
        <v>1555.2</v>
      </c>
      <c r="CL42">
        <v>1</v>
      </c>
      <c r="CM42">
        <v>748.8</v>
      </c>
      <c r="CN42">
        <v>1555.1999999999998</v>
      </c>
      <c r="CO42">
        <v>1</v>
      </c>
      <c r="CP42">
        <v>1123.2</v>
      </c>
      <c r="CQ42">
        <v>1728</v>
      </c>
      <c r="CR42">
        <v>1</v>
      </c>
      <c r="CS42">
        <v>1497.6</v>
      </c>
      <c r="CT42">
        <v>2131.1999999999998</v>
      </c>
      <c r="CU42">
        <v>1</v>
      </c>
      <c r="CV42">
        <v>1766.3999999999999</v>
      </c>
      <c r="CW42">
        <v>2332.7999999999997</v>
      </c>
      <c r="CX42">
        <v>1</v>
      </c>
      <c r="CY42">
        <v>4</v>
      </c>
      <c r="CZ42">
        <v>4</v>
      </c>
      <c r="DA42">
        <v>0</v>
      </c>
      <c r="DB42">
        <v>0</v>
      </c>
      <c r="DC42">
        <v>1</v>
      </c>
      <c r="DD42">
        <v>1</v>
      </c>
      <c r="DE42">
        <v>4</v>
      </c>
      <c r="DF42">
        <v>2</v>
      </c>
      <c r="DG42">
        <v>832.79999999999973</v>
      </c>
      <c r="DH42" t="s">
        <v>539</v>
      </c>
      <c r="DI42" t="s">
        <v>356</v>
      </c>
      <c r="DJ42" t="s">
        <v>540</v>
      </c>
      <c r="DK42" t="s">
        <v>558</v>
      </c>
      <c r="DL42" t="s">
        <v>154</v>
      </c>
      <c r="DM42" t="s">
        <v>559</v>
      </c>
      <c r="DN42">
        <v>0</v>
      </c>
      <c r="DO42">
        <v>0</v>
      </c>
      <c r="DP42">
        <v>0</v>
      </c>
      <c r="DQ42">
        <v>0</v>
      </c>
      <c r="DR42">
        <v>0</v>
      </c>
      <c r="DS42" s="19">
        <f t="shared" si="0"/>
        <v>262.5</v>
      </c>
      <c r="DT42" s="19">
        <f t="shared" si="1"/>
        <v>27.34375</v>
      </c>
    </row>
    <row r="43" spans="1:124" hidden="1" x14ac:dyDescent="0.25">
      <c r="A43" t="s">
        <v>383</v>
      </c>
      <c r="B43" t="s">
        <v>318</v>
      </c>
      <c r="C43" t="s">
        <v>48</v>
      </c>
      <c r="D43" t="s">
        <v>49</v>
      </c>
      <c r="E43">
        <v>60</v>
      </c>
      <c r="F43">
        <v>72</v>
      </c>
      <c r="G43">
        <v>-12</v>
      </c>
      <c r="H43">
        <v>144</v>
      </c>
      <c r="I43">
        <v>0</v>
      </c>
      <c r="J43">
        <v>144</v>
      </c>
      <c r="K43">
        <v>24</v>
      </c>
      <c r="L43">
        <v>24</v>
      </c>
      <c r="M43">
        <v>0</v>
      </c>
      <c r="N43">
        <v>24</v>
      </c>
      <c r="O43">
        <v>24</v>
      </c>
      <c r="P43">
        <v>24</v>
      </c>
      <c r="Q43">
        <v>24</v>
      </c>
      <c r="R43">
        <v>1</v>
      </c>
      <c r="S43">
        <v>1</v>
      </c>
      <c r="T43">
        <v>1</v>
      </c>
      <c r="U43">
        <v>1</v>
      </c>
      <c r="V43" t="s">
        <v>435</v>
      </c>
      <c r="W43">
        <v>110</v>
      </c>
      <c r="X43">
        <v>24</v>
      </c>
      <c r="Y43">
        <v>1</v>
      </c>
      <c r="Z43">
        <v>0</v>
      </c>
      <c r="AA43">
        <v>15</v>
      </c>
      <c r="AB43">
        <v>30</v>
      </c>
      <c r="AC43">
        <v>45</v>
      </c>
      <c r="AD43">
        <v>60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537</v>
      </c>
      <c r="AP43" t="s">
        <v>543</v>
      </c>
      <c r="AQ43">
        <v>43617</v>
      </c>
      <c r="AR43">
        <v>43617</v>
      </c>
      <c r="AS43">
        <v>43617</v>
      </c>
      <c r="AT43">
        <v>43617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24</v>
      </c>
      <c r="CK43">
        <v>192</v>
      </c>
      <c r="CL43">
        <v>1</v>
      </c>
      <c r="CM43">
        <v>24</v>
      </c>
      <c r="CN43">
        <v>192</v>
      </c>
      <c r="CO43">
        <v>1</v>
      </c>
      <c r="CP43">
        <v>48</v>
      </c>
      <c r="CQ43">
        <v>216</v>
      </c>
      <c r="CR43">
        <v>1</v>
      </c>
      <c r="CS43">
        <v>72</v>
      </c>
      <c r="CT43">
        <v>216</v>
      </c>
      <c r="CU43">
        <v>1</v>
      </c>
      <c r="CV43">
        <v>96</v>
      </c>
      <c r="CW43">
        <v>216</v>
      </c>
      <c r="CX43">
        <v>1</v>
      </c>
      <c r="CY43">
        <v>4</v>
      </c>
      <c r="CZ43">
        <v>4</v>
      </c>
      <c r="DA43">
        <v>1</v>
      </c>
      <c r="DB43">
        <v>1</v>
      </c>
      <c r="DC43">
        <v>1</v>
      </c>
      <c r="DD43">
        <v>1</v>
      </c>
      <c r="DE43">
        <v>4</v>
      </c>
      <c r="DF43">
        <v>4</v>
      </c>
      <c r="DG43">
        <v>156</v>
      </c>
      <c r="DH43" t="s">
        <v>539</v>
      </c>
      <c r="DI43" t="s">
        <v>366</v>
      </c>
      <c r="DJ43" t="s">
        <v>540</v>
      </c>
      <c r="DK43" t="s">
        <v>558</v>
      </c>
      <c r="DL43" t="s">
        <v>158</v>
      </c>
      <c r="DM43" t="s">
        <v>560</v>
      </c>
      <c r="DN43">
        <v>0</v>
      </c>
      <c r="DO43">
        <v>0</v>
      </c>
      <c r="DP43">
        <v>0</v>
      </c>
      <c r="DQ43">
        <v>0</v>
      </c>
      <c r="DR43">
        <v>0</v>
      </c>
      <c r="DS43" s="19">
        <f t="shared" si="0"/>
        <v>27.5</v>
      </c>
      <c r="DT43" s="19">
        <f t="shared" si="1"/>
        <v>1.1458333333333333</v>
      </c>
    </row>
    <row r="44" spans="1:124" hidden="1" x14ac:dyDescent="0.25">
      <c r="A44" t="s">
        <v>383</v>
      </c>
      <c r="B44" t="s">
        <v>318</v>
      </c>
      <c r="C44" t="s">
        <v>11</v>
      </c>
      <c r="D44" t="s">
        <v>12</v>
      </c>
      <c r="E44">
        <v>23468</v>
      </c>
      <c r="F44">
        <v>22632</v>
      </c>
      <c r="G44">
        <v>836</v>
      </c>
      <c r="H44">
        <v>7680</v>
      </c>
      <c r="I44">
        <v>0</v>
      </c>
      <c r="J44">
        <v>7680</v>
      </c>
      <c r="K44">
        <v>22200</v>
      </c>
      <c r="L44">
        <v>21552</v>
      </c>
      <c r="M44">
        <v>648</v>
      </c>
      <c r="N44">
        <v>1080</v>
      </c>
      <c r="O44">
        <v>10632</v>
      </c>
      <c r="P44">
        <v>17112</v>
      </c>
      <c r="Q44">
        <v>21552</v>
      </c>
      <c r="R44">
        <v>4.8648648648648651E-2</v>
      </c>
      <c r="S44">
        <v>0.47891891891891891</v>
      </c>
      <c r="T44">
        <v>0.77081081081081082</v>
      </c>
      <c r="U44">
        <v>0.97081081081081078</v>
      </c>
      <c r="V44" t="s">
        <v>435</v>
      </c>
      <c r="W44">
        <v>19820</v>
      </c>
      <c r="X44">
        <v>24</v>
      </c>
      <c r="Y44">
        <v>1</v>
      </c>
      <c r="Z44">
        <v>648</v>
      </c>
      <c r="AA44">
        <v>5867</v>
      </c>
      <c r="AB44">
        <v>11734</v>
      </c>
      <c r="AC44">
        <v>17601</v>
      </c>
      <c r="AD44">
        <v>23468</v>
      </c>
      <c r="AE44">
        <v>0</v>
      </c>
      <c r="AF44">
        <v>0</v>
      </c>
      <c r="AG44">
        <v>0</v>
      </c>
      <c r="AH44">
        <v>0</v>
      </c>
      <c r="AI44">
        <v>648</v>
      </c>
      <c r="AJ44">
        <v>0</v>
      </c>
      <c r="AK44">
        <v>0</v>
      </c>
      <c r="AL44">
        <v>0</v>
      </c>
      <c r="AM44">
        <v>648</v>
      </c>
      <c r="AN44">
        <v>0</v>
      </c>
      <c r="AO44" t="s">
        <v>537</v>
      </c>
      <c r="AP44" t="s">
        <v>538</v>
      </c>
      <c r="AQ44">
        <v>43617</v>
      </c>
      <c r="AR44">
        <v>43617</v>
      </c>
      <c r="AS44">
        <v>43617</v>
      </c>
      <c r="AT44">
        <v>43617</v>
      </c>
      <c r="AU44">
        <v>0</v>
      </c>
      <c r="AV44">
        <v>0</v>
      </c>
      <c r="AW44">
        <v>0</v>
      </c>
      <c r="AX44">
        <v>648</v>
      </c>
      <c r="AY44">
        <v>0</v>
      </c>
      <c r="AZ44">
        <v>0</v>
      </c>
      <c r="BA44">
        <v>0</v>
      </c>
      <c r="BB44">
        <v>648</v>
      </c>
      <c r="BC44">
        <v>0</v>
      </c>
      <c r="BD44">
        <v>648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648</v>
      </c>
      <c r="CI44">
        <v>0</v>
      </c>
      <c r="CJ44">
        <v>5856</v>
      </c>
      <c r="CK44">
        <v>8760</v>
      </c>
      <c r="CL44">
        <v>1</v>
      </c>
      <c r="CM44">
        <v>11736</v>
      </c>
      <c r="CN44">
        <v>8760</v>
      </c>
      <c r="CO44">
        <v>0</v>
      </c>
      <c r="CP44">
        <v>17592</v>
      </c>
      <c r="CQ44">
        <v>15024</v>
      </c>
      <c r="CR44">
        <v>0</v>
      </c>
      <c r="CS44">
        <v>23472</v>
      </c>
      <c r="CT44">
        <v>24696</v>
      </c>
      <c r="CU44">
        <v>1</v>
      </c>
      <c r="CV44">
        <v>28416</v>
      </c>
      <c r="CW44">
        <v>30312</v>
      </c>
      <c r="CX44">
        <v>1</v>
      </c>
      <c r="CY44">
        <v>4</v>
      </c>
      <c r="CZ44">
        <v>2</v>
      </c>
      <c r="DA44">
        <v>0</v>
      </c>
      <c r="DB44">
        <v>0</v>
      </c>
      <c r="DC44">
        <v>1</v>
      </c>
      <c r="DD44">
        <v>0</v>
      </c>
      <c r="DE44">
        <v>4</v>
      </c>
      <c r="DF44">
        <v>1</v>
      </c>
      <c r="DG44">
        <v>7492</v>
      </c>
      <c r="DH44" t="s">
        <v>539</v>
      </c>
      <c r="DI44" t="s">
        <v>342</v>
      </c>
      <c r="DJ44" t="s">
        <v>540</v>
      </c>
      <c r="DK44" t="s">
        <v>558</v>
      </c>
      <c r="DL44" t="s">
        <v>158</v>
      </c>
      <c r="DM44" t="s">
        <v>560</v>
      </c>
      <c r="DN44">
        <v>0</v>
      </c>
      <c r="DO44">
        <v>0</v>
      </c>
      <c r="DP44">
        <v>0</v>
      </c>
      <c r="DQ44">
        <v>0</v>
      </c>
      <c r="DR44">
        <v>0</v>
      </c>
      <c r="DS44" s="19">
        <f t="shared" si="0"/>
        <v>4955</v>
      </c>
      <c r="DT44" s="19">
        <f t="shared" si="1"/>
        <v>206.45833333333334</v>
      </c>
    </row>
    <row r="45" spans="1:124" hidden="1" x14ac:dyDescent="0.25">
      <c r="A45" t="s">
        <v>383</v>
      </c>
      <c r="B45" t="s">
        <v>318</v>
      </c>
      <c r="C45" t="s">
        <v>384</v>
      </c>
      <c r="D45" t="s">
        <v>385</v>
      </c>
      <c r="E45">
        <v>23770</v>
      </c>
      <c r="F45">
        <v>23472</v>
      </c>
      <c r="G45">
        <v>298</v>
      </c>
      <c r="H45">
        <v>11136</v>
      </c>
      <c r="I45">
        <v>0</v>
      </c>
      <c r="J45">
        <v>11136</v>
      </c>
      <c r="K45">
        <v>19416</v>
      </c>
      <c r="L45">
        <v>19416</v>
      </c>
      <c r="M45">
        <v>0</v>
      </c>
      <c r="N45">
        <v>5400</v>
      </c>
      <c r="O45">
        <v>9552</v>
      </c>
      <c r="P45">
        <v>19416</v>
      </c>
      <c r="Q45">
        <v>19416</v>
      </c>
      <c r="R45">
        <v>0.27812113720642767</v>
      </c>
      <c r="S45">
        <v>0.49196538936959211</v>
      </c>
      <c r="T45">
        <v>1</v>
      </c>
      <c r="U45">
        <v>1</v>
      </c>
      <c r="V45" t="s">
        <v>435</v>
      </c>
      <c r="W45">
        <v>29788</v>
      </c>
      <c r="X45">
        <v>24</v>
      </c>
      <c r="Y45">
        <v>1</v>
      </c>
      <c r="Z45">
        <v>0</v>
      </c>
      <c r="AA45">
        <v>5942.5</v>
      </c>
      <c r="AB45">
        <v>11885</v>
      </c>
      <c r="AC45">
        <v>17827.5</v>
      </c>
      <c r="AD45">
        <v>23770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">
        <v>537</v>
      </c>
      <c r="AP45" t="s">
        <v>543</v>
      </c>
      <c r="AQ45">
        <v>43617</v>
      </c>
      <c r="AR45">
        <v>43617</v>
      </c>
      <c r="AS45">
        <v>43617</v>
      </c>
      <c r="AT45">
        <v>43617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5952</v>
      </c>
      <c r="CK45">
        <v>14256</v>
      </c>
      <c r="CL45">
        <v>1</v>
      </c>
      <c r="CM45">
        <v>11880</v>
      </c>
      <c r="CN45">
        <v>14256</v>
      </c>
      <c r="CO45">
        <v>1</v>
      </c>
      <c r="CP45">
        <v>17832</v>
      </c>
      <c r="CQ45">
        <v>20616</v>
      </c>
      <c r="CR45">
        <v>1</v>
      </c>
      <c r="CS45">
        <v>23760</v>
      </c>
      <c r="CT45">
        <v>28512</v>
      </c>
      <c r="CU45">
        <v>1</v>
      </c>
      <c r="CV45">
        <v>31224</v>
      </c>
      <c r="CW45">
        <v>34608</v>
      </c>
      <c r="CX45">
        <v>1</v>
      </c>
      <c r="CY45">
        <v>4</v>
      </c>
      <c r="CZ45">
        <v>4</v>
      </c>
      <c r="DA45">
        <v>1</v>
      </c>
      <c r="DB45">
        <v>0</v>
      </c>
      <c r="DC45">
        <v>1</v>
      </c>
      <c r="DD45">
        <v>1</v>
      </c>
      <c r="DE45">
        <v>4</v>
      </c>
      <c r="DF45">
        <v>3</v>
      </c>
      <c r="DG45">
        <v>10838</v>
      </c>
      <c r="DH45" t="s">
        <v>539</v>
      </c>
      <c r="DI45" t="s">
        <v>338</v>
      </c>
      <c r="DJ45" t="s">
        <v>540</v>
      </c>
      <c r="DK45" t="s">
        <v>558</v>
      </c>
      <c r="DL45" t="s">
        <v>158</v>
      </c>
      <c r="DM45" t="s">
        <v>560</v>
      </c>
      <c r="DN45">
        <v>0</v>
      </c>
      <c r="DO45">
        <v>0</v>
      </c>
      <c r="DP45">
        <v>0</v>
      </c>
      <c r="DQ45">
        <v>0</v>
      </c>
      <c r="DR45">
        <v>0</v>
      </c>
      <c r="DS45" s="19">
        <f t="shared" si="0"/>
        <v>7447</v>
      </c>
      <c r="DT45" s="19">
        <f t="shared" si="1"/>
        <v>310.29166666666669</v>
      </c>
    </row>
    <row r="46" spans="1:124" hidden="1" x14ac:dyDescent="0.25">
      <c r="A46" t="s">
        <v>383</v>
      </c>
      <c r="B46" t="s">
        <v>318</v>
      </c>
      <c r="C46" t="s">
        <v>38</v>
      </c>
      <c r="D46" t="s">
        <v>39</v>
      </c>
      <c r="E46">
        <v>10400</v>
      </c>
      <c r="F46">
        <v>9120</v>
      </c>
      <c r="G46">
        <v>1280</v>
      </c>
      <c r="H46">
        <v>6744</v>
      </c>
      <c r="I46">
        <v>0</v>
      </c>
      <c r="J46">
        <v>6744</v>
      </c>
      <c r="K46">
        <v>9504</v>
      </c>
      <c r="L46">
        <v>8976</v>
      </c>
      <c r="M46">
        <v>528</v>
      </c>
      <c r="N46">
        <v>0</v>
      </c>
      <c r="O46">
        <v>5976</v>
      </c>
      <c r="P46">
        <v>8976</v>
      </c>
      <c r="Q46">
        <v>8976</v>
      </c>
      <c r="R46">
        <v>0</v>
      </c>
      <c r="S46">
        <v>0.62878787878787878</v>
      </c>
      <c r="T46">
        <v>0.94444444444444442</v>
      </c>
      <c r="U46">
        <v>0.94444444444444442</v>
      </c>
      <c r="V46" t="s">
        <v>435</v>
      </c>
      <c r="W46">
        <v>16428</v>
      </c>
      <c r="X46">
        <v>24</v>
      </c>
      <c r="Y46">
        <v>1</v>
      </c>
      <c r="Z46">
        <v>528</v>
      </c>
      <c r="AA46">
        <v>2600</v>
      </c>
      <c r="AB46">
        <v>5200</v>
      </c>
      <c r="AC46">
        <v>7800</v>
      </c>
      <c r="AD46">
        <v>10400</v>
      </c>
      <c r="AE46">
        <v>0</v>
      </c>
      <c r="AF46">
        <v>0</v>
      </c>
      <c r="AG46">
        <v>0</v>
      </c>
      <c r="AH46">
        <v>0</v>
      </c>
      <c r="AI46">
        <v>528</v>
      </c>
      <c r="AJ46">
        <v>0</v>
      </c>
      <c r="AK46">
        <v>0</v>
      </c>
      <c r="AL46">
        <v>0</v>
      </c>
      <c r="AM46">
        <v>528</v>
      </c>
      <c r="AN46">
        <v>0</v>
      </c>
      <c r="AO46" t="s">
        <v>537</v>
      </c>
      <c r="AP46" t="s">
        <v>538</v>
      </c>
      <c r="AQ46">
        <v>43617</v>
      </c>
      <c r="AR46">
        <v>43617</v>
      </c>
      <c r="AS46">
        <v>43617</v>
      </c>
      <c r="AT46">
        <v>43617</v>
      </c>
      <c r="AU46">
        <v>0</v>
      </c>
      <c r="AV46">
        <v>0</v>
      </c>
      <c r="AW46">
        <v>0</v>
      </c>
      <c r="AX46">
        <v>528</v>
      </c>
      <c r="AY46">
        <v>0</v>
      </c>
      <c r="AZ46">
        <v>0</v>
      </c>
      <c r="BA46">
        <v>0</v>
      </c>
      <c r="BB46">
        <v>528</v>
      </c>
      <c r="BC46">
        <v>0</v>
      </c>
      <c r="BD46">
        <v>528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528</v>
      </c>
      <c r="CI46">
        <v>0</v>
      </c>
      <c r="CJ46">
        <v>2592</v>
      </c>
      <c r="CK46">
        <v>6888</v>
      </c>
      <c r="CL46">
        <v>1</v>
      </c>
      <c r="CM46">
        <v>5208</v>
      </c>
      <c r="CN46">
        <v>6888</v>
      </c>
      <c r="CO46">
        <v>1</v>
      </c>
      <c r="CP46">
        <v>7800</v>
      </c>
      <c r="CQ46">
        <v>12768</v>
      </c>
      <c r="CR46">
        <v>1</v>
      </c>
      <c r="CS46">
        <v>10392</v>
      </c>
      <c r="CT46">
        <v>15864</v>
      </c>
      <c r="CU46">
        <v>1</v>
      </c>
      <c r="CV46">
        <v>14496</v>
      </c>
      <c r="CW46">
        <v>15864</v>
      </c>
      <c r="CX46">
        <v>1</v>
      </c>
      <c r="CY46">
        <v>4</v>
      </c>
      <c r="CZ46">
        <v>4</v>
      </c>
      <c r="DA46">
        <v>0</v>
      </c>
      <c r="DB46">
        <v>1</v>
      </c>
      <c r="DC46">
        <v>1</v>
      </c>
      <c r="DD46">
        <v>0</v>
      </c>
      <c r="DE46">
        <v>4</v>
      </c>
      <c r="DF46">
        <v>2</v>
      </c>
      <c r="DG46">
        <v>5992</v>
      </c>
      <c r="DH46" t="s">
        <v>539</v>
      </c>
      <c r="DI46" t="s">
        <v>344</v>
      </c>
      <c r="DJ46" t="s">
        <v>540</v>
      </c>
      <c r="DK46" t="s">
        <v>558</v>
      </c>
      <c r="DL46" t="s">
        <v>158</v>
      </c>
      <c r="DM46" t="s">
        <v>560</v>
      </c>
      <c r="DN46">
        <v>0</v>
      </c>
      <c r="DO46">
        <v>0</v>
      </c>
      <c r="DP46">
        <v>0</v>
      </c>
      <c r="DQ46">
        <v>0</v>
      </c>
      <c r="DR46">
        <v>0</v>
      </c>
      <c r="DS46" s="19">
        <f t="shared" si="0"/>
        <v>4107</v>
      </c>
      <c r="DT46" s="19">
        <f t="shared" si="1"/>
        <v>171.125</v>
      </c>
    </row>
    <row r="47" spans="1:124" hidden="1" x14ac:dyDescent="0.25">
      <c r="A47" t="s">
        <v>383</v>
      </c>
      <c r="B47" t="s">
        <v>318</v>
      </c>
      <c r="C47" t="s">
        <v>396</v>
      </c>
      <c r="D47" t="s">
        <v>397</v>
      </c>
      <c r="E47">
        <v>16814</v>
      </c>
      <c r="F47">
        <v>14712</v>
      </c>
      <c r="G47">
        <v>2102</v>
      </c>
      <c r="H47">
        <v>2064</v>
      </c>
      <c r="I47">
        <v>6072</v>
      </c>
      <c r="J47">
        <v>8136</v>
      </c>
      <c r="K47">
        <v>14856</v>
      </c>
      <c r="L47">
        <v>14856</v>
      </c>
      <c r="M47">
        <v>0</v>
      </c>
      <c r="N47">
        <v>0</v>
      </c>
      <c r="O47">
        <v>5232</v>
      </c>
      <c r="P47">
        <v>8784</v>
      </c>
      <c r="Q47">
        <v>14856</v>
      </c>
      <c r="R47">
        <v>0</v>
      </c>
      <c r="S47">
        <v>0.35218093699515346</v>
      </c>
      <c r="T47">
        <v>0.59127625201938616</v>
      </c>
      <c r="U47">
        <v>1</v>
      </c>
      <c r="V47" t="s">
        <v>435</v>
      </c>
      <c r="W47">
        <v>18244</v>
      </c>
      <c r="X47">
        <v>24</v>
      </c>
      <c r="Y47">
        <v>1</v>
      </c>
      <c r="Z47">
        <v>0</v>
      </c>
      <c r="AA47">
        <v>4203.5</v>
      </c>
      <c r="AB47">
        <v>8407</v>
      </c>
      <c r="AC47">
        <v>12610.5</v>
      </c>
      <c r="AD47">
        <v>16814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">
        <v>537</v>
      </c>
      <c r="AP47" t="s">
        <v>543</v>
      </c>
      <c r="AQ47">
        <v>43617</v>
      </c>
      <c r="AR47">
        <v>43617</v>
      </c>
      <c r="AS47">
        <v>43617</v>
      </c>
      <c r="AT47">
        <v>43617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4200</v>
      </c>
      <c r="CK47">
        <v>8040</v>
      </c>
      <c r="CL47">
        <v>1</v>
      </c>
      <c r="CM47">
        <v>8400</v>
      </c>
      <c r="CN47">
        <v>8040</v>
      </c>
      <c r="CO47">
        <v>0</v>
      </c>
      <c r="CP47">
        <v>12600</v>
      </c>
      <c r="CQ47">
        <v>8952</v>
      </c>
      <c r="CR47">
        <v>0</v>
      </c>
      <c r="CS47">
        <v>16824</v>
      </c>
      <c r="CT47">
        <v>13272</v>
      </c>
      <c r="CU47">
        <v>0</v>
      </c>
      <c r="CV47">
        <v>21384</v>
      </c>
      <c r="CW47">
        <v>16776</v>
      </c>
      <c r="CX47">
        <v>0</v>
      </c>
      <c r="CY47">
        <v>4</v>
      </c>
      <c r="CZ47">
        <v>1</v>
      </c>
      <c r="DA47">
        <v>0</v>
      </c>
      <c r="DB47">
        <v>0</v>
      </c>
      <c r="DC47">
        <v>0</v>
      </c>
      <c r="DD47">
        <v>1</v>
      </c>
      <c r="DE47">
        <v>4</v>
      </c>
      <c r="DF47">
        <v>1</v>
      </c>
      <c r="DG47">
        <v>6034</v>
      </c>
      <c r="DH47" t="s">
        <v>539</v>
      </c>
      <c r="DI47" t="s">
        <v>340</v>
      </c>
      <c r="DJ47" t="s">
        <v>540</v>
      </c>
      <c r="DK47" t="s">
        <v>558</v>
      </c>
      <c r="DL47" t="s">
        <v>158</v>
      </c>
      <c r="DM47" t="s">
        <v>560</v>
      </c>
      <c r="DN47">
        <v>0</v>
      </c>
      <c r="DO47">
        <v>0</v>
      </c>
      <c r="DP47">
        <v>0</v>
      </c>
      <c r="DQ47">
        <v>0</v>
      </c>
      <c r="DR47">
        <v>0</v>
      </c>
      <c r="DS47" s="19">
        <f t="shared" si="0"/>
        <v>4561</v>
      </c>
      <c r="DT47" s="19">
        <f t="shared" si="1"/>
        <v>190.04166666666666</v>
      </c>
    </row>
    <row r="48" spans="1:124" hidden="1" x14ac:dyDescent="0.25">
      <c r="A48" t="s">
        <v>383</v>
      </c>
      <c r="B48" t="s">
        <v>318</v>
      </c>
      <c r="C48" t="s">
        <v>40</v>
      </c>
      <c r="D48" t="s">
        <v>41</v>
      </c>
      <c r="E48">
        <v>2244</v>
      </c>
      <c r="F48">
        <v>1632</v>
      </c>
      <c r="G48">
        <v>612</v>
      </c>
      <c r="H48">
        <v>3238</v>
      </c>
      <c r="I48">
        <v>0</v>
      </c>
      <c r="J48">
        <v>3238</v>
      </c>
      <c r="K48">
        <v>3288</v>
      </c>
      <c r="L48">
        <v>3288</v>
      </c>
      <c r="M48">
        <v>0</v>
      </c>
      <c r="N48">
        <v>0</v>
      </c>
      <c r="O48">
        <v>2976</v>
      </c>
      <c r="P48">
        <v>3288</v>
      </c>
      <c r="Q48">
        <v>3288</v>
      </c>
      <c r="R48">
        <v>0</v>
      </c>
      <c r="S48">
        <v>0.9051094890510949</v>
      </c>
      <c r="T48">
        <v>1</v>
      </c>
      <c r="U48">
        <v>1</v>
      </c>
      <c r="V48" t="s">
        <v>435</v>
      </c>
      <c r="W48">
        <v>3276</v>
      </c>
      <c r="X48">
        <v>24</v>
      </c>
      <c r="Y48">
        <v>1</v>
      </c>
      <c r="Z48">
        <v>0</v>
      </c>
      <c r="AA48">
        <v>561</v>
      </c>
      <c r="AB48">
        <v>1122</v>
      </c>
      <c r="AC48">
        <v>1683</v>
      </c>
      <c r="AD48">
        <v>2244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">
        <v>537</v>
      </c>
      <c r="AP48" t="s">
        <v>543</v>
      </c>
      <c r="AQ48">
        <v>43617</v>
      </c>
      <c r="AR48">
        <v>43617</v>
      </c>
      <c r="AS48">
        <v>43617</v>
      </c>
      <c r="AT48">
        <v>43617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552</v>
      </c>
      <c r="CK48">
        <v>1583</v>
      </c>
      <c r="CL48">
        <v>1</v>
      </c>
      <c r="CM48">
        <v>1128</v>
      </c>
      <c r="CN48">
        <v>1583</v>
      </c>
      <c r="CO48">
        <v>1</v>
      </c>
      <c r="CP48">
        <v>1680</v>
      </c>
      <c r="CQ48">
        <v>4558</v>
      </c>
      <c r="CR48">
        <v>1</v>
      </c>
      <c r="CS48">
        <v>2256</v>
      </c>
      <c r="CT48">
        <v>4558</v>
      </c>
      <c r="CU48">
        <v>1</v>
      </c>
      <c r="CV48">
        <v>3072</v>
      </c>
      <c r="CW48">
        <v>4870</v>
      </c>
      <c r="CX48">
        <v>1</v>
      </c>
      <c r="CY48">
        <v>4</v>
      </c>
      <c r="CZ48">
        <v>4</v>
      </c>
      <c r="DA48">
        <v>0</v>
      </c>
      <c r="DB48">
        <v>1</v>
      </c>
      <c r="DC48">
        <v>1</v>
      </c>
      <c r="DD48">
        <v>1</v>
      </c>
      <c r="DE48">
        <v>4</v>
      </c>
      <c r="DF48">
        <v>3</v>
      </c>
      <c r="DG48">
        <v>2626</v>
      </c>
      <c r="DH48" t="s">
        <v>539</v>
      </c>
      <c r="DI48" t="s">
        <v>346</v>
      </c>
      <c r="DJ48" t="s">
        <v>540</v>
      </c>
      <c r="DK48" t="s">
        <v>558</v>
      </c>
      <c r="DL48" t="s">
        <v>158</v>
      </c>
      <c r="DM48" t="s">
        <v>560</v>
      </c>
      <c r="DN48">
        <v>0</v>
      </c>
      <c r="DO48">
        <v>0</v>
      </c>
      <c r="DP48">
        <v>0</v>
      </c>
      <c r="DQ48">
        <v>0</v>
      </c>
      <c r="DR48">
        <v>0</v>
      </c>
      <c r="DS48" s="19">
        <f t="shared" si="0"/>
        <v>819</v>
      </c>
      <c r="DT48" s="19">
        <f t="shared" si="1"/>
        <v>34.125</v>
      </c>
    </row>
    <row r="49" spans="1:124" hidden="1" x14ac:dyDescent="0.25">
      <c r="A49" t="s">
        <v>383</v>
      </c>
      <c r="B49" t="s">
        <v>318</v>
      </c>
      <c r="C49" t="s">
        <v>74</v>
      </c>
      <c r="D49" t="s">
        <v>75</v>
      </c>
      <c r="E49">
        <v>2950</v>
      </c>
      <c r="F49">
        <v>600</v>
      </c>
      <c r="G49">
        <v>2350</v>
      </c>
      <c r="H49">
        <v>4580</v>
      </c>
      <c r="I49">
        <v>0</v>
      </c>
      <c r="J49">
        <v>4580</v>
      </c>
      <c r="K49">
        <v>4560</v>
      </c>
      <c r="L49">
        <v>4560</v>
      </c>
      <c r="M49">
        <v>0</v>
      </c>
      <c r="N49">
        <v>2808</v>
      </c>
      <c r="O49">
        <v>2808</v>
      </c>
      <c r="P49">
        <v>4560</v>
      </c>
      <c r="Q49">
        <v>4560</v>
      </c>
      <c r="R49">
        <v>0.61578947368421055</v>
      </c>
      <c r="S49">
        <v>0.61578947368421055</v>
      </c>
      <c r="T49">
        <v>1</v>
      </c>
      <c r="U49">
        <v>1</v>
      </c>
      <c r="V49" t="s">
        <v>435</v>
      </c>
      <c r="W49">
        <v>2797</v>
      </c>
      <c r="X49">
        <v>24</v>
      </c>
      <c r="Y49">
        <v>1</v>
      </c>
      <c r="Z49">
        <v>0</v>
      </c>
      <c r="AA49">
        <v>737.5</v>
      </c>
      <c r="AB49">
        <v>1475</v>
      </c>
      <c r="AC49">
        <v>2212.5</v>
      </c>
      <c r="AD49">
        <v>2950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">
        <v>537</v>
      </c>
      <c r="AP49" t="s">
        <v>543</v>
      </c>
      <c r="AQ49">
        <v>43617</v>
      </c>
      <c r="AR49">
        <v>43617</v>
      </c>
      <c r="AS49">
        <v>43617</v>
      </c>
      <c r="AT49">
        <v>43617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744</v>
      </c>
      <c r="CK49">
        <v>620</v>
      </c>
      <c r="CL49">
        <v>0</v>
      </c>
      <c r="CM49">
        <v>1464</v>
      </c>
      <c r="CN49">
        <v>620</v>
      </c>
      <c r="CO49">
        <v>0</v>
      </c>
      <c r="CP49">
        <v>2208</v>
      </c>
      <c r="CQ49">
        <v>3428</v>
      </c>
      <c r="CR49">
        <v>1</v>
      </c>
      <c r="CS49">
        <v>2952</v>
      </c>
      <c r="CT49">
        <v>3428</v>
      </c>
      <c r="CU49">
        <v>1</v>
      </c>
      <c r="CV49">
        <v>3648</v>
      </c>
      <c r="CW49">
        <v>5180</v>
      </c>
      <c r="CX49">
        <v>1</v>
      </c>
      <c r="CY49">
        <v>4</v>
      </c>
      <c r="CZ49">
        <v>2</v>
      </c>
      <c r="DA49">
        <v>1</v>
      </c>
      <c r="DB49">
        <v>1</v>
      </c>
      <c r="DC49">
        <v>1</v>
      </c>
      <c r="DD49">
        <v>1</v>
      </c>
      <c r="DE49">
        <v>4</v>
      </c>
      <c r="DF49">
        <v>4</v>
      </c>
      <c r="DG49">
        <v>2230</v>
      </c>
      <c r="DH49" t="s">
        <v>539</v>
      </c>
      <c r="DI49" t="s">
        <v>352</v>
      </c>
      <c r="DJ49" t="s">
        <v>540</v>
      </c>
      <c r="DK49" t="s">
        <v>558</v>
      </c>
      <c r="DL49" t="s">
        <v>158</v>
      </c>
      <c r="DM49" t="s">
        <v>560</v>
      </c>
      <c r="DN49">
        <v>0</v>
      </c>
      <c r="DO49">
        <v>0</v>
      </c>
      <c r="DP49">
        <v>0</v>
      </c>
      <c r="DQ49">
        <v>0</v>
      </c>
      <c r="DR49">
        <v>0</v>
      </c>
      <c r="DS49" s="19">
        <f t="shared" si="0"/>
        <v>699.25</v>
      </c>
      <c r="DT49" s="19">
        <f t="shared" si="1"/>
        <v>29.135416666666668</v>
      </c>
    </row>
    <row r="50" spans="1:124" x14ac:dyDescent="0.25">
      <c r="A50" t="s">
        <v>383</v>
      </c>
      <c r="B50" t="s">
        <v>318</v>
      </c>
      <c r="C50" t="s">
        <v>259</v>
      </c>
      <c r="D50" t="s">
        <v>260</v>
      </c>
      <c r="E50">
        <v>25540</v>
      </c>
      <c r="F50">
        <v>23901.240000000023</v>
      </c>
      <c r="G50">
        <v>1638.7599999999766</v>
      </c>
      <c r="H50">
        <v>11372.64</v>
      </c>
      <c r="I50">
        <v>0</v>
      </c>
      <c r="J50">
        <v>11372.64</v>
      </c>
      <c r="K50">
        <v>25142.699999999997</v>
      </c>
      <c r="L50">
        <v>25142.699999999997</v>
      </c>
      <c r="M50">
        <v>0</v>
      </c>
      <c r="N50">
        <v>7611.78</v>
      </c>
      <c r="O50">
        <v>13894.32</v>
      </c>
      <c r="P50">
        <v>18860.16</v>
      </c>
      <c r="Q50">
        <v>25142.699999999997</v>
      </c>
      <c r="R50">
        <v>0.30274314214463843</v>
      </c>
      <c r="S50">
        <v>0.5526184538653367</v>
      </c>
      <c r="T50">
        <v>0.75012468827930179</v>
      </c>
      <c r="U50">
        <v>1</v>
      </c>
      <c r="V50" t="s">
        <v>435</v>
      </c>
      <c r="W50">
        <v>24500</v>
      </c>
      <c r="X50">
        <v>12.54</v>
      </c>
      <c r="Y50">
        <v>1</v>
      </c>
      <c r="Z50">
        <v>0</v>
      </c>
      <c r="AA50">
        <v>6385</v>
      </c>
      <c r="AB50">
        <v>12770</v>
      </c>
      <c r="AC50">
        <v>19155</v>
      </c>
      <c r="AD50">
        <v>25540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">
        <v>537</v>
      </c>
      <c r="AP50" t="s">
        <v>543</v>
      </c>
      <c r="AQ50">
        <v>43617</v>
      </c>
      <c r="AR50">
        <v>43617</v>
      </c>
      <c r="AS50">
        <v>43617</v>
      </c>
      <c r="AT50">
        <v>43617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6382.86</v>
      </c>
      <c r="CK50">
        <v>11544.78</v>
      </c>
      <c r="CL50">
        <v>1</v>
      </c>
      <c r="CM50">
        <v>12765.72</v>
      </c>
      <c r="CN50">
        <v>19156.560000000001</v>
      </c>
      <c r="CO50">
        <v>1</v>
      </c>
      <c r="CP50">
        <v>19161.12</v>
      </c>
      <c r="CQ50">
        <v>24025.5</v>
      </c>
      <c r="CR50">
        <v>1</v>
      </c>
      <c r="CS50">
        <v>25543.98</v>
      </c>
      <c r="CT50">
        <v>28991.340000000007</v>
      </c>
      <c r="CU50">
        <v>1</v>
      </c>
      <c r="CV50">
        <v>31663.499999999996</v>
      </c>
      <c r="CW50">
        <v>35273.880000000019</v>
      </c>
      <c r="CX50">
        <v>1</v>
      </c>
      <c r="CY50">
        <v>4</v>
      </c>
      <c r="CZ50">
        <v>4</v>
      </c>
      <c r="DA50">
        <v>1</v>
      </c>
      <c r="DB50">
        <v>1</v>
      </c>
      <c r="DC50">
        <v>1</v>
      </c>
      <c r="DD50">
        <v>1</v>
      </c>
      <c r="DE50">
        <v>4</v>
      </c>
      <c r="DF50">
        <v>4</v>
      </c>
      <c r="DG50">
        <v>9733.8800000000192</v>
      </c>
      <c r="DH50" t="s">
        <v>539</v>
      </c>
      <c r="DI50" t="s">
        <v>350</v>
      </c>
      <c r="DJ50" t="s">
        <v>540</v>
      </c>
      <c r="DK50" t="s">
        <v>558</v>
      </c>
      <c r="DL50" t="s">
        <v>157</v>
      </c>
      <c r="DM50" t="s">
        <v>561</v>
      </c>
      <c r="DN50">
        <v>0</v>
      </c>
      <c r="DO50">
        <v>0</v>
      </c>
      <c r="DP50">
        <v>0</v>
      </c>
      <c r="DQ50">
        <v>0</v>
      </c>
      <c r="DR50">
        <v>0</v>
      </c>
      <c r="DS50" s="19">
        <f t="shared" si="0"/>
        <v>6125</v>
      </c>
      <c r="DT50" s="19">
        <f t="shared" si="1"/>
        <v>488.43700159489634</v>
      </c>
    </row>
    <row r="51" spans="1:124" hidden="1" x14ac:dyDescent="0.25">
      <c r="A51" t="s">
        <v>383</v>
      </c>
      <c r="B51" t="s">
        <v>318</v>
      </c>
      <c r="C51" t="s">
        <v>264</v>
      </c>
      <c r="D51" t="s">
        <v>283</v>
      </c>
      <c r="E51">
        <v>9800</v>
      </c>
      <c r="F51">
        <v>9656.4</v>
      </c>
      <c r="G51">
        <v>143.60000000000036</v>
      </c>
      <c r="H51">
        <v>4272</v>
      </c>
      <c r="I51">
        <v>897.6</v>
      </c>
      <c r="J51">
        <v>5169.6000000000004</v>
      </c>
      <c r="K51">
        <v>10296</v>
      </c>
      <c r="L51">
        <v>10111.200000000001</v>
      </c>
      <c r="M51">
        <v>184.79999999999927</v>
      </c>
      <c r="N51">
        <v>1280.4000000000001</v>
      </c>
      <c r="O51">
        <v>8487.6</v>
      </c>
      <c r="P51">
        <v>8751.6</v>
      </c>
      <c r="Q51">
        <v>10111.200000000001</v>
      </c>
      <c r="R51">
        <v>0.12435897435897436</v>
      </c>
      <c r="S51">
        <v>0.82435897435897443</v>
      </c>
      <c r="T51">
        <v>0.85000000000000009</v>
      </c>
      <c r="U51">
        <v>0.98205128205128212</v>
      </c>
      <c r="V51" t="s">
        <v>435</v>
      </c>
      <c r="W51">
        <v>10450</v>
      </c>
      <c r="X51">
        <v>13.2</v>
      </c>
      <c r="Y51">
        <v>1</v>
      </c>
      <c r="Z51">
        <v>184.79999999999927</v>
      </c>
      <c r="AA51">
        <v>2450</v>
      </c>
      <c r="AB51">
        <v>4900</v>
      </c>
      <c r="AC51">
        <v>7350</v>
      </c>
      <c r="AD51">
        <v>9800</v>
      </c>
      <c r="AE51">
        <v>0</v>
      </c>
      <c r="AF51">
        <v>0</v>
      </c>
      <c r="AG51">
        <v>0</v>
      </c>
      <c r="AH51">
        <v>0</v>
      </c>
      <c r="AI51">
        <v>184.79999999999927</v>
      </c>
      <c r="AJ51">
        <v>0</v>
      </c>
      <c r="AK51">
        <v>0</v>
      </c>
      <c r="AL51">
        <v>0</v>
      </c>
      <c r="AM51">
        <v>184.79999999999927</v>
      </c>
      <c r="AN51">
        <v>0</v>
      </c>
      <c r="AO51" t="s">
        <v>537</v>
      </c>
      <c r="AP51" t="s">
        <v>538</v>
      </c>
      <c r="AQ51">
        <v>43617</v>
      </c>
      <c r="AR51">
        <v>43617</v>
      </c>
      <c r="AS51">
        <v>43617</v>
      </c>
      <c r="AT51">
        <v>43617</v>
      </c>
      <c r="AU51">
        <v>0</v>
      </c>
      <c r="AV51">
        <v>0</v>
      </c>
      <c r="AW51">
        <v>0</v>
      </c>
      <c r="AX51">
        <v>184.79999999999927</v>
      </c>
      <c r="AY51">
        <v>0</v>
      </c>
      <c r="AZ51">
        <v>0</v>
      </c>
      <c r="BA51">
        <v>0</v>
      </c>
      <c r="BB51">
        <v>184.79999999999927</v>
      </c>
      <c r="BC51">
        <v>0</v>
      </c>
      <c r="BD51">
        <v>184.79999999999927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184.79999999999927</v>
      </c>
      <c r="CI51">
        <v>0</v>
      </c>
      <c r="CJ51">
        <v>2455.1999999999998</v>
      </c>
      <c r="CK51">
        <v>4714.8</v>
      </c>
      <c r="CL51">
        <v>1</v>
      </c>
      <c r="CM51">
        <v>4897.2</v>
      </c>
      <c r="CN51">
        <v>5295.5999999999995</v>
      </c>
      <c r="CO51">
        <v>1</v>
      </c>
      <c r="CP51">
        <v>7352.4</v>
      </c>
      <c r="CQ51">
        <v>8780.4</v>
      </c>
      <c r="CR51">
        <v>1</v>
      </c>
      <c r="CS51">
        <v>9794.4</v>
      </c>
      <c r="CT51">
        <v>13334.399999999998</v>
      </c>
      <c r="CU51">
        <v>1</v>
      </c>
      <c r="CV51">
        <v>12408</v>
      </c>
      <c r="CW51">
        <v>13928.4</v>
      </c>
      <c r="CX51">
        <v>1</v>
      </c>
      <c r="CY51">
        <v>4</v>
      </c>
      <c r="CZ51">
        <v>4</v>
      </c>
      <c r="DA51">
        <v>0</v>
      </c>
      <c r="DB51">
        <v>1</v>
      </c>
      <c r="DC51">
        <v>1</v>
      </c>
      <c r="DD51">
        <v>0</v>
      </c>
      <c r="DE51">
        <v>4</v>
      </c>
      <c r="DF51">
        <v>2</v>
      </c>
      <c r="DG51">
        <v>5210.7999999999993</v>
      </c>
      <c r="DH51" t="s">
        <v>539</v>
      </c>
      <c r="DI51" t="s">
        <v>348</v>
      </c>
      <c r="DJ51" t="s">
        <v>540</v>
      </c>
      <c r="DK51" t="s">
        <v>558</v>
      </c>
      <c r="DL51" t="s">
        <v>157</v>
      </c>
      <c r="DM51" t="s">
        <v>561</v>
      </c>
      <c r="DN51">
        <v>0</v>
      </c>
      <c r="DO51">
        <v>0</v>
      </c>
      <c r="DP51">
        <v>0</v>
      </c>
      <c r="DQ51">
        <v>0</v>
      </c>
      <c r="DR51">
        <v>0</v>
      </c>
      <c r="DS51" s="19">
        <f t="shared" si="0"/>
        <v>2612.5</v>
      </c>
      <c r="DT51" s="19">
        <f t="shared" si="1"/>
        <v>197.91666666666669</v>
      </c>
    </row>
    <row r="52" spans="1:124" hidden="1" x14ac:dyDescent="0.25">
      <c r="A52" t="s">
        <v>383</v>
      </c>
      <c r="B52" t="s">
        <v>318</v>
      </c>
      <c r="C52" t="s">
        <v>197</v>
      </c>
      <c r="D52" t="s">
        <v>395</v>
      </c>
      <c r="E52">
        <v>50760</v>
      </c>
      <c r="F52">
        <v>48288</v>
      </c>
      <c r="G52">
        <v>2472</v>
      </c>
      <c r="H52">
        <v>19752</v>
      </c>
      <c r="I52">
        <v>0</v>
      </c>
      <c r="J52">
        <v>19752</v>
      </c>
      <c r="K52">
        <v>49488</v>
      </c>
      <c r="L52">
        <v>46032</v>
      </c>
      <c r="M52">
        <v>3456</v>
      </c>
      <c r="N52">
        <v>18912</v>
      </c>
      <c r="O52">
        <v>28752</v>
      </c>
      <c r="P52">
        <v>28752</v>
      </c>
      <c r="Q52">
        <v>46032</v>
      </c>
      <c r="R52">
        <v>0.3821532492725509</v>
      </c>
      <c r="S52">
        <v>0.58098933074684767</v>
      </c>
      <c r="T52">
        <v>0.58098933074684767</v>
      </c>
      <c r="U52">
        <v>0.93016488845780798</v>
      </c>
      <c r="V52" t="s">
        <v>435</v>
      </c>
      <c r="W52">
        <v>62500</v>
      </c>
      <c r="X52">
        <v>24</v>
      </c>
      <c r="Y52">
        <v>1</v>
      </c>
      <c r="Z52">
        <v>3456</v>
      </c>
      <c r="AA52">
        <v>12690</v>
      </c>
      <c r="AB52">
        <v>25380</v>
      </c>
      <c r="AC52">
        <v>38070</v>
      </c>
      <c r="AD52">
        <v>50760</v>
      </c>
      <c r="AE52">
        <v>0</v>
      </c>
      <c r="AF52">
        <v>0</v>
      </c>
      <c r="AG52">
        <v>0</v>
      </c>
      <c r="AH52">
        <v>0</v>
      </c>
      <c r="AI52">
        <v>3456</v>
      </c>
      <c r="AJ52">
        <v>0</v>
      </c>
      <c r="AK52">
        <v>0</v>
      </c>
      <c r="AL52">
        <v>0</v>
      </c>
      <c r="AM52">
        <v>3456</v>
      </c>
      <c r="AN52">
        <v>0</v>
      </c>
      <c r="AO52" t="s">
        <v>537</v>
      </c>
      <c r="AP52" t="s">
        <v>538</v>
      </c>
      <c r="AQ52">
        <v>43617</v>
      </c>
      <c r="AR52">
        <v>43617</v>
      </c>
      <c r="AS52">
        <v>43617</v>
      </c>
      <c r="AT52">
        <v>43617</v>
      </c>
      <c r="AU52">
        <v>0</v>
      </c>
      <c r="AV52">
        <v>0</v>
      </c>
      <c r="AW52">
        <v>0</v>
      </c>
      <c r="AX52">
        <v>3456</v>
      </c>
      <c r="AY52">
        <v>0</v>
      </c>
      <c r="AZ52">
        <v>0</v>
      </c>
      <c r="BA52">
        <v>0</v>
      </c>
      <c r="BB52">
        <v>3456</v>
      </c>
      <c r="BC52">
        <v>0</v>
      </c>
      <c r="BD52">
        <v>3456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3456</v>
      </c>
      <c r="CI52">
        <v>0</v>
      </c>
      <c r="CJ52">
        <v>12696</v>
      </c>
      <c r="CK52">
        <v>22008</v>
      </c>
      <c r="CL52">
        <v>1</v>
      </c>
      <c r="CM52">
        <v>25392</v>
      </c>
      <c r="CN52">
        <v>32928</v>
      </c>
      <c r="CO52">
        <v>1</v>
      </c>
      <c r="CP52">
        <v>38064</v>
      </c>
      <c r="CQ52">
        <v>50760</v>
      </c>
      <c r="CR52">
        <v>1</v>
      </c>
      <c r="CS52">
        <v>50760</v>
      </c>
      <c r="CT52">
        <v>50760</v>
      </c>
      <c r="CU52">
        <v>1</v>
      </c>
      <c r="CV52">
        <v>66384</v>
      </c>
      <c r="CW52">
        <v>68040</v>
      </c>
      <c r="CX52">
        <v>1</v>
      </c>
      <c r="CY52">
        <v>4</v>
      </c>
      <c r="CZ52">
        <v>4</v>
      </c>
      <c r="DA52">
        <v>1</v>
      </c>
      <c r="DB52">
        <v>1</v>
      </c>
      <c r="DC52">
        <v>0</v>
      </c>
      <c r="DD52">
        <v>0</v>
      </c>
      <c r="DE52">
        <v>4</v>
      </c>
      <c r="DF52">
        <v>2</v>
      </c>
      <c r="DG52">
        <v>20736</v>
      </c>
      <c r="DH52" t="s">
        <v>539</v>
      </c>
      <c r="DI52" t="s">
        <v>340</v>
      </c>
      <c r="DJ52" t="s">
        <v>540</v>
      </c>
      <c r="DK52" t="s">
        <v>558</v>
      </c>
      <c r="DL52" t="s">
        <v>157</v>
      </c>
      <c r="DM52" t="s">
        <v>561</v>
      </c>
      <c r="DN52">
        <v>0</v>
      </c>
      <c r="DO52">
        <v>0</v>
      </c>
      <c r="DP52">
        <v>0</v>
      </c>
      <c r="DQ52">
        <v>0</v>
      </c>
      <c r="DR52">
        <v>0</v>
      </c>
      <c r="DS52" s="19">
        <f t="shared" si="0"/>
        <v>15625</v>
      </c>
      <c r="DT52" s="19">
        <f t="shared" si="1"/>
        <v>651.04166666666663</v>
      </c>
    </row>
    <row r="53" spans="1:124" hidden="1" x14ac:dyDescent="0.25">
      <c r="A53" t="s">
        <v>383</v>
      </c>
      <c r="B53" t="s">
        <v>318</v>
      </c>
      <c r="C53" t="s">
        <v>387</v>
      </c>
      <c r="D53" t="s">
        <v>398</v>
      </c>
      <c r="E53">
        <v>12048</v>
      </c>
      <c r="F53">
        <v>12456</v>
      </c>
      <c r="G53">
        <v>-408</v>
      </c>
      <c r="H53">
        <v>6792</v>
      </c>
      <c r="I53">
        <v>0</v>
      </c>
      <c r="J53">
        <v>6792</v>
      </c>
      <c r="K53">
        <v>9264</v>
      </c>
      <c r="L53">
        <v>9264</v>
      </c>
      <c r="M53">
        <v>0</v>
      </c>
      <c r="N53">
        <v>0</v>
      </c>
      <c r="O53">
        <v>2472</v>
      </c>
      <c r="P53">
        <v>8712</v>
      </c>
      <c r="Q53">
        <v>9264</v>
      </c>
      <c r="R53">
        <v>0</v>
      </c>
      <c r="S53">
        <v>0.26683937823834197</v>
      </c>
      <c r="T53">
        <v>0.94041450777202074</v>
      </c>
      <c r="U53">
        <v>1</v>
      </c>
      <c r="V53" t="s">
        <v>435</v>
      </c>
      <c r="W53">
        <v>9850</v>
      </c>
      <c r="X53">
        <v>24</v>
      </c>
      <c r="Y53">
        <v>1</v>
      </c>
      <c r="Z53">
        <v>0</v>
      </c>
      <c r="AA53">
        <v>3012</v>
      </c>
      <c r="AB53">
        <v>6024</v>
      </c>
      <c r="AC53">
        <v>9036</v>
      </c>
      <c r="AD53">
        <v>12048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">
        <v>537</v>
      </c>
      <c r="AP53" t="s">
        <v>543</v>
      </c>
      <c r="AQ53">
        <v>43617</v>
      </c>
      <c r="AR53">
        <v>43617</v>
      </c>
      <c r="AS53">
        <v>43617</v>
      </c>
      <c r="AT53">
        <v>43617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3024</v>
      </c>
      <c r="CK53">
        <v>9984</v>
      </c>
      <c r="CL53">
        <v>1</v>
      </c>
      <c r="CM53">
        <v>6024</v>
      </c>
      <c r="CN53">
        <v>9984</v>
      </c>
      <c r="CO53">
        <v>1</v>
      </c>
      <c r="CP53">
        <v>9048</v>
      </c>
      <c r="CQ53">
        <v>12456</v>
      </c>
      <c r="CR53">
        <v>1</v>
      </c>
      <c r="CS53">
        <v>12048</v>
      </c>
      <c r="CT53">
        <v>16944</v>
      </c>
      <c r="CU53">
        <v>1</v>
      </c>
      <c r="CV53">
        <v>14520</v>
      </c>
      <c r="CW53">
        <v>19248</v>
      </c>
      <c r="CX53">
        <v>1</v>
      </c>
      <c r="CY53">
        <v>4</v>
      </c>
      <c r="CZ53">
        <v>4</v>
      </c>
      <c r="DA53">
        <v>0</v>
      </c>
      <c r="DB53">
        <v>0</v>
      </c>
      <c r="DC53">
        <v>1</v>
      </c>
      <c r="DD53">
        <v>1</v>
      </c>
      <c r="DE53">
        <v>4</v>
      </c>
      <c r="DF53">
        <v>2</v>
      </c>
      <c r="DG53">
        <v>7200</v>
      </c>
      <c r="DH53" t="s">
        <v>539</v>
      </c>
      <c r="DI53" t="s">
        <v>360</v>
      </c>
      <c r="DJ53" t="s">
        <v>540</v>
      </c>
      <c r="DK53" t="s">
        <v>558</v>
      </c>
      <c r="DL53" t="s">
        <v>157</v>
      </c>
      <c r="DM53" t="s">
        <v>561</v>
      </c>
      <c r="DN53">
        <v>0</v>
      </c>
      <c r="DO53">
        <v>0</v>
      </c>
      <c r="DP53">
        <v>0</v>
      </c>
      <c r="DQ53">
        <v>0</v>
      </c>
      <c r="DR53">
        <v>0</v>
      </c>
      <c r="DS53" s="19">
        <f t="shared" si="0"/>
        <v>2462.5</v>
      </c>
      <c r="DT53" s="19">
        <f t="shared" si="1"/>
        <v>102.60416666666667</v>
      </c>
    </row>
    <row r="54" spans="1:124" hidden="1" x14ac:dyDescent="0.25">
      <c r="A54" t="s">
        <v>383</v>
      </c>
      <c r="B54" t="s">
        <v>318</v>
      </c>
      <c r="C54" t="s">
        <v>140</v>
      </c>
      <c r="D54" t="s">
        <v>290</v>
      </c>
      <c r="E54">
        <v>830</v>
      </c>
      <c r="F54">
        <v>1128</v>
      </c>
      <c r="G54">
        <v>-298</v>
      </c>
      <c r="H54">
        <v>528</v>
      </c>
      <c r="I54">
        <v>0</v>
      </c>
      <c r="J54">
        <v>528</v>
      </c>
      <c r="K54">
        <v>408</v>
      </c>
      <c r="L54">
        <v>408</v>
      </c>
      <c r="M54">
        <v>0</v>
      </c>
      <c r="N54">
        <v>0</v>
      </c>
      <c r="O54">
        <v>408</v>
      </c>
      <c r="P54">
        <v>408</v>
      </c>
      <c r="Q54">
        <v>408</v>
      </c>
      <c r="R54">
        <v>0</v>
      </c>
      <c r="S54">
        <v>1</v>
      </c>
      <c r="T54">
        <v>1</v>
      </c>
      <c r="U54">
        <v>1</v>
      </c>
      <c r="V54" t="s">
        <v>435</v>
      </c>
      <c r="W54">
        <v>830</v>
      </c>
      <c r="X54">
        <v>24</v>
      </c>
      <c r="Y54">
        <v>1</v>
      </c>
      <c r="Z54">
        <v>0</v>
      </c>
      <c r="AA54">
        <v>207.5</v>
      </c>
      <c r="AB54">
        <v>415</v>
      </c>
      <c r="AC54">
        <v>622.5</v>
      </c>
      <c r="AD54">
        <v>830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">
        <v>537</v>
      </c>
      <c r="AP54" t="s">
        <v>543</v>
      </c>
      <c r="AQ54">
        <v>43617</v>
      </c>
      <c r="AR54">
        <v>43617</v>
      </c>
      <c r="AS54">
        <v>43617</v>
      </c>
      <c r="AT54">
        <v>43617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216</v>
      </c>
      <c r="CK54">
        <v>1248</v>
      </c>
      <c r="CL54">
        <v>1</v>
      </c>
      <c r="CM54">
        <v>408</v>
      </c>
      <c r="CN54">
        <v>1248</v>
      </c>
      <c r="CO54">
        <v>1</v>
      </c>
      <c r="CP54">
        <v>624</v>
      </c>
      <c r="CQ54">
        <v>1656</v>
      </c>
      <c r="CR54">
        <v>1</v>
      </c>
      <c r="CS54">
        <v>840</v>
      </c>
      <c r="CT54">
        <v>1656</v>
      </c>
      <c r="CU54">
        <v>1</v>
      </c>
      <c r="CV54">
        <v>1032</v>
      </c>
      <c r="CW54">
        <v>1656</v>
      </c>
      <c r="CX54">
        <v>1</v>
      </c>
      <c r="CY54">
        <v>4</v>
      </c>
      <c r="CZ54">
        <v>4</v>
      </c>
      <c r="DA54">
        <v>0</v>
      </c>
      <c r="DB54">
        <v>1</v>
      </c>
      <c r="DC54">
        <v>1</v>
      </c>
      <c r="DD54">
        <v>1</v>
      </c>
      <c r="DE54">
        <v>4</v>
      </c>
      <c r="DF54">
        <v>3</v>
      </c>
      <c r="DG54">
        <v>826</v>
      </c>
      <c r="DH54" t="s">
        <v>539</v>
      </c>
      <c r="DI54" t="s">
        <v>342</v>
      </c>
      <c r="DJ54" t="s">
        <v>540</v>
      </c>
      <c r="DK54" t="s">
        <v>558</v>
      </c>
      <c r="DL54" t="s">
        <v>169</v>
      </c>
      <c r="DM54" t="s">
        <v>562</v>
      </c>
      <c r="DN54">
        <v>0</v>
      </c>
      <c r="DO54">
        <v>0</v>
      </c>
      <c r="DP54">
        <v>0</v>
      </c>
      <c r="DQ54">
        <v>0</v>
      </c>
      <c r="DR54">
        <v>0</v>
      </c>
      <c r="DS54" s="19">
        <f t="shared" si="0"/>
        <v>207.5</v>
      </c>
      <c r="DT54" s="19">
        <f t="shared" si="1"/>
        <v>8.6458333333333339</v>
      </c>
    </row>
    <row r="55" spans="1:124" hidden="1" x14ac:dyDescent="0.25">
      <c r="A55" t="s">
        <v>383</v>
      </c>
      <c r="B55" t="s">
        <v>318</v>
      </c>
      <c r="C55" t="s">
        <v>142</v>
      </c>
      <c r="D55" t="s">
        <v>287</v>
      </c>
      <c r="E55">
        <v>2760</v>
      </c>
      <c r="F55">
        <v>5064</v>
      </c>
      <c r="G55">
        <v>-2304</v>
      </c>
      <c r="H55">
        <v>1608</v>
      </c>
      <c r="I55">
        <v>0</v>
      </c>
      <c r="J55">
        <v>1608</v>
      </c>
      <c r="K55">
        <v>3672</v>
      </c>
      <c r="L55">
        <v>3672</v>
      </c>
      <c r="M55">
        <v>0</v>
      </c>
      <c r="N55">
        <v>0</v>
      </c>
      <c r="O55">
        <v>1200</v>
      </c>
      <c r="P55">
        <v>3240</v>
      </c>
      <c r="Q55">
        <v>3672</v>
      </c>
      <c r="R55">
        <v>0</v>
      </c>
      <c r="S55">
        <v>0.32679738562091504</v>
      </c>
      <c r="T55">
        <v>0.88235294117647056</v>
      </c>
      <c r="U55">
        <v>1</v>
      </c>
      <c r="V55" t="s">
        <v>435</v>
      </c>
      <c r="W55">
        <v>3000</v>
      </c>
      <c r="X55">
        <v>24</v>
      </c>
      <c r="Y55">
        <v>1</v>
      </c>
      <c r="Z55">
        <v>0</v>
      </c>
      <c r="AA55">
        <v>690</v>
      </c>
      <c r="AB55">
        <v>1380</v>
      </c>
      <c r="AC55">
        <v>2070</v>
      </c>
      <c r="AD55">
        <v>2760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 t="s">
        <v>537</v>
      </c>
      <c r="AP55" t="s">
        <v>543</v>
      </c>
      <c r="AQ55">
        <v>43617</v>
      </c>
      <c r="AR55">
        <v>43617</v>
      </c>
      <c r="AS55">
        <v>43617</v>
      </c>
      <c r="AT55">
        <v>43617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696</v>
      </c>
      <c r="CK55">
        <v>3000</v>
      </c>
      <c r="CL55">
        <v>1</v>
      </c>
      <c r="CM55">
        <v>1392</v>
      </c>
      <c r="CN55">
        <v>3000</v>
      </c>
      <c r="CO55">
        <v>1</v>
      </c>
      <c r="CP55">
        <v>2064</v>
      </c>
      <c r="CQ55">
        <v>3000</v>
      </c>
      <c r="CR55">
        <v>1</v>
      </c>
      <c r="CS55">
        <v>2760</v>
      </c>
      <c r="CT55">
        <v>5424</v>
      </c>
      <c r="CU55">
        <v>1</v>
      </c>
      <c r="CV55">
        <v>3504</v>
      </c>
      <c r="CW55">
        <v>6672</v>
      </c>
      <c r="CX55">
        <v>1</v>
      </c>
      <c r="CY55">
        <v>4</v>
      </c>
      <c r="CZ55">
        <v>4</v>
      </c>
      <c r="DA55">
        <v>0</v>
      </c>
      <c r="DB55">
        <v>0</v>
      </c>
      <c r="DC55">
        <v>1</v>
      </c>
      <c r="DD55">
        <v>1</v>
      </c>
      <c r="DE55">
        <v>4</v>
      </c>
      <c r="DF55">
        <v>2</v>
      </c>
      <c r="DG55">
        <v>3912</v>
      </c>
      <c r="DH55" t="s">
        <v>539</v>
      </c>
      <c r="DI55" t="s">
        <v>338</v>
      </c>
      <c r="DJ55" t="s">
        <v>540</v>
      </c>
      <c r="DK55" t="s">
        <v>558</v>
      </c>
      <c r="DL55" t="s">
        <v>169</v>
      </c>
      <c r="DM55" t="s">
        <v>562</v>
      </c>
      <c r="DN55">
        <v>0</v>
      </c>
      <c r="DO55">
        <v>0</v>
      </c>
      <c r="DP55">
        <v>0</v>
      </c>
      <c r="DQ55">
        <v>0</v>
      </c>
      <c r="DR55">
        <v>0</v>
      </c>
      <c r="DS55" s="19">
        <f t="shared" si="0"/>
        <v>750</v>
      </c>
      <c r="DT55" s="19">
        <f t="shared" si="1"/>
        <v>31.25</v>
      </c>
    </row>
    <row r="56" spans="1:124" hidden="1" x14ac:dyDescent="0.25">
      <c r="A56" t="s">
        <v>383</v>
      </c>
      <c r="B56" t="s">
        <v>318</v>
      </c>
      <c r="C56" t="s">
        <v>144</v>
      </c>
      <c r="D56" t="s">
        <v>289</v>
      </c>
      <c r="E56">
        <v>800</v>
      </c>
      <c r="F56">
        <v>1056</v>
      </c>
      <c r="G56">
        <v>-256</v>
      </c>
      <c r="H56">
        <v>552</v>
      </c>
      <c r="I56">
        <v>0</v>
      </c>
      <c r="J56">
        <v>552</v>
      </c>
      <c r="K56">
        <v>1608</v>
      </c>
      <c r="L56">
        <v>1608</v>
      </c>
      <c r="M56">
        <v>0</v>
      </c>
      <c r="N56">
        <v>480</v>
      </c>
      <c r="O56">
        <v>1296</v>
      </c>
      <c r="P56">
        <v>1296</v>
      </c>
      <c r="Q56">
        <v>1608</v>
      </c>
      <c r="R56">
        <v>0.29850746268656714</v>
      </c>
      <c r="S56">
        <v>0.80597014925373134</v>
      </c>
      <c r="T56">
        <v>0.80597014925373134</v>
      </c>
      <c r="U56">
        <v>1</v>
      </c>
      <c r="V56" t="s">
        <v>435</v>
      </c>
      <c r="W56">
        <v>800</v>
      </c>
      <c r="X56">
        <v>24</v>
      </c>
      <c r="Y56">
        <v>1</v>
      </c>
      <c r="Z56">
        <v>0</v>
      </c>
      <c r="AA56">
        <v>200</v>
      </c>
      <c r="AB56">
        <v>400</v>
      </c>
      <c r="AC56">
        <v>600</v>
      </c>
      <c r="AD56">
        <v>800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">
        <v>537</v>
      </c>
      <c r="AP56" t="s">
        <v>543</v>
      </c>
      <c r="AQ56">
        <v>43617</v>
      </c>
      <c r="AR56">
        <v>43617</v>
      </c>
      <c r="AS56">
        <v>43617</v>
      </c>
      <c r="AT56">
        <v>43617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192</v>
      </c>
      <c r="CK56">
        <v>0</v>
      </c>
      <c r="CL56">
        <v>0</v>
      </c>
      <c r="CM56">
        <v>408</v>
      </c>
      <c r="CN56">
        <v>480</v>
      </c>
      <c r="CO56">
        <v>1</v>
      </c>
      <c r="CP56">
        <v>600</v>
      </c>
      <c r="CQ56">
        <v>1296</v>
      </c>
      <c r="CR56">
        <v>1</v>
      </c>
      <c r="CS56">
        <v>792</v>
      </c>
      <c r="CT56">
        <v>1296</v>
      </c>
      <c r="CU56">
        <v>1</v>
      </c>
      <c r="CV56">
        <v>1008</v>
      </c>
      <c r="CW56">
        <v>1608</v>
      </c>
      <c r="CX56">
        <v>1</v>
      </c>
      <c r="CY56">
        <v>4</v>
      </c>
      <c r="CZ56">
        <v>3</v>
      </c>
      <c r="DA56">
        <v>1</v>
      </c>
      <c r="DB56">
        <v>1</v>
      </c>
      <c r="DC56">
        <v>1</v>
      </c>
      <c r="DD56">
        <v>1</v>
      </c>
      <c r="DE56">
        <v>4</v>
      </c>
      <c r="DF56">
        <v>4</v>
      </c>
      <c r="DG56">
        <v>808</v>
      </c>
      <c r="DH56" t="s">
        <v>539</v>
      </c>
      <c r="DI56" t="s">
        <v>344</v>
      </c>
      <c r="DJ56" t="s">
        <v>540</v>
      </c>
      <c r="DK56" t="s">
        <v>558</v>
      </c>
      <c r="DL56" t="s">
        <v>169</v>
      </c>
      <c r="DM56" t="s">
        <v>562</v>
      </c>
      <c r="DN56">
        <v>0</v>
      </c>
      <c r="DO56">
        <v>0</v>
      </c>
      <c r="DP56">
        <v>0</v>
      </c>
      <c r="DQ56">
        <v>0</v>
      </c>
      <c r="DR56">
        <v>0</v>
      </c>
      <c r="DS56" s="19">
        <f t="shared" si="0"/>
        <v>200</v>
      </c>
      <c r="DT56" s="19">
        <f t="shared" si="1"/>
        <v>8.3333333333333339</v>
      </c>
    </row>
    <row r="57" spans="1:124" x14ac:dyDescent="0.25">
      <c r="A57" t="s">
        <v>383</v>
      </c>
      <c r="B57" t="s">
        <v>318</v>
      </c>
      <c r="C57" t="s">
        <v>196</v>
      </c>
      <c r="D57" t="s">
        <v>284</v>
      </c>
      <c r="E57">
        <v>16840</v>
      </c>
      <c r="F57">
        <v>15060</v>
      </c>
      <c r="G57">
        <v>1780</v>
      </c>
      <c r="H57">
        <v>7140</v>
      </c>
      <c r="I57">
        <v>0</v>
      </c>
      <c r="J57">
        <v>7140</v>
      </c>
      <c r="K57">
        <v>13260</v>
      </c>
      <c r="L57">
        <v>13260</v>
      </c>
      <c r="M57">
        <v>0</v>
      </c>
      <c r="N57">
        <v>240</v>
      </c>
      <c r="O57">
        <v>6630</v>
      </c>
      <c r="P57">
        <v>11640</v>
      </c>
      <c r="Q57">
        <v>13260</v>
      </c>
      <c r="R57">
        <v>1.8099547511312219E-2</v>
      </c>
      <c r="S57">
        <v>0.5</v>
      </c>
      <c r="T57">
        <v>0.87782805429864252</v>
      </c>
      <c r="U57">
        <v>1</v>
      </c>
      <c r="V57" t="s">
        <v>435</v>
      </c>
      <c r="W57">
        <v>16250</v>
      </c>
      <c r="X57">
        <v>30</v>
      </c>
      <c r="Y57">
        <v>1</v>
      </c>
      <c r="Z57">
        <v>0</v>
      </c>
      <c r="AA57">
        <v>4210</v>
      </c>
      <c r="AB57">
        <v>8420</v>
      </c>
      <c r="AC57">
        <v>12630</v>
      </c>
      <c r="AD57">
        <v>16840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">
        <v>537</v>
      </c>
      <c r="AP57" t="s">
        <v>543</v>
      </c>
      <c r="AQ57">
        <v>43617</v>
      </c>
      <c r="AR57">
        <v>43617</v>
      </c>
      <c r="AS57">
        <v>43617</v>
      </c>
      <c r="AT57">
        <v>43617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4200</v>
      </c>
      <c r="CK57">
        <v>8940</v>
      </c>
      <c r="CL57">
        <v>1</v>
      </c>
      <c r="CM57">
        <v>8430</v>
      </c>
      <c r="CN57">
        <v>8940</v>
      </c>
      <c r="CO57">
        <v>1</v>
      </c>
      <c r="CP57">
        <v>12630</v>
      </c>
      <c r="CQ57">
        <v>12870</v>
      </c>
      <c r="CR57">
        <v>1</v>
      </c>
      <c r="CS57">
        <v>16830</v>
      </c>
      <c r="CT57">
        <v>19560</v>
      </c>
      <c r="CU57">
        <v>1</v>
      </c>
      <c r="CV57">
        <v>20910</v>
      </c>
      <c r="CW57">
        <v>22200</v>
      </c>
      <c r="CX57">
        <v>1</v>
      </c>
      <c r="CY57">
        <v>4</v>
      </c>
      <c r="CZ57">
        <v>4</v>
      </c>
      <c r="DA57">
        <v>0</v>
      </c>
      <c r="DB57">
        <v>1</v>
      </c>
      <c r="DC57">
        <v>1</v>
      </c>
      <c r="DD57">
        <v>1</v>
      </c>
      <c r="DE57">
        <v>4</v>
      </c>
      <c r="DF57">
        <v>3</v>
      </c>
      <c r="DG57">
        <v>5360</v>
      </c>
      <c r="DH57" t="s">
        <v>539</v>
      </c>
      <c r="DI57" t="s">
        <v>354</v>
      </c>
      <c r="DJ57" t="s">
        <v>540</v>
      </c>
      <c r="DK57" t="s">
        <v>558</v>
      </c>
      <c r="DL57" t="s">
        <v>165</v>
      </c>
      <c r="DM57" t="s">
        <v>563</v>
      </c>
      <c r="DN57">
        <v>0</v>
      </c>
      <c r="DO57">
        <v>0</v>
      </c>
      <c r="DP57">
        <v>0</v>
      </c>
      <c r="DQ57">
        <v>0</v>
      </c>
      <c r="DR57">
        <v>0</v>
      </c>
      <c r="DS57" s="19">
        <f t="shared" si="0"/>
        <v>4062.5</v>
      </c>
      <c r="DT57" s="19">
        <f t="shared" si="1"/>
        <v>135.41666666666666</v>
      </c>
    </row>
    <row r="58" spans="1:124" hidden="1" x14ac:dyDescent="0.25">
      <c r="A58" t="s">
        <v>383</v>
      </c>
      <c r="B58" t="s">
        <v>318</v>
      </c>
      <c r="C58" t="s">
        <v>30</v>
      </c>
      <c r="D58" t="s">
        <v>286</v>
      </c>
      <c r="E58">
        <v>14820</v>
      </c>
      <c r="F58">
        <v>10920</v>
      </c>
      <c r="G58">
        <v>3900</v>
      </c>
      <c r="H58">
        <v>8850</v>
      </c>
      <c r="I58">
        <v>0</v>
      </c>
      <c r="J58">
        <v>8850</v>
      </c>
      <c r="K58">
        <v>11100</v>
      </c>
      <c r="L58">
        <v>11100</v>
      </c>
      <c r="M58">
        <v>0</v>
      </c>
      <c r="N58">
        <v>2700</v>
      </c>
      <c r="O58">
        <v>6060</v>
      </c>
      <c r="P58">
        <v>9360</v>
      </c>
      <c r="Q58">
        <v>11100</v>
      </c>
      <c r="R58">
        <v>0.24324324324324326</v>
      </c>
      <c r="S58">
        <v>0.54594594594594592</v>
      </c>
      <c r="T58">
        <v>0.84324324324324329</v>
      </c>
      <c r="U58">
        <v>1</v>
      </c>
      <c r="V58" t="s">
        <v>435</v>
      </c>
      <c r="W58">
        <v>13600</v>
      </c>
      <c r="X58">
        <v>30</v>
      </c>
      <c r="Y58">
        <v>1</v>
      </c>
      <c r="Z58">
        <v>0</v>
      </c>
      <c r="AA58">
        <v>3705</v>
      </c>
      <c r="AB58">
        <v>7410</v>
      </c>
      <c r="AC58">
        <v>11115</v>
      </c>
      <c r="AD58">
        <v>14820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 t="s">
        <v>537</v>
      </c>
      <c r="AP58" t="s">
        <v>543</v>
      </c>
      <c r="AQ58">
        <v>43617</v>
      </c>
      <c r="AR58">
        <v>43617</v>
      </c>
      <c r="AS58">
        <v>43617</v>
      </c>
      <c r="AT58">
        <v>43617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3720</v>
      </c>
      <c r="CK58">
        <v>8670</v>
      </c>
      <c r="CL58">
        <v>1</v>
      </c>
      <c r="CM58">
        <v>7410</v>
      </c>
      <c r="CN58">
        <v>9870</v>
      </c>
      <c r="CO58">
        <v>1</v>
      </c>
      <c r="CP58">
        <v>11130</v>
      </c>
      <c r="CQ58">
        <v>13380</v>
      </c>
      <c r="CR58">
        <v>1</v>
      </c>
      <c r="CS58">
        <v>14820</v>
      </c>
      <c r="CT58">
        <v>16920</v>
      </c>
      <c r="CU58">
        <v>1</v>
      </c>
      <c r="CV58">
        <v>18210</v>
      </c>
      <c r="CW58">
        <v>19770</v>
      </c>
      <c r="CX58">
        <v>1</v>
      </c>
      <c r="CY58">
        <v>4</v>
      </c>
      <c r="CZ58">
        <v>4</v>
      </c>
      <c r="DA58">
        <v>0</v>
      </c>
      <c r="DB58">
        <v>1</v>
      </c>
      <c r="DC58">
        <v>1</v>
      </c>
      <c r="DD58">
        <v>1</v>
      </c>
      <c r="DE58">
        <v>4</v>
      </c>
      <c r="DF58">
        <v>3</v>
      </c>
      <c r="DG58">
        <v>4950</v>
      </c>
      <c r="DH58" t="s">
        <v>539</v>
      </c>
      <c r="DI58" t="s">
        <v>342</v>
      </c>
      <c r="DJ58" t="s">
        <v>540</v>
      </c>
      <c r="DK58" t="s">
        <v>558</v>
      </c>
      <c r="DL58" t="s">
        <v>165</v>
      </c>
      <c r="DM58" t="s">
        <v>563</v>
      </c>
      <c r="DN58">
        <v>0</v>
      </c>
      <c r="DO58">
        <v>0</v>
      </c>
      <c r="DP58">
        <v>0</v>
      </c>
      <c r="DQ58">
        <v>0</v>
      </c>
      <c r="DR58">
        <v>0</v>
      </c>
      <c r="DS58" s="19">
        <f t="shared" si="0"/>
        <v>3400</v>
      </c>
      <c r="DT58" s="19">
        <f t="shared" si="1"/>
        <v>113.33333333333333</v>
      </c>
    </row>
    <row r="59" spans="1:124" hidden="1" x14ac:dyDescent="0.25">
      <c r="A59" t="s">
        <v>383</v>
      </c>
      <c r="B59" t="s">
        <v>318</v>
      </c>
      <c r="C59" t="s">
        <v>33</v>
      </c>
      <c r="D59" t="s">
        <v>282</v>
      </c>
      <c r="E59">
        <v>56349</v>
      </c>
      <c r="F59">
        <v>53790</v>
      </c>
      <c r="G59">
        <v>2559</v>
      </c>
      <c r="H59">
        <v>20460</v>
      </c>
      <c r="I59">
        <v>0</v>
      </c>
      <c r="J59">
        <v>20460</v>
      </c>
      <c r="K59">
        <v>48990</v>
      </c>
      <c r="L59">
        <v>48990</v>
      </c>
      <c r="M59">
        <v>0</v>
      </c>
      <c r="N59">
        <v>12270</v>
      </c>
      <c r="O59">
        <v>29490</v>
      </c>
      <c r="P59">
        <v>42780</v>
      </c>
      <c r="Q59">
        <v>48990</v>
      </c>
      <c r="R59">
        <v>0.25045927740355173</v>
      </c>
      <c r="S59">
        <v>0.60195958358848745</v>
      </c>
      <c r="T59">
        <v>0.87323943661971826</v>
      </c>
      <c r="U59">
        <v>1</v>
      </c>
      <c r="V59" t="s">
        <v>435</v>
      </c>
      <c r="W59">
        <v>54088</v>
      </c>
      <c r="X59">
        <v>30</v>
      </c>
      <c r="Y59">
        <v>1</v>
      </c>
      <c r="Z59">
        <v>0</v>
      </c>
      <c r="AA59">
        <v>14087.25</v>
      </c>
      <c r="AB59">
        <v>28174.5</v>
      </c>
      <c r="AC59">
        <v>42261.75</v>
      </c>
      <c r="AD59">
        <v>56349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">
        <v>537</v>
      </c>
      <c r="AP59" t="s">
        <v>543</v>
      </c>
      <c r="AQ59">
        <v>43617</v>
      </c>
      <c r="AR59">
        <v>43617</v>
      </c>
      <c r="AS59">
        <v>43617</v>
      </c>
      <c r="AT59">
        <v>43617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14100</v>
      </c>
      <c r="CK59">
        <v>25260</v>
      </c>
      <c r="CL59">
        <v>1</v>
      </c>
      <c r="CM59">
        <v>28170</v>
      </c>
      <c r="CN59">
        <v>30060</v>
      </c>
      <c r="CO59">
        <v>1</v>
      </c>
      <c r="CP59">
        <v>42270</v>
      </c>
      <c r="CQ59">
        <v>48450</v>
      </c>
      <c r="CR59">
        <v>1</v>
      </c>
      <c r="CS59">
        <v>56340</v>
      </c>
      <c r="CT59">
        <v>62040</v>
      </c>
      <c r="CU59">
        <v>1</v>
      </c>
      <c r="CV59">
        <v>69870</v>
      </c>
      <c r="CW59">
        <v>74250</v>
      </c>
      <c r="CX59">
        <v>1</v>
      </c>
      <c r="CY59">
        <v>4</v>
      </c>
      <c r="CZ59">
        <v>4</v>
      </c>
      <c r="DA59">
        <v>1</v>
      </c>
      <c r="DB59">
        <v>1</v>
      </c>
      <c r="DC59">
        <v>1</v>
      </c>
      <c r="DD59">
        <v>1</v>
      </c>
      <c r="DE59">
        <v>4</v>
      </c>
      <c r="DF59">
        <v>4</v>
      </c>
      <c r="DG59">
        <v>17901</v>
      </c>
      <c r="DH59" t="s">
        <v>539</v>
      </c>
      <c r="DI59" t="s">
        <v>338</v>
      </c>
      <c r="DJ59" t="s">
        <v>540</v>
      </c>
      <c r="DK59" t="s">
        <v>558</v>
      </c>
      <c r="DL59" t="s">
        <v>165</v>
      </c>
      <c r="DM59" t="s">
        <v>563</v>
      </c>
      <c r="DN59">
        <v>0</v>
      </c>
      <c r="DO59">
        <v>0</v>
      </c>
      <c r="DP59">
        <v>0</v>
      </c>
      <c r="DQ59">
        <v>0</v>
      </c>
      <c r="DR59">
        <v>0</v>
      </c>
      <c r="DS59" s="19">
        <f t="shared" si="0"/>
        <v>13522</v>
      </c>
      <c r="DT59" s="19">
        <f t="shared" si="1"/>
        <v>450.73333333333335</v>
      </c>
    </row>
    <row r="60" spans="1:124" hidden="1" x14ac:dyDescent="0.25">
      <c r="A60" t="s">
        <v>383</v>
      </c>
      <c r="B60" t="s">
        <v>318</v>
      </c>
      <c r="C60" t="s">
        <v>64</v>
      </c>
      <c r="D60" t="s">
        <v>288</v>
      </c>
      <c r="E60">
        <v>5045</v>
      </c>
      <c r="F60">
        <v>4200</v>
      </c>
      <c r="G60">
        <v>845</v>
      </c>
      <c r="H60">
        <v>2608.5</v>
      </c>
      <c r="I60">
        <v>30</v>
      </c>
      <c r="J60">
        <v>2638.5</v>
      </c>
      <c r="K60">
        <v>1830</v>
      </c>
      <c r="L60">
        <v>1830</v>
      </c>
      <c r="M60">
        <v>0</v>
      </c>
      <c r="N60">
        <v>0</v>
      </c>
      <c r="O60">
        <v>180</v>
      </c>
      <c r="P60">
        <v>1800</v>
      </c>
      <c r="Q60">
        <v>1830</v>
      </c>
      <c r="R60">
        <v>0</v>
      </c>
      <c r="S60">
        <v>9.8360655737704916E-2</v>
      </c>
      <c r="T60">
        <v>0.98360655737704916</v>
      </c>
      <c r="U60">
        <v>1</v>
      </c>
      <c r="V60" t="s">
        <v>435</v>
      </c>
      <c r="W60">
        <v>4540</v>
      </c>
      <c r="X60">
        <v>30</v>
      </c>
      <c r="Y60">
        <v>1</v>
      </c>
      <c r="Z60">
        <v>0</v>
      </c>
      <c r="AA60">
        <v>1261.25</v>
      </c>
      <c r="AB60">
        <v>2522.5</v>
      </c>
      <c r="AC60">
        <v>3783.75</v>
      </c>
      <c r="AD60">
        <v>5045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">
        <v>537</v>
      </c>
      <c r="AP60" t="s">
        <v>543</v>
      </c>
      <c r="AQ60">
        <v>43617</v>
      </c>
      <c r="AR60">
        <v>43617</v>
      </c>
      <c r="AS60">
        <v>43617</v>
      </c>
      <c r="AT60">
        <v>43617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1260</v>
      </c>
      <c r="CK60">
        <v>5008.5</v>
      </c>
      <c r="CL60">
        <v>1</v>
      </c>
      <c r="CM60">
        <v>2520</v>
      </c>
      <c r="CN60">
        <v>5008.5</v>
      </c>
      <c r="CO60">
        <v>1</v>
      </c>
      <c r="CP60">
        <v>3780</v>
      </c>
      <c r="CQ60">
        <v>5008.5</v>
      </c>
      <c r="CR60">
        <v>1</v>
      </c>
      <c r="CS60">
        <v>5040</v>
      </c>
      <c r="CT60">
        <v>6388.5</v>
      </c>
      <c r="CU60">
        <v>1</v>
      </c>
      <c r="CV60">
        <v>6180</v>
      </c>
      <c r="CW60">
        <v>6808.5</v>
      </c>
      <c r="CX60">
        <v>1</v>
      </c>
      <c r="CY60">
        <v>4</v>
      </c>
      <c r="CZ60">
        <v>4</v>
      </c>
      <c r="DA60">
        <v>0</v>
      </c>
      <c r="DB60">
        <v>0</v>
      </c>
      <c r="DC60">
        <v>1</v>
      </c>
      <c r="DD60">
        <v>1</v>
      </c>
      <c r="DE60">
        <v>4</v>
      </c>
      <c r="DF60">
        <v>2</v>
      </c>
      <c r="DG60">
        <v>1793.5</v>
      </c>
      <c r="DH60" t="s">
        <v>539</v>
      </c>
      <c r="DI60" t="s">
        <v>344</v>
      </c>
      <c r="DJ60" t="s">
        <v>540</v>
      </c>
      <c r="DK60" t="s">
        <v>558</v>
      </c>
      <c r="DL60" t="s">
        <v>165</v>
      </c>
      <c r="DM60" t="s">
        <v>563</v>
      </c>
      <c r="DN60">
        <v>0</v>
      </c>
      <c r="DO60">
        <v>0</v>
      </c>
      <c r="DP60">
        <v>0</v>
      </c>
      <c r="DQ60">
        <v>0</v>
      </c>
      <c r="DR60">
        <v>0</v>
      </c>
      <c r="DS60" s="19">
        <f t="shared" si="0"/>
        <v>1135</v>
      </c>
      <c r="DT60" s="19">
        <f t="shared" si="1"/>
        <v>37.833333333333336</v>
      </c>
    </row>
    <row r="61" spans="1:124" hidden="1" x14ac:dyDescent="0.25">
      <c r="A61" t="s">
        <v>383</v>
      </c>
      <c r="B61" t="s">
        <v>318</v>
      </c>
      <c r="C61" t="s">
        <v>67</v>
      </c>
      <c r="D61" t="s">
        <v>68</v>
      </c>
      <c r="E61">
        <v>864</v>
      </c>
      <c r="F61">
        <v>678.2</v>
      </c>
      <c r="G61">
        <v>185.79999999999995</v>
      </c>
      <c r="H61">
        <v>930.8</v>
      </c>
      <c r="I61">
        <v>0</v>
      </c>
      <c r="J61">
        <v>930.8</v>
      </c>
      <c r="K61">
        <v>510</v>
      </c>
      <c r="L61">
        <v>510</v>
      </c>
      <c r="M61">
        <v>0</v>
      </c>
      <c r="N61">
        <v>0</v>
      </c>
      <c r="O61">
        <v>510</v>
      </c>
      <c r="P61">
        <v>510</v>
      </c>
      <c r="Q61">
        <v>510</v>
      </c>
      <c r="R61">
        <v>0</v>
      </c>
      <c r="S61">
        <v>1</v>
      </c>
      <c r="T61">
        <v>1</v>
      </c>
      <c r="U61">
        <v>1</v>
      </c>
      <c r="V61" t="s">
        <v>435</v>
      </c>
      <c r="W61">
        <v>829</v>
      </c>
      <c r="X61">
        <v>3</v>
      </c>
      <c r="Y61">
        <v>1</v>
      </c>
      <c r="Z61">
        <v>0</v>
      </c>
      <c r="AA61">
        <v>216</v>
      </c>
      <c r="AB61">
        <v>432</v>
      </c>
      <c r="AC61">
        <v>648</v>
      </c>
      <c r="AD61">
        <v>864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">
        <v>537</v>
      </c>
      <c r="AP61" t="s">
        <v>543</v>
      </c>
      <c r="AQ61">
        <v>43617</v>
      </c>
      <c r="AR61">
        <v>43617</v>
      </c>
      <c r="AS61">
        <v>43617</v>
      </c>
      <c r="AT61">
        <v>43617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216</v>
      </c>
      <c r="CK61">
        <v>1212</v>
      </c>
      <c r="CL61">
        <v>1</v>
      </c>
      <c r="CM61">
        <v>432</v>
      </c>
      <c r="CN61">
        <v>1212</v>
      </c>
      <c r="CO61">
        <v>1</v>
      </c>
      <c r="CP61">
        <v>648</v>
      </c>
      <c r="CQ61">
        <v>1212</v>
      </c>
      <c r="CR61">
        <v>1</v>
      </c>
      <c r="CS61">
        <v>864</v>
      </c>
      <c r="CT61">
        <v>1609</v>
      </c>
      <c r="CU61">
        <v>1</v>
      </c>
      <c r="CV61">
        <v>1071</v>
      </c>
      <c r="CW61">
        <v>1609</v>
      </c>
      <c r="CX61">
        <v>1</v>
      </c>
      <c r="CY61">
        <v>4</v>
      </c>
      <c r="CZ61">
        <v>4</v>
      </c>
      <c r="DA61">
        <v>0</v>
      </c>
      <c r="DB61">
        <v>1</v>
      </c>
      <c r="DC61">
        <v>1</v>
      </c>
      <c r="DD61">
        <v>1</v>
      </c>
      <c r="DE61">
        <v>4</v>
      </c>
      <c r="DF61">
        <v>3</v>
      </c>
      <c r="DG61">
        <v>745</v>
      </c>
      <c r="DH61" t="s">
        <v>539</v>
      </c>
      <c r="DI61" t="s">
        <v>368</v>
      </c>
      <c r="DJ61" t="s">
        <v>540</v>
      </c>
      <c r="DK61" t="s">
        <v>558</v>
      </c>
      <c r="DL61" t="s">
        <v>162</v>
      </c>
      <c r="DM61" t="s">
        <v>545</v>
      </c>
      <c r="DN61">
        <v>0</v>
      </c>
      <c r="DO61">
        <v>0</v>
      </c>
      <c r="DP61">
        <v>0</v>
      </c>
      <c r="DQ61">
        <v>0</v>
      </c>
      <c r="DR61">
        <v>0</v>
      </c>
      <c r="DS61" s="19">
        <f t="shared" si="0"/>
        <v>207.25</v>
      </c>
      <c r="DT61" s="19">
        <f t="shared" si="1"/>
        <v>69.083333333333329</v>
      </c>
    </row>
    <row r="62" spans="1:124" hidden="1" x14ac:dyDescent="0.25">
      <c r="A62" t="s">
        <v>383</v>
      </c>
      <c r="B62" t="s">
        <v>318</v>
      </c>
      <c r="C62" t="s">
        <v>17</v>
      </c>
      <c r="D62" t="s">
        <v>274</v>
      </c>
      <c r="E62">
        <v>418</v>
      </c>
      <c r="F62">
        <v>534.20000000000005</v>
      </c>
      <c r="G62">
        <v>-116.20000000000005</v>
      </c>
      <c r="H62">
        <v>167.8</v>
      </c>
      <c r="I62">
        <v>0</v>
      </c>
      <c r="J62">
        <v>167.8</v>
      </c>
      <c r="K62">
        <v>546</v>
      </c>
      <c r="L62">
        <v>546</v>
      </c>
      <c r="M62">
        <v>0</v>
      </c>
      <c r="N62">
        <v>0</v>
      </c>
      <c r="O62">
        <v>546</v>
      </c>
      <c r="P62">
        <v>546</v>
      </c>
      <c r="Q62">
        <v>546</v>
      </c>
      <c r="R62">
        <v>0</v>
      </c>
      <c r="S62">
        <v>1</v>
      </c>
      <c r="T62">
        <v>1</v>
      </c>
      <c r="U62">
        <v>1</v>
      </c>
      <c r="V62" t="s">
        <v>435</v>
      </c>
      <c r="W62">
        <v>374</v>
      </c>
      <c r="X62">
        <v>3</v>
      </c>
      <c r="Y62">
        <v>1</v>
      </c>
      <c r="Z62">
        <v>0</v>
      </c>
      <c r="AA62">
        <v>104.5</v>
      </c>
      <c r="AB62">
        <v>209</v>
      </c>
      <c r="AC62">
        <v>313.5</v>
      </c>
      <c r="AD62">
        <v>418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">
        <v>537</v>
      </c>
      <c r="AP62" t="s">
        <v>543</v>
      </c>
      <c r="AQ62">
        <v>43617</v>
      </c>
      <c r="AR62">
        <v>43617</v>
      </c>
      <c r="AS62">
        <v>43617</v>
      </c>
      <c r="AT62">
        <v>43617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105</v>
      </c>
      <c r="CK62">
        <v>519</v>
      </c>
      <c r="CL62">
        <v>1</v>
      </c>
      <c r="CM62">
        <v>210</v>
      </c>
      <c r="CN62">
        <v>213</v>
      </c>
      <c r="CO62">
        <v>1</v>
      </c>
      <c r="CP62">
        <v>315</v>
      </c>
      <c r="CQ62">
        <v>213</v>
      </c>
      <c r="CR62">
        <v>0</v>
      </c>
      <c r="CS62">
        <v>417</v>
      </c>
      <c r="CT62">
        <v>759</v>
      </c>
      <c r="CU62">
        <v>1</v>
      </c>
      <c r="CV62">
        <v>513</v>
      </c>
      <c r="CW62">
        <v>702</v>
      </c>
      <c r="CX62">
        <v>1</v>
      </c>
      <c r="CY62">
        <v>4</v>
      </c>
      <c r="CZ62">
        <v>3</v>
      </c>
      <c r="DA62">
        <v>0</v>
      </c>
      <c r="DB62">
        <v>1</v>
      </c>
      <c r="DC62">
        <v>1</v>
      </c>
      <c r="DD62">
        <v>1</v>
      </c>
      <c r="DE62">
        <v>4</v>
      </c>
      <c r="DF62">
        <v>3</v>
      </c>
      <c r="DG62">
        <v>284</v>
      </c>
      <c r="DH62" t="s">
        <v>539</v>
      </c>
      <c r="DI62" t="s">
        <v>368</v>
      </c>
      <c r="DJ62" t="s">
        <v>540</v>
      </c>
      <c r="DK62" t="s">
        <v>558</v>
      </c>
      <c r="DL62" t="s">
        <v>162</v>
      </c>
      <c r="DM62" t="s">
        <v>545</v>
      </c>
      <c r="DN62">
        <v>0</v>
      </c>
      <c r="DO62">
        <v>0</v>
      </c>
      <c r="DP62">
        <v>0</v>
      </c>
      <c r="DQ62">
        <v>0</v>
      </c>
      <c r="DR62">
        <v>0</v>
      </c>
      <c r="DS62" s="19">
        <f t="shared" si="0"/>
        <v>93.5</v>
      </c>
      <c r="DT62" s="19">
        <f t="shared" si="1"/>
        <v>31.166666666666668</v>
      </c>
    </row>
    <row r="63" spans="1:124" hidden="1" x14ac:dyDescent="0.25">
      <c r="A63" t="s">
        <v>383</v>
      </c>
      <c r="B63" t="s">
        <v>318</v>
      </c>
      <c r="C63" t="s">
        <v>19</v>
      </c>
      <c r="D63" t="s">
        <v>20</v>
      </c>
      <c r="E63">
        <v>1250</v>
      </c>
      <c r="F63">
        <v>948.9400000000004</v>
      </c>
      <c r="G63">
        <v>301.0599999999996</v>
      </c>
      <c r="H63">
        <v>1425.28</v>
      </c>
      <c r="I63">
        <v>0</v>
      </c>
      <c r="J63">
        <v>1425.28</v>
      </c>
      <c r="K63">
        <v>679.32</v>
      </c>
      <c r="L63">
        <v>679.32</v>
      </c>
      <c r="M63">
        <v>0</v>
      </c>
      <c r="N63">
        <v>104.04</v>
      </c>
      <c r="O63">
        <v>104.04</v>
      </c>
      <c r="P63">
        <v>514.08000000000004</v>
      </c>
      <c r="Q63">
        <v>679.32</v>
      </c>
      <c r="R63">
        <v>0.15315315315315314</v>
      </c>
      <c r="S63">
        <v>0.15315315315315314</v>
      </c>
      <c r="T63">
        <v>0.7567567567567568</v>
      </c>
      <c r="U63">
        <v>1</v>
      </c>
      <c r="V63" t="s">
        <v>435</v>
      </c>
      <c r="W63">
        <v>1071</v>
      </c>
      <c r="X63">
        <v>6.12</v>
      </c>
      <c r="Y63">
        <v>1</v>
      </c>
      <c r="Z63">
        <v>0</v>
      </c>
      <c r="AA63">
        <v>312.5</v>
      </c>
      <c r="AB63">
        <v>625</v>
      </c>
      <c r="AC63">
        <v>937.5</v>
      </c>
      <c r="AD63">
        <v>1250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 t="s">
        <v>537</v>
      </c>
      <c r="AP63" t="s">
        <v>543</v>
      </c>
      <c r="AQ63">
        <v>43617</v>
      </c>
      <c r="AR63">
        <v>43617</v>
      </c>
      <c r="AS63">
        <v>43617</v>
      </c>
      <c r="AT63">
        <v>43617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312.12</v>
      </c>
      <c r="CK63">
        <v>2221.56</v>
      </c>
      <c r="CL63">
        <v>1</v>
      </c>
      <c r="CM63">
        <v>624.24</v>
      </c>
      <c r="CN63">
        <v>1927.4599999999998</v>
      </c>
      <c r="CO63">
        <v>1</v>
      </c>
      <c r="CP63">
        <v>936.36</v>
      </c>
      <c r="CQ63">
        <v>1798.94</v>
      </c>
      <c r="CR63">
        <v>1</v>
      </c>
      <c r="CS63">
        <v>1248.48</v>
      </c>
      <c r="CT63">
        <v>2208.9800000000005</v>
      </c>
      <c r="CU63">
        <v>1</v>
      </c>
      <c r="CV63">
        <v>1517.76</v>
      </c>
      <c r="CW63">
        <v>2374.2200000000003</v>
      </c>
      <c r="CX63">
        <v>1</v>
      </c>
      <c r="CY63">
        <v>4</v>
      </c>
      <c r="CZ63">
        <v>4</v>
      </c>
      <c r="DA63">
        <v>0</v>
      </c>
      <c r="DB63">
        <v>0</v>
      </c>
      <c r="DC63">
        <v>1</v>
      </c>
      <c r="DD63">
        <v>1</v>
      </c>
      <c r="DE63">
        <v>4</v>
      </c>
      <c r="DF63">
        <v>2</v>
      </c>
      <c r="DG63">
        <v>1124.2200000000003</v>
      </c>
      <c r="DH63" t="s">
        <v>539</v>
      </c>
      <c r="DI63" t="s">
        <v>372</v>
      </c>
      <c r="DJ63" t="s">
        <v>540</v>
      </c>
      <c r="DK63" t="s">
        <v>558</v>
      </c>
      <c r="DL63" t="s">
        <v>163</v>
      </c>
      <c r="DM63" t="s">
        <v>549</v>
      </c>
      <c r="DN63">
        <v>0</v>
      </c>
      <c r="DO63">
        <v>0</v>
      </c>
      <c r="DP63">
        <v>0</v>
      </c>
      <c r="DQ63">
        <v>0</v>
      </c>
      <c r="DR63">
        <v>0</v>
      </c>
      <c r="DS63" s="19">
        <f t="shared" si="0"/>
        <v>267.75</v>
      </c>
      <c r="DT63" s="19">
        <f t="shared" si="1"/>
        <v>43.75</v>
      </c>
    </row>
    <row r="64" spans="1:124" hidden="1" x14ac:dyDescent="0.25">
      <c r="A64" t="s">
        <v>383</v>
      </c>
      <c r="B64" t="s">
        <v>318</v>
      </c>
      <c r="C64" t="s">
        <v>547</v>
      </c>
      <c r="D64" t="s">
        <v>548</v>
      </c>
      <c r="E64">
        <v>0</v>
      </c>
      <c r="F64">
        <v>0</v>
      </c>
      <c r="G64">
        <v>0</v>
      </c>
      <c r="H64">
        <v>97.92</v>
      </c>
      <c r="I64">
        <v>0</v>
      </c>
      <c r="J64">
        <v>97.92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544</v>
      </c>
      <c r="S64" t="s">
        <v>544</v>
      </c>
      <c r="T64" t="s">
        <v>544</v>
      </c>
      <c r="U64" t="s">
        <v>544</v>
      </c>
      <c r="V64" t="s">
        <v>435</v>
      </c>
      <c r="W64">
        <v>37</v>
      </c>
      <c r="X64">
        <v>6.12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">
        <v>546</v>
      </c>
      <c r="AP64" t="s">
        <v>543</v>
      </c>
      <c r="AQ64">
        <v>43617</v>
      </c>
      <c r="AR64">
        <v>43617</v>
      </c>
      <c r="AS64">
        <v>43617</v>
      </c>
      <c r="AT64">
        <v>43617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48.96</v>
      </c>
      <c r="CL64" t="s">
        <v>544</v>
      </c>
      <c r="CM64">
        <v>0</v>
      </c>
      <c r="CN64">
        <v>97.92</v>
      </c>
      <c r="CO64" t="s">
        <v>544</v>
      </c>
      <c r="CP64">
        <v>0</v>
      </c>
      <c r="CQ64">
        <v>97.92</v>
      </c>
      <c r="CR64" t="s">
        <v>544</v>
      </c>
      <c r="CS64">
        <v>0</v>
      </c>
      <c r="CT64">
        <v>97.92</v>
      </c>
      <c r="CU64" t="s">
        <v>544</v>
      </c>
      <c r="CV64">
        <v>12.24</v>
      </c>
      <c r="CW64">
        <v>97.92</v>
      </c>
      <c r="CX64">
        <v>1</v>
      </c>
      <c r="CY64" t="s">
        <v>544</v>
      </c>
      <c r="CZ64" t="s">
        <v>544</v>
      </c>
      <c r="DA64">
        <v>0</v>
      </c>
      <c r="DB64">
        <v>0</v>
      </c>
      <c r="DC64">
        <v>0</v>
      </c>
      <c r="DD64">
        <v>0</v>
      </c>
      <c r="DE64" t="s">
        <v>544</v>
      </c>
      <c r="DF64" t="s">
        <v>544</v>
      </c>
      <c r="DG64">
        <v>97.92</v>
      </c>
      <c r="DH64" t="s">
        <v>539</v>
      </c>
      <c r="DI64" t="s">
        <v>372</v>
      </c>
      <c r="DJ64" t="s">
        <v>540</v>
      </c>
      <c r="DK64" t="s">
        <v>558</v>
      </c>
      <c r="DL64" t="s">
        <v>163</v>
      </c>
      <c r="DM64" t="s">
        <v>549</v>
      </c>
      <c r="DN64">
        <v>0</v>
      </c>
      <c r="DO64">
        <v>0</v>
      </c>
      <c r="DP64">
        <v>0</v>
      </c>
      <c r="DQ64">
        <v>0</v>
      </c>
      <c r="DR64">
        <v>0</v>
      </c>
      <c r="DS64" s="19">
        <f t="shared" si="0"/>
        <v>9.25</v>
      </c>
      <c r="DT64" s="19">
        <f t="shared" si="1"/>
        <v>1.511437908496732</v>
      </c>
    </row>
    <row r="65" spans="1:124" hidden="1" x14ac:dyDescent="0.25">
      <c r="A65" t="s">
        <v>383</v>
      </c>
      <c r="B65" t="s">
        <v>318</v>
      </c>
      <c r="C65" t="s">
        <v>211</v>
      </c>
      <c r="D65" t="s">
        <v>277</v>
      </c>
      <c r="E65">
        <v>1126</v>
      </c>
      <c r="F65">
        <v>1156.2199999999993</v>
      </c>
      <c r="G65">
        <v>-30.219999999999345</v>
      </c>
      <c r="H65">
        <v>243.1</v>
      </c>
      <c r="I65">
        <v>29.641000000000002</v>
      </c>
      <c r="J65">
        <v>272.74099999999999</v>
      </c>
      <c r="K65">
        <v>1662.96</v>
      </c>
      <c r="L65">
        <v>934.44</v>
      </c>
      <c r="M65">
        <v>728.52</v>
      </c>
      <c r="N65">
        <v>101.4</v>
      </c>
      <c r="O65">
        <v>803.4</v>
      </c>
      <c r="P65">
        <v>904.8</v>
      </c>
      <c r="Q65">
        <v>934.44</v>
      </c>
      <c r="R65">
        <v>6.097560975609756E-2</v>
      </c>
      <c r="S65">
        <v>0.48311444652908064</v>
      </c>
      <c r="T65">
        <v>0.54409005628517815</v>
      </c>
      <c r="U65">
        <v>0.56191369606003749</v>
      </c>
      <c r="V65" t="s">
        <v>435</v>
      </c>
      <c r="W65">
        <v>1031</v>
      </c>
      <c r="X65">
        <v>1.56</v>
      </c>
      <c r="Y65">
        <v>1</v>
      </c>
      <c r="Z65">
        <v>728.52</v>
      </c>
      <c r="AA65">
        <v>281.5</v>
      </c>
      <c r="AB65">
        <v>563</v>
      </c>
      <c r="AC65">
        <v>844.5</v>
      </c>
      <c r="AD65">
        <v>1126</v>
      </c>
      <c r="AE65">
        <v>0</v>
      </c>
      <c r="AF65">
        <v>0</v>
      </c>
      <c r="AG65">
        <v>0</v>
      </c>
      <c r="AH65">
        <v>0</v>
      </c>
      <c r="AI65">
        <v>728.52</v>
      </c>
      <c r="AJ65">
        <v>0</v>
      </c>
      <c r="AK65">
        <v>0</v>
      </c>
      <c r="AL65">
        <v>0</v>
      </c>
      <c r="AM65">
        <v>728.52</v>
      </c>
      <c r="AN65">
        <v>0</v>
      </c>
      <c r="AO65" t="s">
        <v>537</v>
      </c>
      <c r="AP65" t="s">
        <v>538</v>
      </c>
      <c r="AQ65">
        <v>43617</v>
      </c>
      <c r="AR65">
        <v>43617</v>
      </c>
      <c r="AS65">
        <v>43617</v>
      </c>
      <c r="AT65">
        <v>43617</v>
      </c>
      <c r="AU65">
        <v>0</v>
      </c>
      <c r="AV65">
        <v>0</v>
      </c>
      <c r="AW65">
        <v>0</v>
      </c>
      <c r="AX65">
        <v>728.52</v>
      </c>
      <c r="AY65">
        <v>0</v>
      </c>
      <c r="AZ65">
        <v>0</v>
      </c>
      <c r="BA65">
        <v>0</v>
      </c>
      <c r="BB65">
        <v>728.52</v>
      </c>
      <c r="BC65">
        <v>0</v>
      </c>
      <c r="BD65">
        <v>728.52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728.52</v>
      </c>
      <c r="CI65">
        <v>0</v>
      </c>
      <c r="CJ65">
        <v>280.8</v>
      </c>
      <c r="CK65">
        <v>620.88</v>
      </c>
      <c r="CL65">
        <v>1</v>
      </c>
      <c r="CM65">
        <v>563.16</v>
      </c>
      <c r="CN65">
        <v>683.28</v>
      </c>
      <c r="CO65">
        <v>1</v>
      </c>
      <c r="CP65">
        <v>843.96</v>
      </c>
      <c r="CQ65">
        <v>595.92000000000007</v>
      </c>
      <c r="CR65">
        <v>0</v>
      </c>
      <c r="CS65">
        <v>1126.32</v>
      </c>
      <c r="CT65">
        <v>1297.92</v>
      </c>
      <c r="CU65">
        <v>1</v>
      </c>
      <c r="CV65">
        <v>1383.72</v>
      </c>
      <c r="CW65">
        <v>1399.3199999999993</v>
      </c>
      <c r="CX65">
        <v>1</v>
      </c>
      <c r="CY65">
        <v>4</v>
      </c>
      <c r="CZ65">
        <v>3</v>
      </c>
      <c r="DA65">
        <v>0</v>
      </c>
      <c r="DB65">
        <v>0</v>
      </c>
      <c r="DC65">
        <v>0</v>
      </c>
      <c r="DD65">
        <v>0</v>
      </c>
      <c r="DE65">
        <v>4</v>
      </c>
      <c r="DF65">
        <v>0</v>
      </c>
      <c r="DG65">
        <v>1031.4809999999993</v>
      </c>
      <c r="DH65" t="s">
        <v>539</v>
      </c>
      <c r="DI65" t="s">
        <v>364</v>
      </c>
      <c r="DJ65" t="s">
        <v>540</v>
      </c>
      <c r="DK65" t="s">
        <v>558</v>
      </c>
      <c r="DL65" t="s">
        <v>156</v>
      </c>
      <c r="DM65" t="s">
        <v>550</v>
      </c>
      <c r="DN65">
        <v>0</v>
      </c>
      <c r="DO65">
        <v>0</v>
      </c>
      <c r="DP65">
        <v>0</v>
      </c>
      <c r="DQ65">
        <v>0</v>
      </c>
      <c r="DR65">
        <v>0</v>
      </c>
      <c r="DS65" s="19">
        <f t="shared" si="0"/>
        <v>257.75</v>
      </c>
      <c r="DT65" s="19">
        <f t="shared" si="1"/>
        <v>165.22435897435898</v>
      </c>
    </row>
    <row r="66" spans="1:124" hidden="1" x14ac:dyDescent="0.25">
      <c r="A66" t="s">
        <v>383</v>
      </c>
      <c r="B66" t="s">
        <v>318</v>
      </c>
      <c r="C66" t="s">
        <v>294</v>
      </c>
      <c r="D66" t="s">
        <v>295</v>
      </c>
      <c r="E66">
        <v>40</v>
      </c>
      <c r="F66">
        <v>10.92</v>
      </c>
      <c r="G66">
        <v>29.08</v>
      </c>
      <c r="H66">
        <v>68.64</v>
      </c>
      <c r="I66">
        <v>0</v>
      </c>
      <c r="J66">
        <v>68.64</v>
      </c>
      <c r="K66">
        <v>15.6</v>
      </c>
      <c r="L66">
        <v>15.6</v>
      </c>
      <c r="M66">
        <v>0</v>
      </c>
      <c r="N66">
        <v>15.6</v>
      </c>
      <c r="O66">
        <v>15.6</v>
      </c>
      <c r="P66">
        <v>15.6</v>
      </c>
      <c r="Q66">
        <v>15.6</v>
      </c>
      <c r="R66">
        <v>1</v>
      </c>
      <c r="S66">
        <v>1</v>
      </c>
      <c r="T66">
        <v>1</v>
      </c>
      <c r="U66">
        <v>1</v>
      </c>
      <c r="V66" t="s">
        <v>435</v>
      </c>
      <c r="W66">
        <v>40</v>
      </c>
      <c r="X66">
        <v>1.5599999999999998</v>
      </c>
      <c r="Y66">
        <v>1</v>
      </c>
      <c r="Z66">
        <v>0</v>
      </c>
      <c r="AA66">
        <v>10</v>
      </c>
      <c r="AB66">
        <v>20</v>
      </c>
      <c r="AC66">
        <v>30</v>
      </c>
      <c r="AD66">
        <v>40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">
        <v>537</v>
      </c>
      <c r="AP66" t="s">
        <v>543</v>
      </c>
      <c r="AQ66">
        <v>43617</v>
      </c>
      <c r="AR66">
        <v>43617</v>
      </c>
      <c r="AS66">
        <v>43617</v>
      </c>
      <c r="AT66">
        <v>43617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9.36</v>
      </c>
      <c r="CK66">
        <v>63.96</v>
      </c>
      <c r="CL66">
        <v>1</v>
      </c>
      <c r="CM66">
        <v>20.279999999999998</v>
      </c>
      <c r="CN66">
        <v>79.56</v>
      </c>
      <c r="CO66">
        <v>1</v>
      </c>
      <c r="CP66">
        <v>29.639999999999997</v>
      </c>
      <c r="CQ66">
        <v>79.56</v>
      </c>
      <c r="CR66">
        <v>1</v>
      </c>
      <c r="CS66">
        <v>40.559999999999995</v>
      </c>
      <c r="CT66">
        <v>79.56</v>
      </c>
      <c r="CU66">
        <v>1</v>
      </c>
      <c r="CV66">
        <v>49.919999999999995</v>
      </c>
      <c r="CW66">
        <v>79.56</v>
      </c>
      <c r="CX66">
        <v>1</v>
      </c>
      <c r="CY66">
        <v>4</v>
      </c>
      <c r="CZ66">
        <v>4</v>
      </c>
      <c r="DA66">
        <v>1</v>
      </c>
      <c r="DB66">
        <v>1</v>
      </c>
      <c r="DC66">
        <v>1</v>
      </c>
      <c r="DD66">
        <v>1</v>
      </c>
      <c r="DE66">
        <v>4</v>
      </c>
      <c r="DF66">
        <v>4</v>
      </c>
      <c r="DG66">
        <v>39.56</v>
      </c>
      <c r="DH66" t="s">
        <v>539</v>
      </c>
      <c r="DI66" t="s">
        <v>364</v>
      </c>
      <c r="DJ66" t="s">
        <v>540</v>
      </c>
      <c r="DK66" t="s">
        <v>558</v>
      </c>
      <c r="DL66" t="s">
        <v>156</v>
      </c>
      <c r="DM66" t="s">
        <v>550</v>
      </c>
      <c r="DN66">
        <v>0</v>
      </c>
      <c r="DO66">
        <v>0</v>
      </c>
      <c r="DP66">
        <v>0</v>
      </c>
      <c r="DQ66">
        <v>0</v>
      </c>
      <c r="DR66">
        <v>0</v>
      </c>
      <c r="DS66" s="19">
        <f t="shared" si="0"/>
        <v>10</v>
      </c>
      <c r="DT66" s="19">
        <f t="shared" si="1"/>
        <v>6.4102564102564106</v>
      </c>
    </row>
    <row r="67" spans="1:124" hidden="1" x14ac:dyDescent="0.25">
      <c r="A67" t="s">
        <v>383</v>
      </c>
      <c r="B67" t="s">
        <v>318</v>
      </c>
      <c r="C67" t="s">
        <v>100</v>
      </c>
      <c r="D67" t="s">
        <v>101</v>
      </c>
      <c r="E67">
        <v>983</v>
      </c>
      <c r="F67">
        <v>963.29999999999973</v>
      </c>
      <c r="G67">
        <v>19.700000000000273</v>
      </c>
      <c r="H67">
        <v>508.65</v>
      </c>
      <c r="I67">
        <v>568.79999999999995</v>
      </c>
      <c r="J67">
        <v>1077.4499999999998</v>
      </c>
      <c r="K67">
        <v>1209.5999999999999</v>
      </c>
      <c r="L67">
        <v>1024.2</v>
      </c>
      <c r="M67">
        <v>185.39999999999986</v>
      </c>
      <c r="N67">
        <v>0</v>
      </c>
      <c r="O67">
        <v>185.4</v>
      </c>
      <c r="P67">
        <v>185.4</v>
      </c>
      <c r="Q67">
        <v>1024.2</v>
      </c>
      <c r="R67">
        <v>0</v>
      </c>
      <c r="S67">
        <v>0.15327380952380953</v>
      </c>
      <c r="T67">
        <v>0.15327380952380953</v>
      </c>
      <c r="U67">
        <v>0.84672619047619058</v>
      </c>
      <c r="V67" t="s">
        <v>435</v>
      </c>
      <c r="W67">
        <v>1080</v>
      </c>
      <c r="X67">
        <v>1.8</v>
      </c>
      <c r="Y67">
        <v>1</v>
      </c>
      <c r="Z67">
        <v>185.39999999999986</v>
      </c>
      <c r="AA67">
        <v>245.75</v>
      </c>
      <c r="AB67">
        <v>491.5</v>
      </c>
      <c r="AC67">
        <v>737.25</v>
      </c>
      <c r="AD67">
        <v>983</v>
      </c>
      <c r="AE67">
        <v>0</v>
      </c>
      <c r="AF67">
        <v>0</v>
      </c>
      <c r="AG67">
        <v>0</v>
      </c>
      <c r="AH67">
        <v>0</v>
      </c>
      <c r="AI67">
        <v>185.39999999999986</v>
      </c>
      <c r="AJ67">
        <v>0</v>
      </c>
      <c r="AK67">
        <v>0</v>
      </c>
      <c r="AL67">
        <v>0</v>
      </c>
      <c r="AM67">
        <v>185.39999999999986</v>
      </c>
      <c r="AN67">
        <v>0</v>
      </c>
      <c r="AO67" t="s">
        <v>537</v>
      </c>
      <c r="AP67" t="s">
        <v>538</v>
      </c>
      <c r="AQ67">
        <v>43617</v>
      </c>
      <c r="AR67">
        <v>43617</v>
      </c>
      <c r="AS67">
        <v>43617</v>
      </c>
      <c r="AT67">
        <v>43617</v>
      </c>
      <c r="AU67">
        <v>0</v>
      </c>
      <c r="AV67">
        <v>0</v>
      </c>
      <c r="AW67">
        <v>0</v>
      </c>
      <c r="AX67">
        <v>185.39999999999986</v>
      </c>
      <c r="AY67">
        <v>0</v>
      </c>
      <c r="AZ67">
        <v>0</v>
      </c>
      <c r="BA67">
        <v>0</v>
      </c>
      <c r="BB67">
        <v>185.39999999999986</v>
      </c>
      <c r="BC67">
        <v>0</v>
      </c>
      <c r="BD67">
        <v>185.39999999999986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185.39999999999986</v>
      </c>
      <c r="CI67">
        <v>0</v>
      </c>
      <c r="CJ67">
        <v>246.6</v>
      </c>
      <c r="CK67">
        <v>1133.7</v>
      </c>
      <c r="CL67">
        <v>1</v>
      </c>
      <c r="CM67">
        <v>491.40000000000003</v>
      </c>
      <c r="CN67">
        <v>1016.7</v>
      </c>
      <c r="CO67">
        <v>1</v>
      </c>
      <c r="CP67">
        <v>738</v>
      </c>
      <c r="CQ67">
        <v>1016.7000000000002</v>
      </c>
      <c r="CR67">
        <v>1</v>
      </c>
      <c r="CS67">
        <v>982.80000000000007</v>
      </c>
      <c r="CT67">
        <v>1201.9499999999998</v>
      </c>
      <c r="CU67">
        <v>1</v>
      </c>
      <c r="CV67">
        <v>1252.8</v>
      </c>
      <c r="CW67">
        <v>1471.9499999999998</v>
      </c>
      <c r="CX67">
        <v>1</v>
      </c>
      <c r="CY67">
        <v>4</v>
      </c>
      <c r="CZ67">
        <v>4</v>
      </c>
      <c r="DA67">
        <v>0</v>
      </c>
      <c r="DB67">
        <v>0</v>
      </c>
      <c r="DC67">
        <v>0</v>
      </c>
      <c r="DD67">
        <v>0</v>
      </c>
      <c r="DE67">
        <v>4</v>
      </c>
      <c r="DF67">
        <v>0</v>
      </c>
      <c r="DG67">
        <v>1243.1499999999996</v>
      </c>
      <c r="DH67" t="s">
        <v>539</v>
      </c>
      <c r="DI67" t="s">
        <v>364</v>
      </c>
      <c r="DJ67" t="s">
        <v>540</v>
      </c>
      <c r="DK67" t="s">
        <v>558</v>
      </c>
      <c r="DL67" t="s">
        <v>156</v>
      </c>
      <c r="DM67" t="s">
        <v>550</v>
      </c>
      <c r="DN67">
        <v>0</v>
      </c>
      <c r="DO67">
        <v>0</v>
      </c>
      <c r="DP67">
        <v>0</v>
      </c>
      <c r="DQ67">
        <v>0</v>
      </c>
      <c r="DR67">
        <v>0</v>
      </c>
      <c r="DS67" s="19">
        <f t="shared" si="0"/>
        <v>270</v>
      </c>
      <c r="DT67" s="19">
        <f t="shared" si="1"/>
        <v>150</v>
      </c>
    </row>
    <row r="68" spans="1:124" hidden="1" x14ac:dyDescent="0.25">
      <c r="A68" t="s">
        <v>383</v>
      </c>
      <c r="B68" t="s">
        <v>318</v>
      </c>
      <c r="C68" t="s">
        <v>296</v>
      </c>
      <c r="D68" t="s">
        <v>297</v>
      </c>
      <c r="E68">
        <v>40</v>
      </c>
      <c r="F68">
        <v>0</v>
      </c>
      <c r="G68">
        <v>40</v>
      </c>
      <c r="H68">
        <v>90</v>
      </c>
      <c r="I68">
        <v>0</v>
      </c>
      <c r="J68">
        <v>90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544</v>
      </c>
      <c r="S68" t="s">
        <v>544</v>
      </c>
      <c r="T68" t="s">
        <v>544</v>
      </c>
      <c r="U68" t="s">
        <v>544</v>
      </c>
      <c r="V68" t="s">
        <v>435</v>
      </c>
      <c r="W68">
        <v>40</v>
      </c>
      <c r="X68">
        <v>1.8</v>
      </c>
      <c r="Y68">
        <v>1</v>
      </c>
      <c r="Z68">
        <v>0</v>
      </c>
      <c r="AA68">
        <v>10</v>
      </c>
      <c r="AB68">
        <v>20</v>
      </c>
      <c r="AC68">
        <v>30</v>
      </c>
      <c r="AD68">
        <v>40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">
        <v>537</v>
      </c>
      <c r="AP68" t="s">
        <v>543</v>
      </c>
      <c r="AQ68">
        <v>43617</v>
      </c>
      <c r="AR68">
        <v>43617</v>
      </c>
      <c r="AS68">
        <v>43617</v>
      </c>
      <c r="AT68">
        <v>43617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10.8</v>
      </c>
      <c r="CK68">
        <v>90</v>
      </c>
      <c r="CL68">
        <v>1</v>
      </c>
      <c r="CM68">
        <v>19.8</v>
      </c>
      <c r="CN68">
        <v>160.19999999999999</v>
      </c>
      <c r="CO68">
        <v>1</v>
      </c>
      <c r="CP68">
        <v>30.6</v>
      </c>
      <c r="CQ68">
        <v>90</v>
      </c>
      <c r="CR68">
        <v>1</v>
      </c>
      <c r="CS68">
        <v>39.6</v>
      </c>
      <c r="CT68">
        <v>90</v>
      </c>
      <c r="CU68">
        <v>1</v>
      </c>
      <c r="CV68">
        <v>50.4</v>
      </c>
      <c r="CW68">
        <v>90</v>
      </c>
      <c r="CX68">
        <v>1</v>
      </c>
      <c r="CY68">
        <v>4</v>
      </c>
      <c r="CZ68">
        <v>4</v>
      </c>
      <c r="DA68">
        <v>0</v>
      </c>
      <c r="DB68">
        <v>0</v>
      </c>
      <c r="DC68">
        <v>0</v>
      </c>
      <c r="DD68">
        <v>0</v>
      </c>
      <c r="DE68" t="s">
        <v>544</v>
      </c>
      <c r="DF68" t="s">
        <v>544</v>
      </c>
      <c r="DG68">
        <v>50</v>
      </c>
      <c r="DH68" t="s">
        <v>539</v>
      </c>
      <c r="DI68" t="s">
        <v>364</v>
      </c>
      <c r="DJ68" t="s">
        <v>540</v>
      </c>
      <c r="DK68" t="s">
        <v>558</v>
      </c>
      <c r="DL68" t="s">
        <v>156</v>
      </c>
      <c r="DM68" t="s">
        <v>550</v>
      </c>
      <c r="DN68">
        <v>0</v>
      </c>
      <c r="DO68">
        <v>0</v>
      </c>
      <c r="DP68">
        <v>0</v>
      </c>
      <c r="DQ68">
        <v>0</v>
      </c>
      <c r="DR68">
        <v>0</v>
      </c>
      <c r="DS68" s="19">
        <f t="shared" si="0"/>
        <v>10</v>
      </c>
      <c r="DT68" s="19">
        <f t="shared" si="1"/>
        <v>5.5555555555555554</v>
      </c>
    </row>
    <row r="69" spans="1:124" hidden="1" x14ac:dyDescent="0.25">
      <c r="A69" t="s">
        <v>383</v>
      </c>
      <c r="B69" t="s">
        <v>318</v>
      </c>
      <c r="C69" t="s">
        <v>255</v>
      </c>
      <c r="D69" t="s">
        <v>257</v>
      </c>
      <c r="E69">
        <v>780</v>
      </c>
      <c r="F69">
        <v>542.10000000000014</v>
      </c>
      <c r="G69">
        <v>237.89999999999986</v>
      </c>
      <c r="H69">
        <v>1497</v>
      </c>
      <c r="I69">
        <v>133.19999999999999</v>
      </c>
      <c r="J69">
        <v>1630.2</v>
      </c>
      <c r="K69">
        <v>1123.2</v>
      </c>
      <c r="L69">
        <v>1123.2</v>
      </c>
      <c r="M69">
        <v>0</v>
      </c>
      <c r="N69">
        <v>90</v>
      </c>
      <c r="O69">
        <v>990</v>
      </c>
      <c r="P69">
        <v>990</v>
      </c>
      <c r="Q69">
        <v>1123.2</v>
      </c>
      <c r="R69">
        <v>8.0128205128205121E-2</v>
      </c>
      <c r="S69">
        <v>0.88141025641025639</v>
      </c>
      <c r="T69">
        <v>0.88141025641025639</v>
      </c>
      <c r="U69">
        <v>1</v>
      </c>
      <c r="V69" t="s">
        <v>435</v>
      </c>
      <c r="W69">
        <v>1040</v>
      </c>
      <c r="X69">
        <v>1.8</v>
      </c>
      <c r="Y69">
        <v>1</v>
      </c>
      <c r="Z69">
        <v>0</v>
      </c>
      <c r="AA69">
        <v>195</v>
      </c>
      <c r="AB69">
        <v>390</v>
      </c>
      <c r="AC69">
        <v>585</v>
      </c>
      <c r="AD69">
        <v>780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">
        <v>537</v>
      </c>
      <c r="AP69" t="s">
        <v>543</v>
      </c>
      <c r="AQ69">
        <v>43617</v>
      </c>
      <c r="AR69">
        <v>43617</v>
      </c>
      <c r="AS69">
        <v>43617</v>
      </c>
      <c r="AT69">
        <v>43617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194.4</v>
      </c>
      <c r="CK69">
        <v>1056.3</v>
      </c>
      <c r="CL69">
        <v>1</v>
      </c>
      <c r="CM69">
        <v>390.6</v>
      </c>
      <c r="CN69">
        <v>1139.0999999999999</v>
      </c>
      <c r="CO69">
        <v>1</v>
      </c>
      <c r="CP69">
        <v>585</v>
      </c>
      <c r="CQ69">
        <v>1139.0999999999999</v>
      </c>
      <c r="CR69">
        <v>1</v>
      </c>
      <c r="CS69">
        <v>779.4</v>
      </c>
      <c r="CT69">
        <v>2039.1</v>
      </c>
      <c r="CU69">
        <v>1</v>
      </c>
      <c r="CV69">
        <v>1040.4000000000001</v>
      </c>
      <c r="CW69">
        <v>2039.1000000000001</v>
      </c>
      <c r="CX69">
        <v>1</v>
      </c>
      <c r="CY69">
        <v>4</v>
      </c>
      <c r="CZ69">
        <v>4</v>
      </c>
      <c r="DA69">
        <v>0</v>
      </c>
      <c r="DB69">
        <v>1</v>
      </c>
      <c r="DC69">
        <v>1</v>
      </c>
      <c r="DD69">
        <v>1</v>
      </c>
      <c r="DE69">
        <v>4</v>
      </c>
      <c r="DF69">
        <v>3</v>
      </c>
      <c r="DG69">
        <v>1392.3000000000002</v>
      </c>
      <c r="DH69" t="s">
        <v>539</v>
      </c>
      <c r="DI69" t="s">
        <v>364</v>
      </c>
      <c r="DJ69" t="s">
        <v>540</v>
      </c>
      <c r="DK69" t="s">
        <v>558</v>
      </c>
      <c r="DL69" t="s">
        <v>156</v>
      </c>
      <c r="DM69" t="s">
        <v>550</v>
      </c>
      <c r="DN69">
        <v>0</v>
      </c>
      <c r="DO69">
        <v>0</v>
      </c>
      <c r="DP69">
        <v>0</v>
      </c>
      <c r="DQ69">
        <v>0</v>
      </c>
      <c r="DR69">
        <v>0</v>
      </c>
      <c r="DS69" s="19">
        <f t="shared" si="0"/>
        <v>260</v>
      </c>
      <c r="DT69" s="19">
        <f t="shared" si="1"/>
        <v>144.44444444444443</v>
      </c>
    </row>
    <row r="70" spans="1:124" hidden="1" x14ac:dyDescent="0.25">
      <c r="A70" t="s">
        <v>383</v>
      </c>
      <c r="B70" t="s">
        <v>318</v>
      </c>
      <c r="C70" t="s">
        <v>399</v>
      </c>
      <c r="D70" t="s">
        <v>400</v>
      </c>
      <c r="E70">
        <v>20</v>
      </c>
      <c r="F70">
        <v>0</v>
      </c>
      <c r="G70">
        <v>20</v>
      </c>
      <c r="H70">
        <v>41.4</v>
      </c>
      <c r="I70">
        <v>0</v>
      </c>
      <c r="J70">
        <v>41.4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t="s">
        <v>544</v>
      </c>
      <c r="S70" t="s">
        <v>544</v>
      </c>
      <c r="T70" t="s">
        <v>544</v>
      </c>
      <c r="U70" t="s">
        <v>544</v>
      </c>
      <c r="V70" t="s">
        <v>435</v>
      </c>
      <c r="W70">
        <v>20</v>
      </c>
      <c r="X70">
        <v>1.8</v>
      </c>
      <c r="Y70">
        <v>1</v>
      </c>
      <c r="Z70">
        <v>0</v>
      </c>
      <c r="AA70">
        <v>5</v>
      </c>
      <c r="AB70">
        <v>10</v>
      </c>
      <c r="AC70">
        <v>15</v>
      </c>
      <c r="AD70">
        <v>20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">
        <v>537</v>
      </c>
      <c r="AP70" t="s">
        <v>543</v>
      </c>
      <c r="AQ70">
        <v>43617</v>
      </c>
      <c r="AR70">
        <v>43617</v>
      </c>
      <c r="AS70">
        <v>43617</v>
      </c>
      <c r="AT70">
        <v>43617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5.4</v>
      </c>
      <c r="CK70">
        <v>41.4</v>
      </c>
      <c r="CL70">
        <v>1</v>
      </c>
      <c r="CM70">
        <v>10.8</v>
      </c>
      <c r="CN70">
        <v>41.4</v>
      </c>
      <c r="CO70">
        <v>1</v>
      </c>
      <c r="CP70">
        <v>14.4</v>
      </c>
      <c r="CQ70">
        <v>41.4</v>
      </c>
      <c r="CR70">
        <v>1</v>
      </c>
      <c r="CS70">
        <v>19.8</v>
      </c>
      <c r="CT70">
        <v>41.4</v>
      </c>
      <c r="CU70">
        <v>1</v>
      </c>
      <c r="CV70">
        <v>25.2</v>
      </c>
      <c r="CW70">
        <v>41.4</v>
      </c>
      <c r="CX70">
        <v>1</v>
      </c>
      <c r="CY70">
        <v>4</v>
      </c>
      <c r="CZ70">
        <v>4</v>
      </c>
      <c r="DA70">
        <v>0</v>
      </c>
      <c r="DB70">
        <v>0</v>
      </c>
      <c r="DC70">
        <v>0</v>
      </c>
      <c r="DD70">
        <v>0</v>
      </c>
      <c r="DE70" t="s">
        <v>544</v>
      </c>
      <c r="DF70" t="s">
        <v>544</v>
      </c>
      <c r="DG70">
        <v>21.4</v>
      </c>
      <c r="DH70" t="s">
        <v>539</v>
      </c>
      <c r="DI70" t="s">
        <v>364</v>
      </c>
      <c r="DJ70" t="s">
        <v>540</v>
      </c>
      <c r="DK70" t="s">
        <v>558</v>
      </c>
      <c r="DL70" t="s">
        <v>156</v>
      </c>
      <c r="DM70" t="s">
        <v>550</v>
      </c>
      <c r="DN70">
        <v>0</v>
      </c>
      <c r="DO70">
        <v>0</v>
      </c>
      <c r="DP70">
        <v>0</v>
      </c>
      <c r="DQ70">
        <v>0</v>
      </c>
      <c r="DR70">
        <v>0</v>
      </c>
      <c r="DS70" s="19">
        <f t="shared" si="0"/>
        <v>5</v>
      </c>
      <c r="DT70" s="19">
        <f t="shared" si="1"/>
        <v>2.7777777777777777</v>
      </c>
    </row>
    <row r="71" spans="1:124" hidden="1" x14ac:dyDescent="0.25">
      <c r="A71" t="s">
        <v>383</v>
      </c>
      <c r="B71" t="s">
        <v>318</v>
      </c>
      <c r="C71" t="s">
        <v>268</v>
      </c>
      <c r="D71" t="s">
        <v>269</v>
      </c>
      <c r="E71">
        <v>237</v>
      </c>
      <c r="F71">
        <v>177.20300000000003</v>
      </c>
      <c r="G71">
        <v>59.796999999999969</v>
      </c>
      <c r="H71">
        <v>101.72499999999999</v>
      </c>
      <c r="I71">
        <v>0</v>
      </c>
      <c r="J71">
        <v>101.72499999999999</v>
      </c>
      <c r="K71">
        <v>248.50800000000001</v>
      </c>
      <c r="L71">
        <v>23.867999999999999</v>
      </c>
      <c r="M71">
        <v>224.64000000000001</v>
      </c>
      <c r="N71">
        <v>0</v>
      </c>
      <c r="O71">
        <v>0</v>
      </c>
      <c r="P71">
        <v>23.867999999999999</v>
      </c>
      <c r="Q71">
        <v>23.867999999999999</v>
      </c>
      <c r="R71">
        <v>0</v>
      </c>
      <c r="S71">
        <v>0</v>
      </c>
      <c r="T71">
        <v>9.6045197740112984E-2</v>
      </c>
      <c r="U71">
        <v>9.6045197740112984E-2</v>
      </c>
      <c r="V71" t="s">
        <v>435</v>
      </c>
      <c r="W71">
        <v>216</v>
      </c>
      <c r="X71">
        <v>1.4039999999999999</v>
      </c>
      <c r="Y71">
        <v>1</v>
      </c>
      <c r="Z71">
        <v>224.64000000000001</v>
      </c>
      <c r="AA71">
        <v>59.25</v>
      </c>
      <c r="AB71">
        <v>118.5</v>
      </c>
      <c r="AC71">
        <v>177.75</v>
      </c>
      <c r="AD71">
        <v>237</v>
      </c>
      <c r="AE71">
        <v>0</v>
      </c>
      <c r="AF71">
        <v>0</v>
      </c>
      <c r="AG71">
        <v>0</v>
      </c>
      <c r="AH71">
        <v>0</v>
      </c>
      <c r="AI71">
        <v>224.64000000000001</v>
      </c>
      <c r="AJ71">
        <v>0</v>
      </c>
      <c r="AK71">
        <v>0</v>
      </c>
      <c r="AL71">
        <v>0</v>
      </c>
      <c r="AM71">
        <v>224.64000000000001</v>
      </c>
      <c r="AN71">
        <v>0</v>
      </c>
      <c r="AO71" t="s">
        <v>537</v>
      </c>
      <c r="AP71" t="s">
        <v>538</v>
      </c>
      <c r="AQ71">
        <v>43617</v>
      </c>
      <c r="AR71">
        <v>43617</v>
      </c>
      <c r="AS71">
        <v>43617</v>
      </c>
      <c r="AT71">
        <v>43617</v>
      </c>
      <c r="AU71">
        <v>0</v>
      </c>
      <c r="AV71">
        <v>0</v>
      </c>
      <c r="AW71">
        <v>0</v>
      </c>
      <c r="AX71">
        <v>224.64000000000001</v>
      </c>
      <c r="AY71">
        <v>0</v>
      </c>
      <c r="AZ71">
        <v>0</v>
      </c>
      <c r="BA71">
        <v>0</v>
      </c>
      <c r="BB71">
        <v>224.64000000000001</v>
      </c>
      <c r="BC71">
        <v>0</v>
      </c>
      <c r="BD71">
        <v>224.64000000000001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224.64000000000001</v>
      </c>
      <c r="CI71">
        <v>0</v>
      </c>
      <c r="CJ71">
        <v>58.967999999999996</v>
      </c>
      <c r="CK71">
        <v>239.85000000000002</v>
      </c>
      <c r="CL71">
        <v>1</v>
      </c>
      <c r="CM71">
        <v>117.93599999999999</v>
      </c>
      <c r="CN71">
        <v>229.32000000000002</v>
      </c>
      <c r="CO71">
        <v>1</v>
      </c>
      <c r="CP71">
        <v>178.30799999999999</v>
      </c>
      <c r="CQ71">
        <v>255.06</v>
      </c>
      <c r="CR71">
        <v>1</v>
      </c>
      <c r="CS71">
        <v>237.27599999999998</v>
      </c>
      <c r="CT71">
        <v>278.92800000000005</v>
      </c>
      <c r="CU71">
        <v>1</v>
      </c>
      <c r="CV71">
        <v>290.62799999999999</v>
      </c>
      <c r="CW71">
        <v>278.928</v>
      </c>
      <c r="CX71">
        <v>0</v>
      </c>
      <c r="CY71">
        <v>4</v>
      </c>
      <c r="CZ71">
        <v>4</v>
      </c>
      <c r="DA71">
        <v>0</v>
      </c>
      <c r="DB71">
        <v>0</v>
      </c>
      <c r="DC71">
        <v>0</v>
      </c>
      <c r="DD71">
        <v>0</v>
      </c>
      <c r="DE71">
        <v>4</v>
      </c>
      <c r="DF71">
        <v>0</v>
      </c>
      <c r="DG71">
        <v>266.56799999999998</v>
      </c>
      <c r="DH71" t="s">
        <v>539</v>
      </c>
      <c r="DI71" t="s">
        <v>364</v>
      </c>
      <c r="DJ71" t="s">
        <v>540</v>
      </c>
      <c r="DK71" t="s">
        <v>558</v>
      </c>
      <c r="DL71" t="s">
        <v>156</v>
      </c>
      <c r="DM71" t="s">
        <v>550</v>
      </c>
      <c r="DN71">
        <v>0</v>
      </c>
      <c r="DO71">
        <v>0</v>
      </c>
      <c r="DP71">
        <v>0</v>
      </c>
      <c r="DQ71">
        <v>0</v>
      </c>
      <c r="DR71">
        <v>0</v>
      </c>
      <c r="DS71" s="19">
        <f t="shared" ref="DS71:DS134" si="2">W71/4</f>
        <v>54</v>
      </c>
      <c r="DT71" s="19">
        <f t="shared" ref="DT71:DT134" si="3">DS71/X71</f>
        <v>38.461538461538467</v>
      </c>
    </row>
    <row r="72" spans="1:124" hidden="1" x14ac:dyDescent="0.25">
      <c r="A72" t="s">
        <v>383</v>
      </c>
      <c r="B72" t="s">
        <v>318</v>
      </c>
      <c r="C72" t="s">
        <v>278</v>
      </c>
      <c r="D72" t="s">
        <v>279</v>
      </c>
      <c r="E72">
        <v>0</v>
      </c>
      <c r="F72">
        <v>0</v>
      </c>
      <c r="G72">
        <v>0</v>
      </c>
      <c r="H72">
        <v>30.888000000000002</v>
      </c>
      <c r="I72">
        <v>0</v>
      </c>
      <c r="J72">
        <v>30.888000000000002</v>
      </c>
      <c r="K72">
        <v>30.888000000000002</v>
      </c>
      <c r="L72">
        <v>30.888000000000002</v>
      </c>
      <c r="M72">
        <v>0</v>
      </c>
      <c r="N72">
        <v>0</v>
      </c>
      <c r="O72">
        <v>0</v>
      </c>
      <c r="P72">
        <v>23.867999999999999</v>
      </c>
      <c r="Q72">
        <v>30.888000000000002</v>
      </c>
      <c r="R72">
        <v>0</v>
      </c>
      <c r="S72">
        <v>0</v>
      </c>
      <c r="T72">
        <v>0.7727272727272726</v>
      </c>
      <c r="U72">
        <v>1</v>
      </c>
      <c r="V72" t="s">
        <v>435</v>
      </c>
      <c r="W72">
        <v>3</v>
      </c>
      <c r="X72">
        <v>1.4039999999999999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 t="s">
        <v>546</v>
      </c>
      <c r="AP72" t="s">
        <v>543</v>
      </c>
      <c r="AQ72">
        <v>43617</v>
      </c>
      <c r="AR72">
        <v>43617</v>
      </c>
      <c r="AS72">
        <v>43617</v>
      </c>
      <c r="AT72">
        <v>43617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54.989999999999995</v>
      </c>
      <c r="CL72" t="s">
        <v>544</v>
      </c>
      <c r="CM72">
        <v>0</v>
      </c>
      <c r="CN72">
        <v>42.12</v>
      </c>
      <c r="CO72" t="s">
        <v>544</v>
      </c>
      <c r="CP72">
        <v>0</v>
      </c>
      <c r="CQ72">
        <v>0</v>
      </c>
      <c r="CR72" t="s">
        <v>544</v>
      </c>
      <c r="CS72">
        <v>0</v>
      </c>
      <c r="CT72">
        <v>0</v>
      </c>
      <c r="CU72" t="s">
        <v>544</v>
      </c>
      <c r="CV72">
        <v>1.4039999999999999</v>
      </c>
      <c r="CW72">
        <v>30.888000000000002</v>
      </c>
      <c r="CX72">
        <v>1</v>
      </c>
      <c r="CY72" t="s">
        <v>544</v>
      </c>
      <c r="CZ72" t="s">
        <v>544</v>
      </c>
      <c r="DA72">
        <v>0</v>
      </c>
      <c r="DB72">
        <v>0</v>
      </c>
      <c r="DC72">
        <v>1</v>
      </c>
      <c r="DD72">
        <v>1</v>
      </c>
      <c r="DE72">
        <v>4</v>
      </c>
      <c r="DF72">
        <v>2</v>
      </c>
      <c r="DG72">
        <v>30.888000000000002</v>
      </c>
      <c r="DH72" t="s">
        <v>539</v>
      </c>
      <c r="DI72" t="s">
        <v>364</v>
      </c>
      <c r="DJ72" t="s">
        <v>540</v>
      </c>
      <c r="DK72" t="s">
        <v>558</v>
      </c>
      <c r="DL72" t="s">
        <v>156</v>
      </c>
      <c r="DM72" t="s">
        <v>550</v>
      </c>
      <c r="DN72">
        <v>0</v>
      </c>
      <c r="DO72">
        <v>0</v>
      </c>
      <c r="DP72">
        <v>0</v>
      </c>
      <c r="DQ72">
        <v>0</v>
      </c>
      <c r="DR72">
        <v>0</v>
      </c>
      <c r="DS72" s="19">
        <f t="shared" si="2"/>
        <v>0.75</v>
      </c>
      <c r="DT72" s="19">
        <f t="shared" si="3"/>
        <v>0.53418803418803418</v>
      </c>
    </row>
    <row r="73" spans="1:124" hidden="1" x14ac:dyDescent="0.25">
      <c r="A73" t="s">
        <v>383</v>
      </c>
      <c r="B73" t="s">
        <v>318</v>
      </c>
      <c r="C73" t="s">
        <v>148</v>
      </c>
      <c r="D73" t="s">
        <v>149</v>
      </c>
      <c r="E73">
        <v>318</v>
      </c>
      <c r="F73">
        <v>452.34700000000009</v>
      </c>
      <c r="G73">
        <v>-134.34700000000009</v>
      </c>
      <c r="H73">
        <v>92.87299999999999</v>
      </c>
      <c r="I73">
        <v>0</v>
      </c>
      <c r="J73">
        <v>92.87299999999999</v>
      </c>
      <c r="K73">
        <v>466.56</v>
      </c>
      <c r="L73">
        <v>327.24</v>
      </c>
      <c r="M73">
        <v>139.32</v>
      </c>
      <c r="N73">
        <v>0</v>
      </c>
      <c r="O73">
        <v>152.28</v>
      </c>
      <c r="P73">
        <v>327.24</v>
      </c>
      <c r="Q73">
        <v>327.24</v>
      </c>
      <c r="R73">
        <v>0</v>
      </c>
      <c r="S73">
        <v>0.3263888888888889</v>
      </c>
      <c r="T73">
        <v>0.70138888888888895</v>
      </c>
      <c r="U73">
        <v>0.70138888888888895</v>
      </c>
      <c r="V73" t="s">
        <v>435</v>
      </c>
      <c r="W73">
        <v>368</v>
      </c>
      <c r="X73">
        <v>1.62</v>
      </c>
      <c r="Y73">
        <v>1</v>
      </c>
      <c r="Z73">
        <v>139.32</v>
      </c>
      <c r="AA73">
        <v>79.5</v>
      </c>
      <c r="AB73">
        <v>159</v>
      </c>
      <c r="AC73">
        <v>238.5</v>
      </c>
      <c r="AD73">
        <v>318</v>
      </c>
      <c r="AE73">
        <v>0</v>
      </c>
      <c r="AF73">
        <v>0</v>
      </c>
      <c r="AG73">
        <v>0</v>
      </c>
      <c r="AH73">
        <v>0</v>
      </c>
      <c r="AI73">
        <v>139.32</v>
      </c>
      <c r="AJ73">
        <v>0</v>
      </c>
      <c r="AK73">
        <v>0</v>
      </c>
      <c r="AL73">
        <v>0</v>
      </c>
      <c r="AM73">
        <v>139.32</v>
      </c>
      <c r="AN73">
        <v>0</v>
      </c>
      <c r="AO73" t="s">
        <v>537</v>
      </c>
      <c r="AP73" t="s">
        <v>538</v>
      </c>
      <c r="AQ73">
        <v>43617</v>
      </c>
      <c r="AR73">
        <v>43617</v>
      </c>
      <c r="AS73">
        <v>43617</v>
      </c>
      <c r="AT73">
        <v>43617</v>
      </c>
      <c r="AU73">
        <v>0</v>
      </c>
      <c r="AV73">
        <v>0</v>
      </c>
      <c r="AW73">
        <v>0</v>
      </c>
      <c r="AX73">
        <v>139.32</v>
      </c>
      <c r="AY73">
        <v>0</v>
      </c>
      <c r="AZ73">
        <v>0</v>
      </c>
      <c r="BA73">
        <v>0</v>
      </c>
      <c r="BB73">
        <v>139.32</v>
      </c>
      <c r="BC73">
        <v>0</v>
      </c>
      <c r="BD73">
        <v>139.32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139.32</v>
      </c>
      <c r="CI73">
        <v>0</v>
      </c>
      <c r="CJ73">
        <v>79.38000000000001</v>
      </c>
      <c r="CK73">
        <v>478.80000000000007</v>
      </c>
      <c r="CL73">
        <v>1</v>
      </c>
      <c r="CM73">
        <v>158.76000000000002</v>
      </c>
      <c r="CN73">
        <v>399.15000000000003</v>
      </c>
      <c r="CO73">
        <v>1</v>
      </c>
      <c r="CP73">
        <v>238.14000000000001</v>
      </c>
      <c r="CQ73">
        <v>189.63000000000002</v>
      </c>
      <c r="CR73">
        <v>0</v>
      </c>
      <c r="CS73">
        <v>317.52000000000004</v>
      </c>
      <c r="CT73">
        <v>414.80999999999995</v>
      </c>
      <c r="CU73">
        <v>1</v>
      </c>
      <c r="CV73">
        <v>409.86</v>
      </c>
      <c r="CW73">
        <v>545.22</v>
      </c>
      <c r="CX73">
        <v>1</v>
      </c>
      <c r="CY73">
        <v>4</v>
      </c>
      <c r="CZ73">
        <v>3</v>
      </c>
      <c r="DA73">
        <v>0</v>
      </c>
      <c r="DB73">
        <v>0</v>
      </c>
      <c r="DC73">
        <v>0</v>
      </c>
      <c r="DD73">
        <v>0</v>
      </c>
      <c r="DE73">
        <v>4</v>
      </c>
      <c r="DF73">
        <v>0</v>
      </c>
      <c r="DG73">
        <v>366.53999999999996</v>
      </c>
      <c r="DH73" t="s">
        <v>539</v>
      </c>
      <c r="DI73" t="s">
        <v>364</v>
      </c>
      <c r="DJ73" t="s">
        <v>540</v>
      </c>
      <c r="DK73" t="s">
        <v>558</v>
      </c>
      <c r="DL73" t="s">
        <v>156</v>
      </c>
      <c r="DM73" t="s">
        <v>550</v>
      </c>
      <c r="DN73">
        <v>0</v>
      </c>
      <c r="DO73">
        <v>0</v>
      </c>
      <c r="DP73">
        <v>0</v>
      </c>
      <c r="DQ73">
        <v>0</v>
      </c>
      <c r="DR73">
        <v>0</v>
      </c>
      <c r="DS73" s="19">
        <f t="shared" si="2"/>
        <v>92</v>
      </c>
      <c r="DT73" s="19">
        <f t="shared" si="3"/>
        <v>56.79012345679012</v>
      </c>
    </row>
    <row r="74" spans="1:124" hidden="1" x14ac:dyDescent="0.25">
      <c r="A74" t="s">
        <v>383</v>
      </c>
      <c r="B74" t="s">
        <v>318</v>
      </c>
      <c r="C74" t="s">
        <v>280</v>
      </c>
      <c r="D74" t="s">
        <v>281</v>
      </c>
      <c r="E74">
        <v>0</v>
      </c>
      <c r="F74">
        <v>0</v>
      </c>
      <c r="G74">
        <v>0</v>
      </c>
      <c r="H74">
        <v>43.47</v>
      </c>
      <c r="I74">
        <v>0</v>
      </c>
      <c r="J74">
        <v>43.47</v>
      </c>
      <c r="K74">
        <v>42.12</v>
      </c>
      <c r="L74">
        <v>42.12</v>
      </c>
      <c r="M74">
        <v>0</v>
      </c>
      <c r="N74">
        <v>0</v>
      </c>
      <c r="O74">
        <v>0</v>
      </c>
      <c r="P74">
        <v>32.4</v>
      </c>
      <c r="Q74">
        <v>42.12</v>
      </c>
      <c r="R74">
        <v>0</v>
      </c>
      <c r="S74">
        <v>0</v>
      </c>
      <c r="T74">
        <v>0.76923076923076927</v>
      </c>
      <c r="U74">
        <v>1</v>
      </c>
      <c r="V74" t="s">
        <v>435</v>
      </c>
      <c r="W74">
        <v>21</v>
      </c>
      <c r="X74">
        <v>1.62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 t="s">
        <v>546</v>
      </c>
      <c r="AP74" t="s">
        <v>543</v>
      </c>
      <c r="AQ74">
        <v>43617</v>
      </c>
      <c r="AR74">
        <v>43617</v>
      </c>
      <c r="AS74">
        <v>43617</v>
      </c>
      <c r="AT74">
        <v>43617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24.03</v>
      </c>
      <c r="CL74" t="s">
        <v>544</v>
      </c>
      <c r="CM74">
        <v>0</v>
      </c>
      <c r="CN74">
        <v>24.03</v>
      </c>
      <c r="CO74" t="s">
        <v>544</v>
      </c>
      <c r="CP74">
        <v>0</v>
      </c>
      <c r="CQ74">
        <v>1.35</v>
      </c>
      <c r="CR74" t="s">
        <v>544</v>
      </c>
      <c r="CS74">
        <v>0</v>
      </c>
      <c r="CT74">
        <v>33.75</v>
      </c>
      <c r="CU74" t="s">
        <v>544</v>
      </c>
      <c r="CV74">
        <v>4.8600000000000003</v>
      </c>
      <c r="CW74">
        <v>43.47</v>
      </c>
      <c r="CX74">
        <v>1</v>
      </c>
      <c r="CY74" t="s">
        <v>544</v>
      </c>
      <c r="CZ74" t="s">
        <v>544</v>
      </c>
      <c r="DA74">
        <v>0</v>
      </c>
      <c r="DB74">
        <v>0</v>
      </c>
      <c r="DC74">
        <v>1</v>
      </c>
      <c r="DD74">
        <v>1</v>
      </c>
      <c r="DE74">
        <v>4</v>
      </c>
      <c r="DF74">
        <v>2</v>
      </c>
      <c r="DG74">
        <v>43.47</v>
      </c>
      <c r="DH74" t="s">
        <v>539</v>
      </c>
      <c r="DI74" t="s">
        <v>364</v>
      </c>
      <c r="DJ74" t="s">
        <v>540</v>
      </c>
      <c r="DK74" t="s">
        <v>558</v>
      </c>
      <c r="DL74" t="s">
        <v>156</v>
      </c>
      <c r="DM74" t="s">
        <v>550</v>
      </c>
      <c r="DN74">
        <v>0</v>
      </c>
      <c r="DO74">
        <v>0</v>
      </c>
      <c r="DP74">
        <v>0</v>
      </c>
      <c r="DQ74">
        <v>0</v>
      </c>
      <c r="DR74">
        <v>0</v>
      </c>
      <c r="DS74" s="19">
        <f t="shared" si="2"/>
        <v>5.25</v>
      </c>
      <c r="DT74" s="19">
        <f t="shared" si="3"/>
        <v>3.2407407407407405</v>
      </c>
    </row>
    <row r="75" spans="1:124" hidden="1" x14ac:dyDescent="0.25">
      <c r="A75" t="s">
        <v>383</v>
      </c>
      <c r="B75" t="s">
        <v>318</v>
      </c>
      <c r="C75" t="s">
        <v>275</v>
      </c>
      <c r="D75" t="s">
        <v>276</v>
      </c>
      <c r="E75">
        <v>265</v>
      </c>
      <c r="F75">
        <v>348.39000000000004</v>
      </c>
      <c r="G75">
        <v>-83.390000000000043</v>
      </c>
      <c r="H75">
        <v>283.245</v>
      </c>
      <c r="I75">
        <v>0</v>
      </c>
      <c r="J75">
        <v>283.245</v>
      </c>
      <c r="K75">
        <v>155.52000000000001</v>
      </c>
      <c r="L75">
        <v>118.26</v>
      </c>
      <c r="M75">
        <v>37.260000000000005</v>
      </c>
      <c r="N75">
        <v>0</v>
      </c>
      <c r="O75">
        <v>0</v>
      </c>
      <c r="P75">
        <v>118.26</v>
      </c>
      <c r="Q75">
        <v>118.26</v>
      </c>
      <c r="R75">
        <v>0</v>
      </c>
      <c r="S75">
        <v>0</v>
      </c>
      <c r="T75">
        <v>0.76041666666666663</v>
      </c>
      <c r="U75">
        <v>0.76041666666666663</v>
      </c>
      <c r="V75" t="s">
        <v>435</v>
      </c>
      <c r="W75">
        <v>328</v>
      </c>
      <c r="X75">
        <v>1.62</v>
      </c>
      <c r="Y75">
        <v>1</v>
      </c>
      <c r="Z75">
        <v>37.260000000000005</v>
      </c>
      <c r="AA75">
        <v>66.25</v>
      </c>
      <c r="AB75">
        <v>132.5</v>
      </c>
      <c r="AC75">
        <v>198.75</v>
      </c>
      <c r="AD75">
        <v>265</v>
      </c>
      <c r="AE75">
        <v>0</v>
      </c>
      <c r="AF75">
        <v>0</v>
      </c>
      <c r="AG75">
        <v>0</v>
      </c>
      <c r="AH75">
        <v>0</v>
      </c>
      <c r="AI75">
        <v>37.260000000000005</v>
      </c>
      <c r="AJ75">
        <v>0</v>
      </c>
      <c r="AK75">
        <v>0</v>
      </c>
      <c r="AL75">
        <v>0</v>
      </c>
      <c r="AM75">
        <v>37.260000000000005</v>
      </c>
      <c r="AN75">
        <v>0</v>
      </c>
      <c r="AO75" t="s">
        <v>537</v>
      </c>
      <c r="AP75" t="s">
        <v>538</v>
      </c>
      <c r="AQ75">
        <v>43617</v>
      </c>
      <c r="AR75">
        <v>43617</v>
      </c>
      <c r="AS75">
        <v>43617</v>
      </c>
      <c r="AT75">
        <v>43617</v>
      </c>
      <c r="AU75">
        <v>0</v>
      </c>
      <c r="AV75">
        <v>0</v>
      </c>
      <c r="AW75">
        <v>0</v>
      </c>
      <c r="AX75">
        <v>37.260000000000005</v>
      </c>
      <c r="AY75">
        <v>0</v>
      </c>
      <c r="AZ75">
        <v>0</v>
      </c>
      <c r="BA75">
        <v>0</v>
      </c>
      <c r="BB75">
        <v>37.260000000000005</v>
      </c>
      <c r="BC75">
        <v>0</v>
      </c>
      <c r="BD75">
        <v>37.260000000000005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37.260000000000005</v>
      </c>
      <c r="CI75">
        <v>0</v>
      </c>
      <c r="CJ75">
        <v>66.42</v>
      </c>
      <c r="CK75">
        <v>503.64000000000004</v>
      </c>
      <c r="CL75">
        <v>1</v>
      </c>
      <c r="CM75">
        <v>132.84</v>
      </c>
      <c r="CN75">
        <v>503.11500000000001</v>
      </c>
      <c r="CO75">
        <v>1</v>
      </c>
      <c r="CP75">
        <v>199.26000000000002</v>
      </c>
      <c r="CQ75">
        <v>513.375</v>
      </c>
      <c r="CR75">
        <v>1</v>
      </c>
      <c r="CS75">
        <v>265.68</v>
      </c>
      <c r="CT75">
        <v>513.375</v>
      </c>
      <c r="CU75">
        <v>1</v>
      </c>
      <c r="CV75">
        <v>346.68</v>
      </c>
      <c r="CW75">
        <v>631.63499999999999</v>
      </c>
      <c r="CX75">
        <v>1</v>
      </c>
      <c r="CY75">
        <v>4</v>
      </c>
      <c r="CZ75">
        <v>4</v>
      </c>
      <c r="DA75">
        <v>0</v>
      </c>
      <c r="DB75">
        <v>0</v>
      </c>
      <c r="DC75">
        <v>1</v>
      </c>
      <c r="DD75">
        <v>0</v>
      </c>
      <c r="DE75">
        <v>4</v>
      </c>
      <c r="DF75">
        <v>1</v>
      </c>
      <c r="DG75">
        <v>403.89499999999998</v>
      </c>
      <c r="DH75" t="s">
        <v>539</v>
      </c>
      <c r="DI75" t="s">
        <v>364</v>
      </c>
      <c r="DJ75" t="s">
        <v>540</v>
      </c>
      <c r="DK75" t="s">
        <v>558</v>
      </c>
      <c r="DL75" t="s">
        <v>156</v>
      </c>
      <c r="DM75" t="s">
        <v>550</v>
      </c>
      <c r="DN75">
        <v>0</v>
      </c>
      <c r="DO75">
        <v>0</v>
      </c>
      <c r="DP75">
        <v>0</v>
      </c>
      <c r="DQ75">
        <v>0</v>
      </c>
      <c r="DR75">
        <v>0</v>
      </c>
      <c r="DS75" s="19">
        <f t="shared" si="2"/>
        <v>82</v>
      </c>
      <c r="DT75" s="19">
        <f t="shared" si="3"/>
        <v>50.617283950617278</v>
      </c>
    </row>
    <row r="76" spans="1:124" hidden="1" x14ac:dyDescent="0.25">
      <c r="A76" t="s">
        <v>383</v>
      </c>
      <c r="B76" t="s">
        <v>318</v>
      </c>
      <c r="C76" t="s">
        <v>291</v>
      </c>
      <c r="D76" t="s">
        <v>292</v>
      </c>
      <c r="E76">
        <v>0</v>
      </c>
      <c r="F76">
        <v>0</v>
      </c>
      <c r="G76">
        <v>0</v>
      </c>
      <c r="H76">
        <v>13.5</v>
      </c>
      <c r="I76">
        <v>0</v>
      </c>
      <c r="J76">
        <v>13.5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t="s">
        <v>544</v>
      </c>
      <c r="S76" t="s">
        <v>544</v>
      </c>
      <c r="T76" t="s">
        <v>544</v>
      </c>
      <c r="U76" t="s">
        <v>544</v>
      </c>
      <c r="V76" t="s">
        <v>435</v>
      </c>
      <c r="W76">
        <v>24</v>
      </c>
      <c r="X76">
        <v>1.62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">
        <v>546</v>
      </c>
      <c r="AP76" t="s">
        <v>543</v>
      </c>
      <c r="AQ76">
        <v>43617</v>
      </c>
      <c r="AR76">
        <v>43617</v>
      </c>
      <c r="AS76">
        <v>43617</v>
      </c>
      <c r="AT76">
        <v>43617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34.56</v>
      </c>
      <c r="CL76" t="s">
        <v>544</v>
      </c>
      <c r="CM76">
        <v>0</v>
      </c>
      <c r="CN76">
        <v>34.56</v>
      </c>
      <c r="CO76" t="s">
        <v>544</v>
      </c>
      <c r="CP76">
        <v>0</v>
      </c>
      <c r="CQ76">
        <v>13.5</v>
      </c>
      <c r="CR76" t="s">
        <v>544</v>
      </c>
      <c r="CS76">
        <v>0</v>
      </c>
      <c r="CT76">
        <v>13.5</v>
      </c>
      <c r="CU76" t="s">
        <v>544</v>
      </c>
      <c r="CV76">
        <v>6.48</v>
      </c>
      <c r="CW76">
        <v>13.5</v>
      </c>
      <c r="CX76">
        <v>1</v>
      </c>
      <c r="CY76" t="s">
        <v>544</v>
      </c>
      <c r="CZ76" t="s">
        <v>544</v>
      </c>
      <c r="DA76">
        <v>0</v>
      </c>
      <c r="DB76">
        <v>0</v>
      </c>
      <c r="DC76">
        <v>0</v>
      </c>
      <c r="DD76">
        <v>0</v>
      </c>
      <c r="DE76" t="s">
        <v>544</v>
      </c>
      <c r="DF76" t="s">
        <v>544</v>
      </c>
      <c r="DG76">
        <v>13.5</v>
      </c>
      <c r="DH76" t="s">
        <v>539</v>
      </c>
      <c r="DI76" t="s">
        <v>364</v>
      </c>
      <c r="DJ76" t="s">
        <v>540</v>
      </c>
      <c r="DK76" t="s">
        <v>558</v>
      </c>
      <c r="DL76" t="s">
        <v>156</v>
      </c>
      <c r="DM76" t="s">
        <v>550</v>
      </c>
      <c r="DN76">
        <v>0</v>
      </c>
      <c r="DO76">
        <v>0</v>
      </c>
      <c r="DP76">
        <v>0</v>
      </c>
      <c r="DQ76">
        <v>0</v>
      </c>
      <c r="DR76">
        <v>0</v>
      </c>
      <c r="DS76" s="19">
        <f t="shared" si="2"/>
        <v>6</v>
      </c>
      <c r="DT76" s="19">
        <f t="shared" si="3"/>
        <v>3.7037037037037033</v>
      </c>
    </row>
    <row r="77" spans="1:124" hidden="1" x14ac:dyDescent="0.25">
      <c r="A77" t="s">
        <v>383</v>
      </c>
      <c r="B77" t="s">
        <v>218</v>
      </c>
      <c r="C77" t="s">
        <v>118</v>
      </c>
      <c r="D77" t="s">
        <v>119</v>
      </c>
      <c r="E77">
        <v>600</v>
      </c>
      <c r="F77">
        <v>451.2</v>
      </c>
      <c r="G77">
        <v>148.80000000000001</v>
      </c>
      <c r="H77">
        <v>624</v>
      </c>
      <c r="I77">
        <v>0</v>
      </c>
      <c r="J77">
        <v>624</v>
      </c>
      <c r="K77">
        <v>556.79999999999995</v>
      </c>
      <c r="L77">
        <v>556.79999999999995</v>
      </c>
      <c r="M77">
        <v>0</v>
      </c>
      <c r="N77">
        <v>0</v>
      </c>
      <c r="O77">
        <v>288</v>
      </c>
      <c r="P77">
        <v>422.4</v>
      </c>
      <c r="Q77">
        <v>556.79999999999995</v>
      </c>
      <c r="R77">
        <v>0</v>
      </c>
      <c r="S77">
        <v>0.51724137931034486</v>
      </c>
      <c r="T77">
        <v>0.75862068965517249</v>
      </c>
      <c r="U77">
        <v>1</v>
      </c>
      <c r="V77" t="s">
        <v>435</v>
      </c>
      <c r="W77">
        <v>450</v>
      </c>
      <c r="X77">
        <v>9.6</v>
      </c>
      <c r="Y77">
        <v>1</v>
      </c>
      <c r="Z77">
        <v>0</v>
      </c>
      <c r="AA77">
        <v>150</v>
      </c>
      <c r="AB77">
        <v>300</v>
      </c>
      <c r="AC77">
        <v>450</v>
      </c>
      <c r="AD77">
        <v>600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">
        <v>537</v>
      </c>
      <c r="AP77" t="s">
        <v>543</v>
      </c>
      <c r="AQ77">
        <v>43617</v>
      </c>
      <c r="AR77">
        <v>43617</v>
      </c>
      <c r="AS77">
        <v>43617</v>
      </c>
      <c r="AT77">
        <v>43617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153.6</v>
      </c>
      <c r="CK77">
        <v>518.4</v>
      </c>
      <c r="CL77">
        <v>1</v>
      </c>
      <c r="CM77">
        <v>297.59999999999997</v>
      </c>
      <c r="CN77">
        <v>518.4</v>
      </c>
      <c r="CO77">
        <v>1</v>
      </c>
      <c r="CP77">
        <v>451.2</v>
      </c>
      <c r="CQ77">
        <v>806.4</v>
      </c>
      <c r="CR77">
        <v>1</v>
      </c>
      <c r="CS77">
        <v>604.79999999999995</v>
      </c>
      <c r="CT77">
        <v>806.40000000000009</v>
      </c>
      <c r="CU77">
        <v>1</v>
      </c>
      <c r="CV77">
        <v>710.4</v>
      </c>
      <c r="CW77">
        <v>1075.2</v>
      </c>
      <c r="CX77">
        <v>1</v>
      </c>
      <c r="CY77">
        <v>4</v>
      </c>
      <c r="CZ77">
        <v>4</v>
      </c>
      <c r="DA77">
        <v>0</v>
      </c>
      <c r="DB77">
        <v>1</v>
      </c>
      <c r="DC77">
        <v>1</v>
      </c>
      <c r="DD77">
        <v>1</v>
      </c>
      <c r="DE77">
        <v>4</v>
      </c>
      <c r="DF77">
        <v>3</v>
      </c>
      <c r="DG77">
        <v>475.20000000000005</v>
      </c>
      <c r="DH77" t="s">
        <v>539</v>
      </c>
      <c r="DI77" t="s">
        <v>356</v>
      </c>
      <c r="DJ77" t="s">
        <v>540</v>
      </c>
      <c r="DK77" t="s">
        <v>558</v>
      </c>
      <c r="DL77" t="s">
        <v>154</v>
      </c>
      <c r="DM77" t="s">
        <v>559</v>
      </c>
      <c r="DN77">
        <v>0</v>
      </c>
      <c r="DO77">
        <v>0</v>
      </c>
      <c r="DP77">
        <v>0</v>
      </c>
      <c r="DQ77">
        <v>0</v>
      </c>
      <c r="DR77">
        <v>0</v>
      </c>
      <c r="DS77" s="19">
        <f t="shared" si="2"/>
        <v>112.5</v>
      </c>
      <c r="DT77" s="19">
        <f t="shared" si="3"/>
        <v>11.71875</v>
      </c>
    </row>
    <row r="78" spans="1:124" hidden="1" x14ac:dyDescent="0.25">
      <c r="A78" t="s">
        <v>383</v>
      </c>
      <c r="B78" t="s">
        <v>218</v>
      </c>
      <c r="C78" t="s">
        <v>48</v>
      </c>
      <c r="D78" t="s">
        <v>49</v>
      </c>
      <c r="E78">
        <v>32</v>
      </c>
      <c r="F78">
        <v>0</v>
      </c>
      <c r="G78">
        <v>32</v>
      </c>
      <c r="H78">
        <v>72</v>
      </c>
      <c r="I78">
        <v>0</v>
      </c>
      <c r="J78">
        <v>72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544</v>
      </c>
      <c r="S78" t="s">
        <v>544</v>
      </c>
      <c r="T78" t="s">
        <v>544</v>
      </c>
      <c r="U78" t="s">
        <v>544</v>
      </c>
      <c r="V78" t="s">
        <v>435</v>
      </c>
      <c r="W78">
        <v>30</v>
      </c>
      <c r="X78">
        <v>24</v>
      </c>
      <c r="Y78">
        <v>1</v>
      </c>
      <c r="Z78">
        <v>0</v>
      </c>
      <c r="AA78">
        <v>8</v>
      </c>
      <c r="AB78">
        <v>16</v>
      </c>
      <c r="AC78">
        <v>24</v>
      </c>
      <c r="AD78">
        <v>32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">
        <v>537</v>
      </c>
      <c r="AP78" t="s">
        <v>543</v>
      </c>
      <c r="AQ78">
        <v>43617</v>
      </c>
      <c r="AR78">
        <v>43617</v>
      </c>
      <c r="AS78">
        <v>43617</v>
      </c>
      <c r="AT78">
        <v>43617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72</v>
      </c>
      <c r="CL78">
        <v>1</v>
      </c>
      <c r="CM78">
        <v>24</v>
      </c>
      <c r="CN78">
        <v>72</v>
      </c>
      <c r="CO78">
        <v>1</v>
      </c>
      <c r="CP78">
        <v>24</v>
      </c>
      <c r="CQ78">
        <v>72</v>
      </c>
      <c r="CR78">
        <v>1</v>
      </c>
      <c r="CS78">
        <v>24</v>
      </c>
      <c r="CT78">
        <v>72</v>
      </c>
      <c r="CU78">
        <v>1</v>
      </c>
      <c r="CV78">
        <v>48</v>
      </c>
      <c r="CW78">
        <v>72</v>
      </c>
      <c r="CX78">
        <v>1</v>
      </c>
      <c r="CY78">
        <v>4</v>
      </c>
      <c r="CZ78">
        <v>4</v>
      </c>
      <c r="DA78">
        <v>0</v>
      </c>
      <c r="DB78">
        <v>0</v>
      </c>
      <c r="DC78">
        <v>0</v>
      </c>
      <c r="DD78">
        <v>0</v>
      </c>
      <c r="DE78" t="s">
        <v>544</v>
      </c>
      <c r="DF78" t="s">
        <v>544</v>
      </c>
      <c r="DG78">
        <v>40</v>
      </c>
      <c r="DH78" t="s">
        <v>539</v>
      </c>
      <c r="DI78" t="s">
        <v>366</v>
      </c>
      <c r="DJ78" t="s">
        <v>540</v>
      </c>
      <c r="DK78" t="s">
        <v>558</v>
      </c>
      <c r="DL78" t="s">
        <v>158</v>
      </c>
      <c r="DM78" t="s">
        <v>560</v>
      </c>
      <c r="DN78">
        <v>0</v>
      </c>
      <c r="DO78">
        <v>0</v>
      </c>
      <c r="DP78">
        <v>0</v>
      </c>
      <c r="DQ78">
        <v>0</v>
      </c>
      <c r="DR78">
        <v>0</v>
      </c>
      <c r="DS78" s="19">
        <f t="shared" si="2"/>
        <v>7.5</v>
      </c>
      <c r="DT78" s="19">
        <f t="shared" si="3"/>
        <v>0.3125</v>
      </c>
    </row>
    <row r="79" spans="1:124" hidden="1" x14ac:dyDescent="0.25">
      <c r="A79" t="s">
        <v>383</v>
      </c>
      <c r="B79" t="s">
        <v>218</v>
      </c>
      <c r="C79" t="s">
        <v>11</v>
      </c>
      <c r="D79" t="s">
        <v>12</v>
      </c>
      <c r="E79">
        <v>6048</v>
      </c>
      <c r="F79">
        <v>5880</v>
      </c>
      <c r="G79">
        <v>168</v>
      </c>
      <c r="H79">
        <v>2592</v>
      </c>
      <c r="I79">
        <v>0</v>
      </c>
      <c r="J79">
        <v>2592</v>
      </c>
      <c r="K79">
        <v>4128</v>
      </c>
      <c r="L79">
        <v>4128</v>
      </c>
      <c r="M79">
        <v>0</v>
      </c>
      <c r="N79">
        <v>720</v>
      </c>
      <c r="O79">
        <v>720</v>
      </c>
      <c r="P79">
        <v>4128</v>
      </c>
      <c r="Q79">
        <v>4128</v>
      </c>
      <c r="R79">
        <v>0.1744186046511628</v>
      </c>
      <c r="S79">
        <v>0.1744186046511628</v>
      </c>
      <c r="T79">
        <v>1</v>
      </c>
      <c r="U79">
        <v>1</v>
      </c>
      <c r="V79" t="s">
        <v>435</v>
      </c>
      <c r="W79">
        <v>5350</v>
      </c>
      <c r="X79">
        <v>24</v>
      </c>
      <c r="Y79">
        <v>1</v>
      </c>
      <c r="Z79">
        <v>0</v>
      </c>
      <c r="AA79">
        <v>1512</v>
      </c>
      <c r="AB79">
        <v>3024</v>
      </c>
      <c r="AC79">
        <v>4536</v>
      </c>
      <c r="AD79">
        <v>6048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">
        <v>537</v>
      </c>
      <c r="AP79" t="s">
        <v>543</v>
      </c>
      <c r="AQ79">
        <v>43617</v>
      </c>
      <c r="AR79">
        <v>43617</v>
      </c>
      <c r="AS79">
        <v>43617</v>
      </c>
      <c r="AT79">
        <v>43617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1512</v>
      </c>
      <c r="CK79">
        <v>4344</v>
      </c>
      <c r="CL79">
        <v>1</v>
      </c>
      <c r="CM79">
        <v>3024</v>
      </c>
      <c r="CN79">
        <v>4344</v>
      </c>
      <c r="CO79">
        <v>1</v>
      </c>
      <c r="CP79">
        <v>4536</v>
      </c>
      <c r="CQ79">
        <v>5064</v>
      </c>
      <c r="CR79">
        <v>1</v>
      </c>
      <c r="CS79">
        <v>6048</v>
      </c>
      <c r="CT79">
        <v>8064</v>
      </c>
      <c r="CU79">
        <v>1</v>
      </c>
      <c r="CV79">
        <v>7392</v>
      </c>
      <c r="CW79">
        <v>8472</v>
      </c>
      <c r="CX79">
        <v>1</v>
      </c>
      <c r="CY79">
        <v>4</v>
      </c>
      <c r="CZ79">
        <v>4</v>
      </c>
      <c r="DA79">
        <v>0</v>
      </c>
      <c r="DB79">
        <v>0</v>
      </c>
      <c r="DC79">
        <v>1</v>
      </c>
      <c r="DD79">
        <v>1</v>
      </c>
      <c r="DE79">
        <v>4</v>
      </c>
      <c r="DF79">
        <v>2</v>
      </c>
      <c r="DG79">
        <v>2424</v>
      </c>
      <c r="DH79" t="s">
        <v>539</v>
      </c>
      <c r="DI79" t="s">
        <v>342</v>
      </c>
      <c r="DJ79" t="s">
        <v>540</v>
      </c>
      <c r="DK79" t="s">
        <v>558</v>
      </c>
      <c r="DL79" t="s">
        <v>158</v>
      </c>
      <c r="DM79" t="s">
        <v>560</v>
      </c>
      <c r="DN79">
        <v>0</v>
      </c>
      <c r="DO79">
        <v>0</v>
      </c>
      <c r="DP79">
        <v>0</v>
      </c>
      <c r="DQ79">
        <v>0</v>
      </c>
      <c r="DR79">
        <v>0</v>
      </c>
      <c r="DS79" s="19">
        <f t="shared" si="2"/>
        <v>1337.5</v>
      </c>
      <c r="DT79" s="19">
        <f t="shared" si="3"/>
        <v>55.729166666666664</v>
      </c>
    </row>
    <row r="80" spans="1:124" hidden="1" x14ac:dyDescent="0.25">
      <c r="A80" t="s">
        <v>383</v>
      </c>
      <c r="B80" t="s">
        <v>218</v>
      </c>
      <c r="C80" t="s">
        <v>384</v>
      </c>
      <c r="D80" t="s">
        <v>385</v>
      </c>
      <c r="E80">
        <v>17191</v>
      </c>
      <c r="F80">
        <v>16416</v>
      </c>
      <c r="G80">
        <v>775</v>
      </c>
      <c r="H80">
        <v>6744</v>
      </c>
      <c r="I80">
        <v>3312</v>
      </c>
      <c r="J80">
        <v>10056</v>
      </c>
      <c r="K80">
        <v>15816</v>
      </c>
      <c r="L80">
        <v>15816</v>
      </c>
      <c r="M80">
        <v>0</v>
      </c>
      <c r="N80">
        <v>5544</v>
      </c>
      <c r="O80">
        <v>5544</v>
      </c>
      <c r="P80">
        <v>12504</v>
      </c>
      <c r="Q80">
        <v>15816</v>
      </c>
      <c r="R80">
        <v>0.35053110773899848</v>
      </c>
      <c r="S80">
        <v>0.35053110773899848</v>
      </c>
      <c r="T80">
        <v>0.79059180576631261</v>
      </c>
      <c r="U80">
        <v>1</v>
      </c>
      <c r="V80" t="s">
        <v>435</v>
      </c>
      <c r="W80">
        <v>19440</v>
      </c>
      <c r="X80">
        <v>24</v>
      </c>
      <c r="Y80">
        <v>1</v>
      </c>
      <c r="Z80">
        <v>0</v>
      </c>
      <c r="AA80">
        <v>4297.75</v>
      </c>
      <c r="AB80">
        <v>8595.5</v>
      </c>
      <c r="AC80">
        <v>12893.25</v>
      </c>
      <c r="AD80">
        <v>17191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">
        <v>537</v>
      </c>
      <c r="AP80" t="s">
        <v>543</v>
      </c>
      <c r="AQ80">
        <v>43617</v>
      </c>
      <c r="AR80">
        <v>43617</v>
      </c>
      <c r="AS80">
        <v>43617</v>
      </c>
      <c r="AT80">
        <v>43617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4296</v>
      </c>
      <c r="CK80">
        <v>10656</v>
      </c>
      <c r="CL80">
        <v>1</v>
      </c>
      <c r="CM80">
        <v>8592</v>
      </c>
      <c r="CN80">
        <v>10656</v>
      </c>
      <c r="CO80">
        <v>1</v>
      </c>
      <c r="CP80">
        <v>12888</v>
      </c>
      <c r="CQ80">
        <v>16200</v>
      </c>
      <c r="CR80">
        <v>1</v>
      </c>
      <c r="CS80">
        <v>17184</v>
      </c>
      <c r="CT80">
        <v>23160</v>
      </c>
      <c r="CU80">
        <v>1</v>
      </c>
      <c r="CV80">
        <v>22056</v>
      </c>
      <c r="CW80">
        <v>23160</v>
      </c>
      <c r="CX80">
        <v>1</v>
      </c>
      <c r="CY80">
        <v>4</v>
      </c>
      <c r="CZ80">
        <v>4</v>
      </c>
      <c r="DA80">
        <v>1</v>
      </c>
      <c r="DB80">
        <v>0</v>
      </c>
      <c r="DC80">
        <v>1</v>
      </c>
      <c r="DD80">
        <v>1</v>
      </c>
      <c r="DE80">
        <v>4</v>
      </c>
      <c r="DF80">
        <v>3</v>
      </c>
      <c r="DG80">
        <v>9281</v>
      </c>
      <c r="DH80" t="s">
        <v>539</v>
      </c>
      <c r="DI80" t="s">
        <v>338</v>
      </c>
      <c r="DJ80" t="s">
        <v>540</v>
      </c>
      <c r="DK80" t="s">
        <v>558</v>
      </c>
      <c r="DL80" t="s">
        <v>158</v>
      </c>
      <c r="DM80" t="s">
        <v>560</v>
      </c>
      <c r="DN80">
        <v>0</v>
      </c>
      <c r="DO80">
        <v>0</v>
      </c>
      <c r="DP80">
        <v>0</v>
      </c>
      <c r="DQ80">
        <v>0</v>
      </c>
      <c r="DR80">
        <v>0</v>
      </c>
      <c r="DS80" s="19">
        <f t="shared" si="2"/>
        <v>4860</v>
      </c>
      <c r="DT80" s="19">
        <f t="shared" si="3"/>
        <v>202.5</v>
      </c>
    </row>
    <row r="81" spans="1:124" hidden="1" x14ac:dyDescent="0.25">
      <c r="A81" t="s">
        <v>383</v>
      </c>
      <c r="B81" t="s">
        <v>218</v>
      </c>
      <c r="C81" t="s">
        <v>38</v>
      </c>
      <c r="D81" t="s">
        <v>39</v>
      </c>
      <c r="E81">
        <v>4575</v>
      </c>
      <c r="F81">
        <v>4872</v>
      </c>
      <c r="G81">
        <v>-297</v>
      </c>
      <c r="H81">
        <v>1944</v>
      </c>
      <c r="I81">
        <v>0</v>
      </c>
      <c r="J81">
        <v>1944</v>
      </c>
      <c r="K81">
        <v>2712</v>
      </c>
      <c r="L81">
        <v>2712</v>
      </c>
      <c r="M81">
        <v>0</v>
      </c>
      <c r="N81">
        <v>0</v>
      </c>
      <c r="O81">
        <v>672</v>
      </c>
      <c r="P81">
        <v>2712</v>
      </c>
      <c r="Q81">
        <v>2712</v>
      </c>
      <c r="R81">
        <v>0</v>
      </c>
      <c r="S81">
        <v>0.24778761061946902</v>
      </c>
      <c r="T81">
        <v>1</v>
      </c>
      <c r="U81">
        <v>1</v>
      </c>
      <c r="V81" t="s">
        <v>435</v>
      </c>
      <c r="W81">
        <v>4774</v>
      </c>
      <c r="X81">
        <v>24</v>
      </c>
      <c r="Y81">
        <v>1</v>
      </c>
      <c r="Z81">
        <v>0</v>
      </c>
      <c r="AA81">
        <v>1143.75</v>
      </c>
      <c r="AB81">
        <v>2287.5</v>
      </c>
      <c r="AC81">
        <v>3431.25</v>
      </c>
      <c r="AD81">
        <v>4575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">
        <v>537</v>
      </c>
      <c r="AP81" t="s">
        <v>543</v>
      </c>
      <c r="AQ81">
        <v>43617</v>
      </c>
      <c r="AR81">
        <v>43617</v>
      </c>
      <c r="AS81">
        <v>43617</v>
      </c>
      <c r="AT81">
        <v>43617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1152</v>
      </c>
      <c r="CK81">
        <v>4104</v>
      </c>
      <c r="CL81">
        <v>1</v>
      </c>
      <c r="CM81">
        <v>2280</v>
      </c>
      <c r="CN81">
        <v>4104</v>
      </c>
      <c r="CO81">
        <v>1</v>
      </c>
      <c r="CP81">
        <v>3432</v>
      </c>
      <c r="CQ81">
        <v>4104</v>
      </c>
      <c r="CR81">
        <v>1</v>
      </c>
      <c r="CS81">
        <v>4584</v>
      </c>
      <c r="CT81">
        <v>6816</v>
      </c>
      <c r="CU81">
        <v>1</v>
      </c>
      <c r="CV81">
        <v>5760</v>
      </c>
      <c r="CW81">
        <v>6816</v>
      </c>
      <c r="CX81">
        <v>1</v>
      </c>
      <c r="CY81">
        <v>4</v>
      </c>
      <c r="CZ81">
        <v>4</v>
      </c>
      <c r="DA81">
        <v>0</v>
      </c>
      <c r="DB81">
        <v>0</v>
      </c>
      <c r="DC81">
        <v>1</v>
      </c>
      <c r="DD81">
        <v>1</v>
      </c>
      <c r="DE81">
        <v>4</v>
      </c>
      <c r="DF81">
        <v>2</v>
      </c>
      <c r="DG81">
        <v>2241</v>
      </c>
      <c r="DH81" t="s">
        <v>539</v>
      </c>
      <c r="DI81" t="s">
        <v>344</v>
      </c>
      <c r="DJ81" t="s">
        <v>540</v>
      </c>
      <c r="DK81" t="s">
        <v>558</v>
      </c>
      <c r="DL81" t="s">
        <v>158</v>
      </c>
      <c r="DM81" t="s">
        <v>560</v>
      </c>
      <c r="DN81">
        <v>0</v>
      </c>
      <c r="DO81">
        <v>0</v>
      </c>
      <c r="DP81">
        <v>0</v>
      </c>
      <c r="DQ81">
        <v>0</v>
      </c>
      <c r="DR81">
        <v>0</v>
      </c>
      <c r="DS81" s="19">
        <f t="shared" si="2"/>
        <v>1193.5</v>
      </c>
      <c r="DT81" s="19">
        <f t="shared" si="3"/>
        <v>49.729166666666664</v>
      </c>
    </row>
    <row r="82" spans="1:124" hidden="1" x14ac:dyDescent="0.25">
      <c r="A82" t="s">
        <v>383</v>
      </c>
      <c r="B82" t="s">
        <v>218</v>
      </c>
      <c r="C82" t="s">
        <v>396</v>
      </c>
      <c r="D82" t="s">
        <v>397</v>
      </c>
      <c r="E82">
        <v>5552</v>
      </c>
      <c r="F82">
        <v>5808</v>
      </c>
      <c r="G82">
        <v>-256</v>
      </c>
      <c r="H82">
        <v>48</v>
      </c>
      <c r="I82">
        <v>3168</v>
      </c>
      <c r="J82">
        <v>3216</v>
      </c>
      <c r="K82">
        <v>3240</v>
      </c>
      <c r="L82">
        <v>3240</v>
      </c>
      <c r="M82">
        <v>0</v>
      </c>
      <c r="N82">
        <v>0</v>
      </c>
      <c r="O82">
        <v>72</v>
      </c>
      <c r="P82">
        <v>72</v>
      </c>
      <c r="Q82">
        <v>3240</v>
      </c>
      <c r="R82">
        <v>0</v>
      </c>
      <c r="S82">
        <v>2.2222222222222223E-2</v>
      </c>
      <c r="T82">
        <v>2.2222222222222223E-2</v>
      </c>
      <c r="U82">
        <v>1</v>
      </c>
      <c r="V82" t="s">
        <v>435</v>
      </c>
      <c r="W82">
        <v>7552</v>
      </c>
      <c r="X82">
        <v>24</v>
      </c>
      <c r="Y82">
        <v>1</v>
      </c>
      <c r="Z82">
        <v>0</v>
      </c>
      <c r="AA82">
        <v>1388</v>
      </c>
      <c r="AB82">
        <v>2776</v>
      </c>
      <c r="AC82">
        <v>4164</v>
      </c>
      <c r="AD82">
        <v>5552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">
        <v>537</v>
      </c>
      <c r="AP82" t="s">
        <v>543</v>
      </c>
      <c r="AQ82">
        <v>43617</v>
      </c>
      <c r="AR82">
        <v>43617</v>
      </c>
      <c r="AS82">
        <v>43617</v>
      </c>
      <c r="AT82">
        <v>43617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1392</v>
      </c>
      <c r="CK82">
        <v>5784</v>
      </c>
      <c r="CL82">
        <v>1</v>
      </c>
      <c r="CM82">
        <v>2784</v>
      </c>
      <c r="CN82">
        <v>5784</v>
      </c>
      <c r="CO82">
        <v>1</v>
      </c>
      <c r="CP82">
        <v>4176</v>
      </c>
      <c r="CQ82">
        <v>5856</v>
      </c>
      <c r="CR82">
        <v>1</v>
      </c>
      <c r="CS82">
        <v>5544</v>
      </c>
      <c r="CT82">
        <v>5856</v>
      </c>
      <c r="CU82">
        <v>1</v>
      </c>
      <c r="CV82">
        <v>7440</v>
      </c>
      <c r="CW82">
        <v>5856</v>
      </c>
      <c r="CX82">
        <v>0</v>
      </c>
      <c r="CY82">
        <v>4</v>
      </c>
      <c r="CZ82">
        <v>4</v>
      </c>
      <c r="DA82">
        <v>0</v>
      </c>
      <c r="DB82">
        <v>0</v>
      </c>
      <c r="DC82">
        <v>0</v>
      </c>
      <c r="DD82">
        <v>1</v>
      </c>
      <c r="DE82">
        <v>4</v>
      </c>
      <c r="DF82">
        <v>1</v>
      </c>
      <c r="DG82">
        <v>3472</v>
      </c>
      <c r="DH82" t="s">
        <v>539</v>
      </c>
      <c r="DI82" t="s">
        <v>340</v>
      </c>
      <c r="DJ82" t="s">
        <v>540</v>
      </c>
      <c r="DK82" t="s">
        <v>558</v>
      </c>
      <c r="DL82" t="s">
        <v>158</v>
      </c>
      <c r="DM82" t="s">
        <v>560</v>
      </c>
      <c r="DN82">
        <v>0</v>
      </c>
      <c r="DO82">
        <v>0</v>
      </c>
      <c r="DP82">
        <v>0</v>
      </c>
      <c r="DQ82">
        <v>0</v>
      </c>
      <c r="DR82">
        <v>0</v>
      </c>
      <c r="DS82" s="19">
        <f t="shared" si="2"/>
        <v>1888</v>
      </c>
      <c r="DT82" s="19">
        <f t="shared" si="3"/>
        <v>78.666666666666671</v>
      </c>
    </row>
    <row r="83" spans="1:124" hidden="1" x14ac:dyDescent="0.25">
      <c r="A83" t="s">
        <v>383</v>
      </c>
      <c r="B83" t="s">
        <v>218</v>
      </c>
      <c r="C83" t="s">
        <v>40</v>
      </c>
      <c r="D83" t="s">
        <v>41</v>
      </c>
      <c r="E83">
        <v>480</v>
      </c>
      <c r="F83">
        <v>576</v>
      </c>
      <c r="G83">
        <v>-96</v>
      </c>
      <c r="H83">
        <v>696</v>
      </c>
      <c r="I83">
        <v>0</v>
      </c>
      <c r="J83">
        <v>696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544</v>
      </c>
      <c r="S83" t="s">
        <v>544</v>
      </c>
      <c r="T83" t="s">
        <v>544</v>
      </c>
      <c r="U83" t="s">
        <v>544</v>
      </c>
      <c r="V83" t="s">
        <v>435</v>
      </c>
      <c r="W83">
        <v>750</v>
      </c>
      <c r="X83">
        <v>24</v>
      </c>
      <c r="Y83">
        <v>1</v>
      </c>
      <c r="Z83">
        <v>0</v>
      </c>
      <c r="AA83">
        <v>120</v>
      </c>
      <c r="AB83">
        <v>240</v>
      </c>
      <c r="AC83">
        <v>360</v>
      </c>
      <c r="AD83">
        <v>480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 t="s">
        <v>537</v>
      </c>
      <c r="AP83" t="s">
        <v>543</v>
      </c>
      <c r="AQ83">
        <v>43617</v>
      </c>
      <c r="AR83">
        <v>43617</v>
      </c>
      <c r="AS83">
        <v>43617</v>
      </c>
      <c r="AT83">
        <v>43617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120</v>
      </c>
      <c r="CK83">
        <v>1272</v>
      </c>
      <c r="CL83">
        <v>1</v>
      </c>
      <c r="CM83">
        <v>240</v>
      </c>
      <c r="CN83">
        <v>1272</v>
      </c>
      <c r="CO83">
        <v>1</v>
      </c>
      <c r="CP83">
        <v>360</v>
      </c>
      <c r="CQ83">
        <v>1272</v>
      </c>
      <c r="CR83">
        <v>1</v>
      </c>
      <c r="CS83">
        <v>480</v>
      </c>
      <c r="CT83">
        <v>1272</v>
      </c>
      <c r="CU83">
        <v>1</v>
      </c>
      <c r="CV83">
        <v>672</v>
      </c>
      <c r="CW83">
        <v>1272</v>
      </c>
      <c r="CX83">
        <v>1</v>
      </c>
      <c r="CY83">
        <v>4</v>
      </c>
      <c r="CZ83">
        <v>4</v>
      </c>
      <c r="DA83">
        <v>0</v>
      </c>
      <c r="DB83">
        <v>0</v>
      </c>
      <c r="DC83">
        <v>0</v>
      </c>
      <c r="DD83">
        <v>0</v>
      </c>
      <c r="DE83" t="s">
        <v>544</v>
      </c>
      <c r="DF83" t="s">
        <v>544</v>
      </c>
      <c r="DG83">
        <v>792</v>
      </c>
      <c r="DH83" t="s">
        <v>539</v>
      </c>
      <c r="DI83" t="s">
        <v>346</v>
      </c>
      <c r="DJ83" t="s">
        <v>540</v>
      </c>
      <c r="DK83" t="s">
        <v>558</v>
      </c>
      <c r="DL83" t="s">
        <v>158</v>
      </c>
      <c r="DM83" t="s">
        <v>560</v>
      </c>
      <c r="DN83">
        <v>0</v>
      </c>
      <c r="DO83">
        <v>0</v>
      </c>
      <c r="DP83">
        <v>0</v>
      </c>
      <c r="DQ83">
        <v>0</v>
      </c>
      <c r="DR83">
        <v>0</v>
      </c>
      <c r="DS83" s="19">
        <f t="shared" si="2"/>
        <v>187.5</v>
      </c>
      <c r="DT83" s="19">
        <f t="shared" si="3"/>
        <v>7.8125</v>
      </c>
    </row>
    <row r="84" spans="1:124" hidden="1" x14ac:dyDescent="0.25">
      <c r="A84" t="s">
        <v>383</v>
      </c>
      <c r="B84" t="s">
        <v>218</v>
      </c>
      <c r="C84" t="s">
        <v>74</v>
      </c>
      <c r="D84" t="s">
        <v>75</v>
      </c>
      <c r="E84">
        <v>382</v>
      </c>
      <c r="F84">
        <v>360</v>
      </c>
      <c r="G84">
        <v>22</v>
      </c>
      <c r="H84">
        <v>336</v>
      </c>
      <c r="I84">
        <v>0</v>
      </c>
      <c r="J84">
        <v>336</v>
      </c>
      <c r="K84">
        <v>192</v>
      </c>
      <c r="L84">
        <v>192</v>
      </c>
      <c r="M84">
        <v>0</v>
      </c>
      <c r="N84">
        <v>0</v>
      </c>
      <c r="O84">
        <v>24</v>
      </c>
      <c r="P84">
        <v>192</v>
      </c>
      <c r="Q84">
        <v>192</v>
      </c>
      <c r="R84">
        <v>0</v>
      </c>
      <c r="S84">
        <v>0.125</v>
      </c>
      <c r="T84">
        <v>1</v>
      </c>
      <c r="U84">
        <v>1</v>
      </c>
      <c r="V84" t="s">
        <v>435</v>
      </c>
      <c r="W84">
        <v>300</v>
      </c>
      <c r="X84">
        <v>24</v>
      </c>
      <c r="Y84">
        <v>1</v>
      </c>
      <c r="Z84">
        <v>0</v>
      </c>
      <c r="AA84">
        <v>95.5</v>
      </c>
      <c r="AB84">
        <v>191</v>
      </c>
      <c r="AC84">
        <v>286.5</v>
      </c>
      <c r="AD84">
        <v>382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t="s">
        <v>537</v>
      </c>
      <c r="AP84" t="s">
        <v>543</v>
      </c>
      <c r="AQ84">
        <v>43617</v>
      </c>
      <c r="AR84">
        <v>43617</v>
      </c>
      <c r="AS84">
        <v>43617</v>
      </c>
      <c r="AT84">
        <v>43617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96</v>
      </c>
      <c r="CK84">
        <v>504</v>
      </c>
      <c r="CL84">
        <v>1</v>
      </c>
      <c r="CM84">
        <v>192</v>
      </c>
      <c r="CN84">
        <v>504</v>
      </c>
      <c r="CO84">
        <v>1</v>
      </c>
      <c r="CP84">
        <v>288</v>
      </c>
      <c r="CQ84">
        <v>504</v>
      </c>
      <c r="CR84">
        <v>1</v>
      </c>
      <c r="CS84">
        <v>384</v>
      </c>
      <c r="CT84">
        <v>576</v>
      </c>
      <c r="CU84">
        <v>1</v>
      </c>
      <c r="CV84">
        <v>456</v>
      </c>
      <c r="CW84">
        <v>696</v>
      </c>
      <c r="CX84">
        <v>1</v>
      </c>
      <c r="CY84">
        <v>4</v>
      </c>
      <c r="CZ84">
        <v>4</v>
      </c>
      <c r="DA84">
        <v>0</v>
      </c>
      <c r="DB84">
        <v>0</v>
      </c>
      <c r="DC84">
        <v>1</v>
      </c>
      <c r="DD84">
        <v>1</v>
      </c>
      <c r="DE84">
        <v>4</v>
      </c>
      <c r="DF84">
        <v>2</v>
      </c>
      <c r="DG84">
        <v>314</v>
      </c>
      <c r="DH84" t="s">
        <v>539</v>
      </c>
      <c r="DI84" t="s">
        <v>352</v>
      </c>
      <c r="DJ84" t="s">
        <v>540</v>
      </c>
      <c r="DK84" t="s">
        <v>558</v>
      </c>
      <c r="DL84" t="s">
        <v>158</v>
      </c>
      <c r="DM84" t="s">
        <v>560</v>
      </c>
      <c r="DN84">
        <v>0</v>
      </c>
      <c r="DO84">
        <v>0</v>
      </c>
      <c r="DP84">
        <v>0</v>
      </c>
      <c r="DQ84">
        <v>0</v>
      </c>
      <c r="DR84">
        <v>0</v>
      </c>
      <c r="DS84" s="19">
        <f t="shared" si="2"/>
        <v>75</v>
      </c>
      <c r="DT84" s="19">
        <f t="shared" si="3"/>
        <v>3.125</v>
      </c>
    </row>
    <row r="85" spans="1:124" x14ac:dyDescent="0.25">
      <c r="A85" t="s">
        <v>383</v>
      </c>
      <c r="B85" t="s">
        <v>218</v>
      </c>
      <c r="C85" t="s">
        <v>259</v>
      </c>
      <c r="D85" t="s">
        <v>260</v>
      </c>
      <c r="E85">
        <v>12157</v>
      </c>
      <c r="F85">
        <v>10816.320000000002</v>
      </c>
      <c r="G85">
        <v>1340.6799999999985</v>
      </c>
      <c r="H85">
        <v>3933</v>
      </c>
      <c r="I85">
        <v>2307.36</v>
      </c>
      <c r="J85">
        <v>6240.3600000000006</v>
      </c>
      <c r="K85">
        <v>11010.119999999999</v>
      </c>
      <c r="L85">
        <v>11010.119999999999</v>
      </c>
      <c r="M85">
        <v>0</v>
      </c>
      <c r="N85">
        <v>1153.68</v>
      </c>
      <c r="O85">
        <v>4338.84</v>
      </c>
      <c r="P85">
        <v>8702.76</v>
      </c>
      <c r="Q85">
        <v>11010.119999999999</v>
      </c>
      <c r="R85">
        <v>0.10478359908883829</v>
      </c>
      <c r="S85">
        <v>0.39407744874715267</v>
      </c>
      <c r="T85">
        <v>0.79043280182232356</v>
      </c>
      <c r="U85">
        <v>1</v>
      </c>
      <c r="V85" t="s">
        <v>435</v>
      </c>
      <c r="W85">
        <v>10000</v>
      </c>
      <c r="X85">
        <v>12.54</v>
      </c>
      <c r="Y85">
        <v>1</v>
      </c>
      <c r="Z85">
        <v>0</v>
      </c>
      <c r="AA85">
        <v>3039.25</v>
      </c>
      <c r="AB85">
        <v>6078.5</v>
      </c>
      <c r="AC85">
        <v>9117.75</v>
      </c>
      <c r="AD85">
        <v>12157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">
        <v>537</v>
      </c>
      <c r="AP85" t="s">
        <v>543</v>
      </c>
      <c r="AQ85">
        <v>43617</v>
      </c>
      <c r="AR85">
        <v>43617</v>
      </c>
      <c r="AS85">
        <v>43617</v>
      </c>
      <c r="AT85">
        <v>43617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3034.68</v>
      </c>
      <c r="CK85">
        <v>6046.5599999999995</v>
      </c>
      <c r="CL85">
        <v>1</v>
      </c>
      <c r="CM85">
        <v>6081.9</v>
      </c>
      <c r="CN85">
        <v>6046.5599999999986</v>
      </c>
      <c r="CO85">
        <v>0</v>
      </c>
      <c r="CP85">
        <v>9116.58</v>
      </c>
      <c r="CQ85">
        <v>8454.2399999999961</v>
      </c>
      <c r="CR85">
        <v>0</v>
      </c>
      <c r="CS85">
        <v>12151.259999999998</v>
      </c>
      <c r="CT85">
        <v>11927.819999999992</v>
      </c>
      <c r="CU85">
        <v>0</v>
      </c>
      <c r="CV85">
        <v>14659.259999999998</v>
      </c>
      <c r="CW85">
        <v>14749.320000000002</v>
      </c>
      <c r="CX85">
        <v>1</v>
      </c>
      <c r="CY85">
        <v>4</v>
      </c>
      <c r="CZ85">
        <v>1</v>
      </c>
      <c r="DA85">
        <v>0</v>
      </c>
      <c r="DB85">
        <v>0</v>
      </c>
      <c r="DC85">
        <v>1</v>
      </c>
      <c r="DD85">
        <v>1</v>
      </c>
      <c r="DE85">
        <v>4</v>
      </c>
      <c r="DF85">
        <v>2</v>
      </c>
      <c r="DG85">
        <v>4899.68</v>
      </c>
      <c r="DH85" t="s">
        <v>539</v>
      </c>
      <c r="DI85" t="s">
        <v>350</v>
      </c>
      <c r="DJ85" t="s">
        <v>540</v>
      </c>
      <c r="DK85" t="s">
        <v>558</v>
      </c>
      <c r="DL85" t="s">
        <v>157</v>
      </c>
      <c r="DM85" t="s">
        <v>561</v>
      </c>
      <c r="DN85">
        <v>0</v>
      </c>
      <c r="DO85">
        <v>0</v>
      </c>
      <c r="DP85">
        <v>0</v>
      </c>
      <c r="DQ85">
        <v>0</v>
      </c>
      <c r="DR85">
        <v>0</v>
      </c>
      <c r="DS85" s="19">
        <f t="shared" si="2"/>
        <v>2500</v>
      </c>
      <c r="DT85" s="19">
        <f t="shared" si="3"/>
        <v>199.36204146730464</v>
      </c>
    </row>
    <row r="86" spans="1:124" hidden="1" x14ac:dyDescent="0.25">
      <c r="A86" t="s">
        <v>383</v>
      </c>
      <c r="B86" t="s">
        <v>218</v>
      </c>
      <c r="C86" t="s">
        <v>264</v>
      </c>
      <c r="D86" t="s">
        <v>283</v>
      </c>
      <c r="E86">
        <v>7255</v>
      </c>
      <c r="F86">
        <v>7007.9999999999973</v>
      </c>
      <c r="G86">
        <v>247.00000000000273</v>
      </c>
      <c r="H86">
        <v>5266.8</v>
      </c>
      <c r="I86">
        <v>0</v>
      </c>
      <c r="J86">
        <v>5266.8</v>
      </c>
      <c r="K86">
        <v>7774.8</v>
      </c>
      <c r="L86">
        <v>7774.8</v>
      </c>
      <c r="M86">
        <v>0</v>
      </c>
      <c r="N86">
        <v>712.8</v>
      </c>
      <c r="O86">
        <v>4659.6000000000004</v>
      </c>
      <c r="P86">
        <v>7774.8</v>
      </c>
      <c r="Q86">
        <v>7774.8</v>
      </c>
      <c r="R86">
        <v>9.168081494057724E-2</v>
      </c>
      <c r="S86">
        <v>0.59932088285229201</v>
      </c>
      <c r="T86">
        <v>1</v>
      </c>
      <c r="U86">
        <v>1</v>
      </c>
      <c r="V86" t="s">
        <v>435</v>
      </c>
      <c r="W86">
        <v>8150</v>
      </c>
      <c r="X86">
        <v>13.2</v>
      </c>
      <c r="Y86">
        <v>1</v>
      </c>
      <c r="Z86">
        <v>0</v>
      </c>
      <c r="AA86">
        <v>1813.75</v>
      </c>
      <c r="AB86">
        <v>3627.5</v>
      </c>
      <c r="AC86">
        <v>5441.25</v>
      </c>
      <c r="AD86">
        <v>7255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">
        <v>537</v>
      </c>
      <c r="AP86" t="s">
        <v>543</v>
      </c>
      <c r="AQ86">
        <v>43617</v>
      </c>
      <c r="AR86">
        <v>43617</v>
      </c>
      <c r="AS86">
        <v>43617</v>
      </c>
      <c r="AT86">
        <v>43617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1808.3999999999999</v>
      </c>
      <c r="CK86">
        <v>4500</v>
      </c>
      <c r="CL86">
        <v>1</v>
      </c>
      <c r="CM86">
        <v>3630</v>
      </c>
      <c r="CN86">
        <v>4500</v>
      </c>
      <c r="CO86">
        <v>1</v>
      </c>
      <c r="CP86">
        <v>5438.4</v>
      </c>
      <c r="CQ86">
        <v>6004.7999999999993</v>
      </c>
      <c r="CR86">
        <v>1</v>
      </c>
      <c r="CS86">
        <v>7260</v>
      </c>
      <c r="CT86">
        <v>12274.8</v>
      </c>
      <c r="CU86">
        <v>1</v>
      </c>
      <c r="CV86">
        <v>9292.7999999999993</v>
      </c>
      <c r="CW86">
        <v>12274.799999999997</v>
      </c>
      <c r="CX86">
        <v>1</v>
      </c>
      <c r="CY86">
        <v>4</v>
      </c>
      <c r="CZ86">
        <v>4</v>
      </c>
      <c r="DA86">
        <v>0</v>
      </c>
      <c r="DB86">
        <v>1</v>
      </c>
      <c r="DC86">
        <v>1</v>
      </c>
      <c r="DD86">
        <v>1</v>
      </c>
      <c r="DE86">
        <v>4</v>
      </c>
      <c r="DF86">
        <v>3</v>
      </c>
      <c r="DG86">
        <v>5019.7999999999975</v>
      </c>
      <c r="DH86" t="s">
        <v>539</v>
      </c>
      <c r="DI86" t="s">
        <v>348</v>
      </c>
      <c r="DJ86" t="s">
        <v>540</v>
      </c>
      <c r="DK86" t="s">
        <v>558</v>
      </c>
      <c r="DL86" t="s">
        <v>157</v>
      </c>
      <c r="DM86" t="s">
        <v>561</v>
      </c>
      <c r="DN86">
        <v>0</v>
      </c>
      <c r="DO86">
        <v>0</v>
      </c>
      <c r="DP86">
        <v>0</v>
      </c>
      <c r="DQ86">
        <v>0</v>
      </c>
      <c r="DR86">
        <v>0</v>
      </c>
      <c r="DS86" s="19">
        <f t="shared" si="2"/>
        <v>2037.5</v>
      </c>
      <c r="DT86" s="19">
        <f t="shared" si="3"/>
        <v>154.35606060606062</v>
      </c>
    </row>
    <row r="87" spans="1:124" hidden="1" x14ac:dyDescent="0.25">
      <c r="A87" t="s">
        <v>383</v>
      </c>
      <c r="B87" t="s">
        <v>218</v>
      </c>
      <c r="C87" t="s">
        <v>197</v>
      </c>
      <c r="D87" t="s">
        <v>395</v>
      </c>
      <c r="E87">
        <v>34025</v>
      </c>
      <c r="F87">
        <v>32880</v>
      </c>
      <c r="G87">
        <v>1145</v>
      </c>
      <c r="H87">
        <v>8352</v>
      </c>
      <c r="I87">
        <v>13968</v>
      </c>
      <c r="J87">
        <v>22320</v>
      </c>
      <c r="K87">
        <v>37416</v>
      </c>
      <c r="L87">
        <v>37416</v>
      </c>
      <c r="M87">
        <v>0</v>
      </c>
      <c r="N87">
        <v>3120</v>
      </c>
      <c r="O87">
        <v>16248</v>
      </c>
      <c r="P87">
        <v>16248</v>
      </c>
      <c r="Q87">
        <v>37416</v>
      </c>
      <c r="R87">
        <v>8.3386786401539445E-2</v>
      </c>
      <c r="S87">
        <v>0.43425272610647853</v>
      </c>
      <c r="T87">
        <v>0.43425272610647853</v>
      </c>
      <c r="U87">
        <v>1</v>
      </c>
      <c r="V87" t="s">
        <v>435</v>
      </c>
      <c r="W87">
        <v>43400</v>
      </c>
      <c r="X87">
        <v>24</v>
      </c>
      <c r="Y87">
        <v>1</v>
      </c>
      <c r="Z87">
        <v>0</v>
      </c>
      <c r="AA87">
        <v>8506.25</v>
      </c>
      <c r="AB87">
        <v>17012.5</v>
      </c>
      <c r="AC87">
        <v>25518.75</v>
      </c>
      <c r="AD87">
        <v>34025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">
        <v>537</v>
      </c>
      <c r="AP87" t="s">
        <v>543</v>
      </c>
      <c r="AQ87">
        <v>43617</v>
      </c>
      <c r="AR87">
        <v>43617</v>
      </c>
      <c r="AS87">
        <v>43617</v>
      </c>
      <c r="AT87">
        <v>43617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8496</v>
      </c>
      <c r="CK87">
        <v>17784</v>
      </c>
      <c r="CL87">
        <v>1</v>
      </c>
      <c r="CM87">
        <v>17016</v>
      </c>
      <c r="CN87">
        <v>17784</v>
      </c>
      <c r="CO87">
        <v>1</v>
      </c>
      <c r="CP87">
        <v>25512</v>
      </c>
      <c r="CQ87">
        <v>22104</v>
      </c>
      <c r="CR87">
        <v>0</v>
      </c>
      <c r="CS87">
        <v>34032</v>
      </c>
      <c r="CT87">
        <v>34032</v>
      </c>
      <c r="CU87">
        <v>1</v>
      </c>
      <c r="CV87">
        <v>44880</v>
      </c>
      <c r="CW87">
        <v>41232</v>
      </c>
      <c r="CX87">
        <v>0</v>
      </c>
      <c r="CY87">
        <v>4</v>
      </c>
      <c r="CZ87">
        <v>3</v>
      </c>
      <c r="DA87">
        <v>0</v>
      </c>
      <c r="DB87">
        <v>0</v>
      </c>
      <c r="DC87">
        <v>0</v>
      </c>
      <c r="DD87">
        <v>1</v>
      </c>
      <c r="DE87">
        <v>4</v>
      </c>
      <c r="DF87">
        <v>1</v>
      </c>
      <c r="DG87">
        <v>21175</v>
      </c>
      <c r="DH87" t="s">
        <v>539</v>
      </c>
      <c r="DI87" t="s">
        <v>340</v>
      </c>
      <c r="DJ87" t="s">
        <v>540</v>
      </c>
      <c r="DK87" t="s">
        <v>558</v>
      </c>
      <c r="DL87" t="s">
        <v>157</v>
      </c>
      <c r="DM87" t="s">
        <v>561</v>
      </c>
      <c r="DN87">
        <v>0</v>
      </c>
      <c r="DO87">
        <v>0</v>
      </c>
      <c r="DP87">
        <v>0</v>
      </c>
      <c r="DQ87">
        <v>0</v>
      </c>
      <c r="DR87">
        <v>0</v>
      </c>
      <c r="DS87" s="19">
        <f t="shared" si="2"/>
        <v>10850</v>
      </c>
      <c r="DT87" s="19">
        <f t="shared" si="3"/>
        <v>452.08333333333331</v>
      </c>
    </row>
    <row r="88" spans="1:124" hidden="1" x14ac:dyDescent="0.25">
      <c r="A88" t="s">
        <v>383</v>
      </c>
      <c r="B88" t="s">
        <v>218</v>
      </c>
      <c r="C88" t="s">
        <v>387</v>
      </c>
      <c r="D88" t="s">
        <v>398</v>
      </c>
      <c r="E88">
        <v>1635</v>
      </c>
      <c r="F88">
        <v>1536</v>
      </c>
      <c r="G88">
        <v>99</v>
      </c>
      <c r="H88">
        <v>1896</v>
      </c>
      <c r="I88">
        <v>0</v>
      </c>
      <c r="J88">
        <v>1896</v>
      </c>
      <c r="K88">
        <v>2424</v>
      </c>
      <c r="L88">
        <v>2424</v>
      </c>
      <c r="M88">
        <v>0</v>
      </c>
      <c r="N88">
        <v>0</v>
      </c>
      <c r="O88">
        <v>936</v>
      </c>
      <c r="P88">
        <v>2424</v>
      </c>
      <c r="Q88">
        <v>2424</v>
      </c>
      <c r="R88">
        <v>0</v>
      </c>
      <c r="S88">
        <v>0.38613861386138615</v>
      </c>
      <c r="T88">
        <v>1</v>
      </c>
      <c r="U88">
        <v>1</v>
      </c>
      <c r="V88" t="s">
        <v>435</v>
      </c>
      <c r="W88">
        <v>2175</v>
      </c>
      <c r="X88">
        <v>24</v>
      </c>
      <c r="Y88">
        <v>1</v>
      </c>
      <c r="Z88">
        <v>0</v>
      </c>
      <c r="AA88">
        <v>408.75</v>
      </c>
      <c r="AB88">
        <v>817.5</v>
      </c>
      <c r="AC88">
        <v>1226.25</v>
      </c>
      <c r="AD88">
        <v>1635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">
        <v>537</v>
      </c>
      <c r="AP88" t="s">
        <v>543</v>
      </c>
      <c r="AQ88">
        <v>43617</v>
      </c>
      <c r="AR88">
        <v>43617</v>
      </c>
      <c r="AS88">
        <v>43617</v>
      </c>
      <c r="AT88">
        <v>43617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408</v>
      </c>
      <c r="CK88">
        <v>1008</v>
      </c>
      <c r="CL88">
        <v>1</v>
      </c>
      <c r="CM88">
        <v>816</v>
      </c>
      <c r="CN88">
        <v>1008</v>
      </c>
      <c r="CO88">
        <v>1</v>
      </c>
      <c r="CP88">
        <v>1224</v>
      </c>
      <c r="CQ88">
        <v>1944</v>
      </c>
      <c r="CR88">
        <v>1</v>
      </c>
      <c r="CS88">
        <v>1632</v>
      </c>
      <c r="CT88">
        <v>1944</v>
      </c>
      <c r="CU88">
        <v>1</v>
      </c>
      <c r="CV88">
        <v>2184</v>
      </c>
      <c r="CW88">
        <v>3432</v>
      </c>
      <c r="CX88">
        <v>1</v>
      </c>
      <c r="CY88">
        <v>4</v>
      </c>
      <c r="CZ88">
        <v>4</v>
      </c>
      <c r="DA88">
        <v>0</v>
      </c>
      <c r="DB88">
        <v>0</v>
      </c>
      <c r="DC88">
        <v>1</v>
      </c>
      <c r="DD88">
        <v>1</v>
      </c>
      <c r="DE88">
        <v>4</v>
      </c>
      <c r="DF88">
        <v>2</v>
      </c>
      <c r="DG88">
        <v>1797</v>
      </c>
      <c r="DH88" t="s">
        <v>539</v>
      </c>
      <c r="DI88" t="s">
        <v>360</v>
      </c>
      <c r="DJ88" t="s">
        <v>540</v>
      </c>
      <c r="DK88" t="s">
        <v>558</v>
      </c>
      <c r="DL88" t="s">
        <v>157</v>
      </c>
      <c r="DM88" t="s">
        <v>561</v>
      </c>
      <c r="DN88">
        <v>0</v>
      </c>
      <c r="DO88">
        <v>0</v>
      </c>
      <c r="DP88">
        <v>0</v>
      </c>
      <c r="DQ88">
        <v>0</v>
      </c>
      <c r="DR88">
        <v>0</v>
      </c>
      <c r="DS88" s="19">
        <f t="shared" si="2"/>
        <v>543.75</v>
      </c>
      <c r="DT88" s="19">
        <f t="shared" si="3"/>
        <v>22.65625</v>
      </c>
    </row>
    <row r="89" spans="1:124" hidden="1" x14ac:dyDescent="0.25">
      <c r="A89" t="s">
        <v>383</v>
      </c>
      <c r="B89" t="s">
        <v>218</v>
      </c>
      <c r="C89" t="s">
        <v>140</v>
      </c>
      <c r="D89" t="s">
        <v>290</v>
      </c>
      <c r="E89">
        <v>1200</v>
      </c>
      <c r="F89">
        <v>1368</v>
      </c>
      <c r="G89">
        <v>-168</v>
      </c>
      <c r="H89">
        <v>768</v>
      </c>
      <c r="I89">
        <v>288</v>
      </c>
      <c r="J89">
        <v>1056</v>
      </c>
      <c r="K89">
        <v>1824</v>
      </c>
      <c r="L89">
        <v>1824</v>
      </c>
      <c r="M89">
        <v>0</v>
      </c>
      <c r="N89">
        <v>0</v>
      </c>
      <c r="O89">
        <v>600</v>
      </c>
      <c r="P89">
        <v>1536</v>
      </c>
      <c r="Q89">
        <v>1824</v>
      </c>
      <c r="R89">
        <v>0</v>
      </c>
      <c r="S89">
        <v>0.32894736842105265</v>
      </c>
      <c r="T89">
        <v>0.84210526315789469</v>
      </c>
      <c r="U89">
        <v>1</v>
      </c>
      <c r="V89" t="s">
        <v>435</v>
      </c>
      <c r="W89">
        <v>1200</v>
      </c>
      <c r="X89">
        <v>24</v>
      </c>
      <c r="Y89">
        <v>1</v>
      </c>
      <c r="Z89">
        <v>0</v>
      </c>
      <c r="AA89">
        <v>300</v>
      </c>
      <c r="AB89">
        <v>600</v>
      </c>
      <c r="AC89">
        <v>900</v>
      </c>
      <c r="AD89">
        <v>1200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 t="s">
        <v>537</v>
      </c>
      <c r="AP89" t="s">
        <v>543</v>
      </c>
      <c r="AQ89">
        <v>43617</v>
      </c>
      <c r="AR89">
        <v>43617</v>
      </c>
      <c r="AS89">
        <v>43617</v>
      </c>
      <c r="AT89">
        <v>43617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312</v>
      </c>
      <c r="CK89">
        <v>600</v>
      </c>
      <c r="CL89">
        <v>1</v>
      </c>
      <c r="CM89">
        <v>600</v>
      </c>
      <c r="CN89">
        <v>600</v>
      </c>
      <c r="CO89">
        <v>1</v>
      </c>
      <c r="CP89">
        <v>912</v>
      </c>
      <c r="CQ89">
        <v>1200</v>
      </c>
      <c r="CR89">
        <v>1</v>
      </c>
      <c r="CS89">
        <v>1200</v>
      </c>
      <c r="CT89">
        <v>2136</v>
      </c>
      <c r="CU89">
        <v>1</v>
      </c>
      <c r="CV89">
        <v>1512</v>
      </c>
      <c r="CW89">
        <v>2136</v>
      </c>
      <c r="CX89">
        <v>1</v>
      </c>
      <c r="CY89">
        <v>4</v>
      </c>
      <c r="CZ89">
        <v>4</v>
      </c>
      <c r="DA89">
        <v>0</v>
      </c>
      <c r="DB89">
        <v>0</v>
      </c>
      <c r="DC89">
        <v>1</v>
      </c>
      <c r="DD89">
        <v>1</v>
      </c>
      <c r="DE89">
        <v>4</v>
      </c>
      <c r="DF89">
        <v>2</v>
      </c>
      <c r="DG89">
        <v>1224</v>
      </c>
      <c r="DH89" t="s">
        <v>539</v>
      </c>
      <c r="DI89" t="s">
        <v>342</v>
      </c>
      <c r="DJ89" t="s">
        <v>540</v>
      </c>
      <c r="DK89" t="s">
        <v>558</v>
      </c>
      <c r="DL89" t="s">
        <v>169</v>
      </c>
      <c r="DM89" t="s">
        <v>562</v>
      </c>
      <c r="DN89">
        <v>0</v>
      </c>
      <c r="DO89">
        <v>0</v>
      </c>
      <c r="DP89">
        <v>0</v>
      </c>
      <c r="DQ89">
        <v>0</v>
      </c>
      <c r="DR89">
        <v>0</v>
      </c>
      <c r="DS89" s="19">
        <f t="shared" si="2"/>
        <v>300</v>
      </c>
      <c r="DT89" s="19">
        <f t="shared" si="3"/>
        <v>12.5</v>
      </c>
    </row>
    <row r="90" spans="1:124" hidden="1" x14ac:dyDescent="0.25">
      <c r="A90" t="s">
        <v>383</v>
      </c>
      <c r="B90" t="s">
        <v>218</v>
      </c>
      <c r="C90" t="s">
        <v>142</v>
      </c>
      <c r="D90" t="s">
        <v>287</v>
      </c>
      <c r="E90">
        <v>8000</v>
      </c>
      <c r="F90">
        <v>10584</v>
      </c>
      <c r="G90">
        <v>-2584</v>
      </c>
      <c r="H90">
        <v>4200</v>
      </c>
      <c r="I90">
        <v>0</v>
      </c>
      <c r="J90">
        <v>4200</v>
      </c>
      <c r="K90">
        <v>10632</v>
      </c>
      <c r="L90">
        <v>10632</v>
      </c>
      <c r="M90">
        <v>0</v>
      </c>
      <c r="N90">
        <v>0</v>
      </c>
      <c r="O90">
        <v>4656</v>
      </c>
      <c r="P90">
        <v>10632</v>
      </c>
      <c r="Q90">
        <v>10632</v>
      </c>
      <c r="R90">
        <v>0</v>
      </c>
      <c r="S90">
        <v>0.43792325056433407</v>
      </c>
      <c r="T90">
        <v>1</v>
      </c>
      <c r="U90">
        <v>1</v>
      </c>
      <c r="V90" t="s">
        <v>435</v>
      </c>
      <c r="W90">
        <v>8000</v>
      </c>
      <c r="X90">
        <v>24</v>
      </c>
      <c r="Y90">
        <v>1</v>
      </c>
      <c r="Z90">
        <v>0</v>
      </c>
      <c r="AA90">
        <v>2000</v>
      </c>
      <c r="AB90">
        <v>4000</v>
      </c>
      <c r="AC90">
        <v>6000</v>
      </c>
      <c r="AD90">
        <v>8000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">
        <v>537</v>
      </c>
      <c r="AP90" t="s">
        <v>543</v>
      </c>
      <c r="AQ90">
        <v>43617</v>
      </c>
      <c r="AR90">
        <v>43617</v>
      </c>
      <c r="AS90">
        <v>43617</v>
      </c>
      <c r="AT90">
        <v>43617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1992</v>
      </c>
      <c r="CK90">
        <v>4152</v>
      </c>
      <c r="CL90">
        <v>1</v>
      </c>
      <c r="CM90">
        <v>4008</v>
      </c>
      <c r="CN90">
        <v>4152</v>
      </c>
      <c r="CO90">
        <v>1</v>
      </c>
      <c r="CP90">
        <v>6000</v>
      </c>
      <c r="CQ90">
        <v>7032</v>
      </c>
      <c r="CR90">
        <v>1</v>
      </c>
      <c r="CS90">
        <v>7992</v>
      </c>
      <c r="CT90">
        <v>10584</v>
      </c>
      <c r="CU90">
        <v>1</v>
      </c>
      <c r="CV90">
        <v>10008</v>
      </c>
      <c r="CW90">
        <v>14784</v>
      </c>
      <c r="CX90">
        <v>1</v>
      </c>
      <c r="CY90">
        <v>4</v>
      </c>
      <c r="CZ90">
        <v>4</v>
      </c>
      <c r="DA90">
        <v>0</v>
      </c>
      <c r="DB90">
        <v>0</v>
      </c>
      <c r="DC90">
        <v>1</v>
      </c>
      <c r="DD90">
        <v>1</v>
      </c>
      <c r="DE90">
        <v>4</v>
      </c>
      <c r="DF90">
        <v>2</v>
      </c>
      <c r="DG90">
        <v>6784</v>
      </c>
      <c r="DH90" t="s">
        <v>539</v>
      </c>
      <c r="DI90" t="s">
        <v>338</v>
      </c>
      <c r="DJ90" t="s">
        <v>540</v>
      </c>
      <c r="DK90" t="s">
        <v>558</v>
      </c>
      <c r="DL90" t="s">
        <v>169</v>
      </c>
      <c r="DM90" t="s">
        <v>562</v>
      </c>
      <c r="DN90">
        <v>0</v>
      </c>
      <c r="DO90">
        <v>0</v>
      </c>
      <c r="DP90">
        <v>0</v>
      </c>
      <c r="DQ90">
        <v>0</v>
      </c>
      <c r="DR90">
        <v>0</v>
      </c>
      <c r="DS90" s="19">
        <f t="shared" si="2"/>
        <v>2000</v>
      </c>
      <c r="DT90" s="19">
        <f t="shared" si="3"/>
        <v>83.333333333333329</v>
      </c>
    </row>
    <row r="91" spans="1:124" hidden="1" x14ac:dyDescent="0.25">
      <c r="A91" t="s">
        <v>383</v>
      </c>
      <c r="B91" t="s">
        <v>218</v>
      </c>
      <c r="C91" t="s">
        <v>144</v>
      </c>
      <c r="D91" t="s">
        <v>289</v>
      </c>
      <c r="E91">
        <v>2000</v>
      </c>
      <c r="F91">
        <v>2616</v>
      </c>
      <c r="G91">
        <v>-616</v>
      </c>
      <c r="H91">
        <v>2760</v>
      </c>
      <c r="I91">
        <v>0</v>
      </c>
      <c r="J91">
        <v>2760</v>
      </c>
      <c r="K91">
        <v>5376</v>
      </c>
      <c r="L91">
        <v>5376</v>
      </c>
      <c r="M91">
        <v>0</v>
      </c>
      <c r="N91">
        <v>480</v>
      </c>
      <c r="O91">
        <v>2016</v>
      </c>
      <c r="P91">
        <v>4032</v>
      </c>
      <c r="Q91">
        <v>5376</v>
      </c>
      <c r="R91">
        <v>8.9285714285714288E-2</v>
      </c>
      <c r="S91">
        <v>0.375</v>
      </c>
      <c r="T91">
        <v>0.75</v>
      </c>
      <c r="U91">
        <v>1</v>
      </c>
      <c r="V91" t="s">
        <v>435</v>
      </c>
      <c r="W91">
        <v>4000</v>
      </c>
      <c r="X91">
        <v>24</v>
      </c>
      <c r="Y91">
        <v>1</v>
      </c>
      <c r="Z91">
        <v>0</v>
      </c>
      <c r="AA91">
        <v>500</v>
      </c>
      <c r="AB91">
        <v>1000</v>
      </c>
      <c r="AC91">
        <v>1500</v>
      </c>
      <c r="AD91">
        <v>2000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">
        <v>537</v>
      </c>
      <c r="AP91" t="s">
        <v>543</v>
      </c>
      <c r="AQ91">
        <v>43617</v>
      </c>
      <c r="AR91">
        <v>43617</v>
      </c>
      <c r="AS91">
        <v>43617</v>
      </c>
      <c r="AT91">
        <v>43617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504</v>
      </c>
      <c r="CK91">
        <v>0</v>
      </c>
      <c r="CL91">
        <v>0</v>
      </c>
      <c r="CM91">
        <v>1008</v>
      </c>
      <c r="CN91">
        <v>0</v>
      </c>
      <c r="CO91">
        <v>0</v>
      </c>
      <c r="CP91">
        <v>1512</v>
      </c>
      <c r="CQ91">
        <v>2016</v>
      </c>
      <c r="CR91">
        <v>1</v>
      </c>
      <c r="CS91">
        <v>1992</v>
      </c>
      <c r="CT91">
        <v>3360</v>
      </c>
      <c r="CU91">
        <v>1</v>
      </c>
      <c r="CV91">
        <v>3000</v>
      </c>
      <c r="CW91">
        <v>5376</v>
      </c>
      <c r="CX91">
        <v>1</v>
      </c>
      <c r="CY91">
        <v>4</v>
      </c>
      <c r="CZ91">
        <v>2</v>
      </c>
      <c r="DA91">
        <v>0</v>
      </c>
      <c r="DB91">
        <v>0</v>
      </c>
      <c r="DC91">
        <v>1</v>
      </c>
      <c r="DD91">
        <v>1</v>
      </c>
      <c r="DE91">
        <v>4</v>
      </c>
      <c r="DF91">
        <v>2</v>
      </c>
      <c r="DG91">
        <v>3376</v>
      </c>
      <c r="DH91" t="s">
        <v>539</v>
      </c>
      <c r="DI91" t="s">
        <v>344</v>
      </c>
      <c r="DJ91" t="s">
        <v>540</v>
      </c>
      <c r="DK91" t="s">
        <v>558</v>
      </c>
      <c r="DL91" t="s">
        <v>169</v>
      </c>
      <c r="DM91" t="s">
        <v>562</v>
      </c>
      <c r="DN91">
        <v>0</v>
      </c>
      <c r="DO91">
        <v>0</v>
      </c>
      <c r="DP91">
        <v>0</v>
      </c>
      <c r="DQ91">
        <v>0</v>
      </c>
      <c r="DR91">
        <v>0</v>
      </c>
      <c r="DS91" s="19">
        <f t="shared" si="2"/>
        <v>1000</v>
      </c>
      <c r="DT91" s="19">
        <f t="shared" si="3"/>
        <v>41.666666666666664</v>
      </c>
    </row>
    <row r="92" spans="1:124" hidden="1" x14ac:dyDescent="0.25">
      <c r="A92" t="s">
        <v>383</v>
      </c>
      <c r="B92" t="s">
        <v>218</v>
      </c>
      <c r="C92" t="s">
        <v>30</v>
      </c>
      <c r="D92" t="s">
        <v>286</v>
      </c>
      <c r="E92">
        <v>1090</v>
      </c>
      <c r="F92">
        <v>750</v>
      </c>
      <c r="G92">
        <v>340</v>
      </c>
      <c r="H92">
        <v>1230</v>
      </c>
      <c r="I92">
        <v>0</v>
      </c>
      <c r="J92">
        <v>1230</v>
      </c>
      <c r="K92">
        <v>1170</v>
      </c>
      <c r="L92">
        <v>1170</v>
      </c>
      <c r="M92">
        <v>0</v>
      </c>
      <c r="N92">
        <v>0</v>
      </c>
      <c r="O92">
        <v>300</v>
      </c>
      <c r="P92">
        <v>900</v>
      </c>
      <c r="Q92">
        <v>1170</v>
      </c>
      <c r="R92">
        <v>0</v>
      </c>
      <c r="S92">
        <v>0.25641025641025639</v>
      </c>
      <c r="T92">
        <v>0.76923076923076927</v>
      </c>
      <c r="U92">
        <v>1</v>
      </c>
      <c r="V92" t="s">
        <v>435</v>
      </c>
      <c r="W92">
        <v>1080</v>
      </c>
      <c r="X92">
        <v>30</v>
      </c>
      <c r="Y92">
        <v>1</v>
      </c>
      <c r="Z92">
        <v>0</v>
      </c>
      <c r="AA92">
        <v>272.5</v>
      </c>
      <c r="AB92">
        <v>545</v>
      </c>
      <c r="AC92">
        <v>817.5</v>
      </c>
      <c r="AD92">
        <v>1090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">
        <v>537</v>
      </c>
      <c r="AP92" t="s">
        <v>543</v>
      </c>
      <c r="AQ92">
        <v>43617</v>
      </c>
      <c r="AR92">
        <v>43617</v>
      </c>
      <c r="AS92">
        <v>43617</v>
      </c>
      <c r="AT92">
        <v>43617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270</v>
      </c>
      <c r="CK92">
        <v>810</v>
      </c>
      <c r="CL92">
        <v>1</v>
      </c>
      <c r="CM92">
        <v>540</v>
      </c>
      <c r="CN92">
        <v>810</v>
      </c>
      <c r="CO92">
        <v>1</v>
      </c>
      <c r="CP92">
        <v>810</v>
      </c>
      <c r="CQ92">
        <v>1110</v>
      </c>
      <c r="CR92">
        <v>1</v>
      </c>
      <c r="CS92">
        <v>1080</v>
      </c>
      <c r="CT92">
        <v>1710</v>
      </c>
      <c r="CU92">
        <v>1</v>
      </c>
      <c r="CV92">
        <v>1350</v>
      </c>
      <c r="CW92">
        <v>1980</v>
      </c>
      <c r="CX92">
        <v>1</v>
      </c>
      <c r="CY92">
        <v>4</v>
      </c>
      <c r="CZ92">
        <v>4</v>
      </c>
      <c r="DA92">
        <v>0</v>
      </c>
      <c r="DB92">
        <v>0</v>
      </c>
      <c r="DC92">
        <v>1</v>
      </c>
      <c r="DD92">
        <v>1</v>
      </c>
      <c r="DE92">
        <v>4</v>
      </c>
      <c r="DF92">
        <v>2</v>
      </c>
      <c r="DG92">
        <v>890</v>
      </c>
      <c r="DH92" t="s">
        <v>539</v>
      </c>
      <c r="DI92" t="s">
        <v>342</v>
      </c>
      <c r="DJ92" t="s">
        <v>540</v>
      </c>
      <c r="DK92" t="s">
        <v>558</v>
      </c>
      <c r="DL92" t="s">
        <v>165</v>
      </c>
      <c r="DM92" t="s">
        <v>563</v>
      </c>
      <c r="DN92">
        <v>0</v>
      </c>
      <c r="DO92">
        <v>0</v>
      </c>
      <c r="DP92">
        <v>0</v>
      </c>
      <c r="DQ92">
        <v>0</v>
      </c>
      <c r="DR92">
        <v>0</v>
      </c>
      <c r="DS92" s="19">
        <f t="shared" si="2"/>
        <v>270</v>
      </c>
      <c r="DT92" s="19">
        <f t="shared" si="3"/>
        <v>9</v>
      </c>
    </row>
    <row r="93" spans="1:124" hidden="1" x14ac:dyDescent="0.25">
      <c r="A93" t="s">
        <v>383</v>
      </c>
      <c r="B93" t="s">
        <v>218</v>
      </c>
      <c r="C93" t="s">
        <v>33</v>
      </c>
      <c r="D93" t="s">
        <v>282</v>
      </c>
      <c r="E93">
        <v>14600</v>
      </c>
      <c r="F93">
        <v>11520</v>
      </c>
      <c r="G93">
        <v>3080</v>
      </c>
      <c r="H93">
        <v>8670</v>
      </c>
      <c r="I93">
        <v>0</v>
      </c>
      <c r="J93">
        <v>8670</v>
      </c>
      <c r="K93">
        <v>11910</v>
      </c>
      <c r="L93">
        <v>11910</v>
      </c>
      <c r="M93">
        <v>0</v>
      </c>
      <c r="N93">
        <v>0</v>
      </c>
      <c r="O93">
        <v>5370</v>
      </c>
      <c r="P93">
        <v>9000</v>
      </c>
      <c r="Q93">
        <v>11910</v>
      </c>
      <c r="R93">
        <v>0</v>
      </c>
      <c r="S93">
        <v>0.45088161209068012</v>
      </c>
      <c r="T93">
        <v>0.75566750629722923</v>
      </c>
      <c r="U93">
        <v>1</v>
      </c>
      <c r="V93" t="s">
        <v>435</v>
      </c>
      <c r="W93">
        <v>13700</v>
      </c>
      <c r="X93">
        <v>30</v>
      </c>
      <c r="Y93">
        <v>1</v>
      </c>
      <c r="Z93">
        <v>0</v>
      </c>
      <c r="AA93">
        <v>3650</v>
      </c>
      <c r="AB93">
        <v>7300</v>
      </c>
      <c r="AC93">
        <v>10950</v>
      </c>
      <c r="AD93">
        <v>14600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">
        <v>537</v>
      </c>
      <c r="AP93" t="s">
        <v>543</v>
      </c>
      <c r="AQ93">
        <v>43617</v>
      </c>
      <c r="AR93">
        <v>43617</v>
      </c>
      <c r="AS93">
        <v>43617</v>
      </c>
      <c r="AT93">
        <v>43617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3660</v>
      </c>
      <c r="CK93">
        <v>8280</v>
      </c>
      <c r="CL93">
        <v>1</v>
      </c>
      <c r="CM93">
        <v>7290</v>
      </c>
      <c r="CN93">
        <v>8280</v>
      </c>
      <c r="CO93">
        <v>1</v>
      </c>
      <c r="CP93">
        <v>10950</v>
      </c>
      <c r="CQ93">
        <v>9630</v>
      </c>
      <c r="CR93">
        <v>0</v>
      </c>
      <c r="CS93">
        <v>14610</v>
      </c>
      <c r="CT93">
        <v>15900</v>
      </c>
      <c r="CU93">
        <v>1</v>
      </c>
      <c r="CV93">
        <v>18030</v>
      </c>
      <c r="CW93">
        <v>20190</v>
      </c>
      <c r="CX93">
        <v>1</v>
      </c>
      <c r="CY93">
        <v>4</v>
      </c>
      <c r="CZ93">
        <v>3</v>
      </c>
      <c r="DA93">
        <v>0</v>
      </c>
      <c r="DB93">
        <v>0</v>
      </c>
      <c r="DC93">
        <v>1</v>
      </c>
      <c r="DD93">
        <v>1</v>
      </c>
      <c r="DE93">
        <v>4</v>
      </c>
      <c r="DF93">
        <v>2</v>
      </c>
      <c r="DG93">
        <v>5590</v>
      </c>
      <c r="DH93" t="s">
        <v>539</v>
      </c>
      <c r="DI93" t="s">
        <v>338</v>
      </c>
      <c r="DJ93" t="s">
        <v>540</v>
      </c>
      <c r="DK93" t="s">
        <v>558</v>
      </c>
      <c r="DL93" t="s">
        <v>165</v>
      </c>
      <c r="DM93" t="s">
        <v>563</v>
      </c>
      <c r="DN93">
        <v>0</v>
      </c>
      <c r="DO93">
        <v>0</v>
      </c>
      <c r="DP93">
        <v>0</v>
      </c>
      <c r="DQ93">
        <v>0</v>
      </c>
      <c r="DR93">
        <v>0</v>
      </c>
      <c r="DS93" s="19">
        <f t="shared" si="2"/>
        <v>3425</v>
      </c>
      <c r="DT93" s="19">
        <f t="shared" si="3"/>
        <v>114.16666666666667</v>
      </c>
    </row>
    <row r="94" spans="1:124" hidden="1" x14ac:dyDescent="0.25">
      <c r="A94" t="s">
        <v>383</v>
      </c>
      <c r="B94" t="s">
        <v>218</v>
      </c>
      <c r="C94" t="s">
        <v>67</v>
      </c>
      <c r="D94" t="s">
        <v>68</v>
      </c>
      <c r="E94">
        <v>130</v>
      </c>
      <c r="F94">
        <v>162</v>
      </c>
      <c r="G94">
        <v>-32</v>
      </c>
      <c r="H94">
        <v>150</v>
      </c>
      <c r="I94">
        <v>0</v>
      </c>
      <c r="J94">
        <v>150</v>
      </c>
      <c r="K94">
        <v>27</v>
      </c>
      <c r="L94">
        <v>27</v>
      </c>
      <c r="M94">
        <v>0</v>
      </c>
      <c r="N94">
        <v>0</v>
      </c>
      <c r="O94">
        <v>0</v>
      </c>
      <c r="P94">
        <v>27</v>
      </c>
      <c r="Q94">
        <v>27</v>
      </c>
      <c r="R94">
        <v>0</v>
      </c>
      <c r="S94">
        <v>0</v>
      </c>
      <c r="T94">
        <v>1</v>
      </c>
      <c r="U94">
        <v>1</v>
      </c>
      <c r="V94" t="s">
        <v>435</v>
      </c>
      <c r="W94">
        <v>140</v>
      </c>
      <c r="X94">
        <v>3</v>
      </c>
      <c r="Y94">
        <v>1</v>
      </c>
      <c r="Z94">
        <v>0</v>
      </c>
      <c r="AA94">
        <v>32.5</v>
      </c>
      <c r="AB94">
        <v>65</v>
      </c>
      <c r="AC94">
        <v>97.5</v>
      </c>
      <c r="AD94">
        <v>130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">
        <v>537</v>
      </c>
      <c r="AP94" t="s">
        <v>543</v>
      </c>
      <c r="AQ94">
        <v>43617</v>
      </c>
      <c r="AR94">
        <v>43617</v>
      </c>
      <c r="AS94">
        <v>43617</v>
      </c>
      <c r="AT94">
        <v>43617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33</v>
      </c>
      <c r="CK94">
        <v>285</v>
      </c>
      <c r="CL94">
        <v>1</v>
      </c>
      <c r="CM94">
        <v>66</v>
      </c>
      <c r="CN94">
        <v>285</v>
      </c>
      <c r="CO94">
        <v>1</v>
      </c>
      <c r="CP94">
        <v>99</v>
      </c>
      <c r="CQ94">
        <v>285</v>
      </c>
      <c r="CR94">
        <v>1</v>
      </c>
      <c r="CS94">
        <v>129</v>
      </c>
      <c r="CT94">
        <v>312</v>
      </c>
      <c r="CU94">
        <v>1</v>
      </c>
      <c r="CV94">
        <v>165</v>
      </c>
      <c r="CW94">
        <v>312</v>
      </c>
      <c r="CX94">
        <v>1</v>
      </c>
      <c r="CY94">
        <v>4</v>
      </c>
      <c r="CZ94">
        <v>4</v>
      </c>
      <c r="DA94">
        <v>0</v>
      </c>
      <c r="DB94">
        <v>0</v>
      </c>
      <c r="DC94">
        <v>1</v>
      </c>
      <c r="DD94">
        <v>1</v>
      </c>
      <c r="DE94">
        <v>4</v>
      </c>
      <c r="DF94">
        <v>2</v>
      </c>
      <c r="DG94">
        <v>182</v>
      </c>
      <c r="DH94" t="s">
        <v>539</v>
      </c>
      <c r="DI94" t="s">
        <v>368</v>
      </c>
      <c r="DJ94" t="s">
        <v>540</v>
      </c>
      <c r="DK94" t="s">
        <v>558</v>
      </c>
      <c r="DL94" t="s">
        <v>162</v>
      </c>
      <c r="DM94" t="s">
        <v>545</v>
      </c>
      <c r="DN94">
        <v>0</v>
      </c>
      <c r="DO94">
        <v>0</v>
      </c>
      <c r="DP94">
        <v>0</v>
      </c>
      <c r="DQ94">
        <v>0</v>
      </c>
      <c r="DR94">
        <v>0</v>
      </c>
      <c r="DS94" s="19">
        <f t="shared" si="2"/>
        <v>35</v>
      </c>
      <c r="DT94" s="19">
        <f t="shared" si="3"/>
        <v>11.666666666666666</v>
      </c>
    </row>
    <row r="95" spans="1:124" hidden="1" x14ac:dyDescent="0.25">
      <c r="A95" t="s">
        <v>383</v>
      </c>
      <c r="B95" t="s">
        <v>218</v>
      </c>
      <c r="C95" t="s">
        <v>17</v>
      </c>
      <c r="D95" t="s">
        <v>274</v>
      </c>
      <c r="E95">
        <v>80</v>
      </c>
      <c r="F95">
        <v>93</v>
      </c>
      <c r="G95">
        <v>-13</v>
      </c>
      <c r="H95">
        <v>87</v>
      </c>
      <c r="I95">
        <v>0</v>
      </c>
      <c r="J95">
        <v>87</v>
      </c>
      <c r="K95">
        <v>96</v>
      </c>
      <c r="L95">
        <v>96</v>
      </c>
      <c r="M95">
        <v>0</v>
      </c>
      <c r="N95">
        <v>0</v>
      </c>
      <c r="O95">
        <v>24</v>
      </c>
      <c r="P95">
        <v>96</v>
      </c>
      <c r="Q95">
        <v>96</v>
      </c>
      <c r="R95">
        <v>0</v>
      </c>
      <c r="S95">
        <v>0.25</v>
      </c>
      <c r="T95">
        <v>1</v>
      </c>
      <c r="U95">
        <v>1</v>
      </c>
      <c r="V95" t="s">
        <v>435</v>
      </c>
      <c r="W95">
        <v>80</v>
      </c>
      <c r="X95">
        <v>3</v>
      </c>
      <c r="Y95">
        <v>1</v>
      </c>
      <c r="Z95">
        <v>0</v>
      </c>
      <c r="AA95">
        <v>20</v>
      </c>
      <c r="AB95">
        <v>40</v>
      </c>
      <c r="AC95">
        <v>60</v>
      </c>
      <c r="AD95">
        <v>80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 t="s">
        <v>537</v>
      </c>
      <c r="AP95" t="s">
        <v>543</v>
      </c>
      <c r="AQ95">
        <v>43617</v>
      </c>
      <c r="AR95">
        <v>43617</v>
      </c>
      <c r="AS95">
        <v>43617</v>
      </c>
      <c r="AT95">
        <v>43617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21</v>
      </c>
      <c r="CK95">
        <v>84</v>
      </c>
      <c r="CL95">
        <v>1</v>
      </c>
      <c r="CM95">
        <v>39</v>
      </c>
      <c r="CN95">
        <v>84</v>
      </c>
      <c r="CO95">
        <v>1</v>
      </c>
      <c r="CP95">
        <v>60</v>
      </c>
      <c r="CQ95">
        <v>84</v>
      </c>
      <c r="CR95">
        <v>1</v>
      </c>
      <c r="CS95">
        <v>81</v>
      </c>
      <c r="CT95">
        <v>180</v>
      </c>
      <c r="CU95">
        <v>1</v>
      </c>
      <c r="CV95">
        <v>99</v>
      </c>
      <c r="CW95">
        <v>180</v>
      </c>
      <c r="CX95">
        <v>1</v>
      </c>
      <c r="CY95">
        <v>4</v>
      </c>
      <c r="CZ95">
        <v>4</v>
      </c>
      <c r="DA95">
        <v>0</v>
      </c>
      <c r="DB95">
        <v>0</v>
      </c>
      <c r="DC95">
        <v>1</v>
      </c>
      <c r="DD95">
        <v>1</v>
      </c>
      <c r="DE95">
        <v>4</v>
      </c>
      <c r="DF95">
        <v>2</v>
      </c>
      <c r="DG95">
        <v>100</v>
      </c>
      <c r="DH95" t="s">
        <v>539</v>
      </c>
      <c r="DI95" t="s">
        <v>368</v>
      </c>
      <c r="DJ95" t="s">
        <v>540</v>
      </c>
      <c r="DK95" t="s">
        <v>558</v>
      </c>
      <c r="DL95" t="s">
        <v>162</v>
      </c>
      <c r="DM95" t="s">
        <v>545</v>
      </c>
      <c r="DN95">
        <v>0</v>
      </c>
      <c r="DO95">
        <v>0</v>
      </c>
      <c r="DP95">
        <v>0</v>
      </c>
      <c r="DQ95">
        <v>0</v>
      </c>
      <c r="DR95">
        <v>0</v>
      </c>
      <c r="DS95" s="19">
        <f t="shared" si="2"/>
        <v>20</v>
      </c>
      <c r="DT95" s="19">
        <f t="shared" si="3"/>
        <v>6.666666666666667</v>
      </c>
    </row>
    <row r="96" spans="1:124" hidden="1" x14ac:dyDescent="0.25">
      <c r="A96" t="s">
        <v>383</v>
      </c>
      <c r="B96" t="s">
        <v>218</v>
      </c>
      <c r="C96" t="s">
        <v>19</v>
      </c>
      <c r="D96" t="s">
        <v>20</v>
      </c>
      <c r="E96">
        <v>31</v>
      </c>
      <c r="F96">
        <v>189.72</v>
      </c>
      <c r="G96">
        <v>-158.72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544</v>
      </c>
      <c r="S96" t="s">
        <v>544</v>
      </c>
      <c r="T96" t="s">
        <v>544</v>
      </c>
      <c r="U96" t="s">
        <v>544</v>
      </c>
      <c r="V96" t="s">
        <v>435</v>
      </c>
      <c r="W96">
        <v>30</v>
      </c>
      <c r="X96">
        <v>6.12</v>
      </c>
      <c r="Y96">
        <v>1</v>
      </c>
      <c r="Z96">
        <v>0</v>
      </c>
      <c r="AA96">
        <v>7.75</v>
      </c>
      <c r="AB96">
        <v>15.5</v>
      </c>
      <c r="AC96">
        <v>23.25</v>
      </c>
      <c r="AD96">
        <v>31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 t="s">
        <v>537</v>
      </c>
      <c r="AP96" t="s">
        <v>543</v>
      </c>
      <c r="AQ96">
        <v>43617</v>
      </c>
      <c r="AR96">
        <v>43617</v>
      </c>
      <c r="AS96">
        <v>43617</v>
      </c>
      <c r="AT96">
        <v>43617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6.12</v>
      </c>
      <c r="CK96">
        <v>189.72</v>
      </c>
      <c r="CL96">
        <v>1</v>
      </c>
      <c r="CM96">
        <v>18.36</v>
      </c>
      <c r="CN96">
        <v>189.72000000000003</v>
      </c>
      <c r="CO96">
        <v>1</v>
      </c>
      <c r="CP96">
        <v>24.48</v>
      </c>
      <c r="CQ96">
        <v>189.72</v>
      </c>
      <c r="CR96">
        <v>1</v>
      </c>
      <c r="CS96">
        <v>30.6</v>
      </c>
      <c r="CT96">
        <v>189.72</v>
      </c>
      <c r="CU96">
        <v>1</v>
      </c>
      <c r="CV96">
        <v>36.72</v>
      </c>
      <c r="CW96">
        <v>189.72</v>
      </c>
      <c r="CX96">
        <v>1</v>
      </c>
      <c r="CY96">
        <v>4</v>
      </c>
      <c r="CZ96">
        <v>4</v>
      </c>
      <c r="DA96">
        <v>0</v>
      </c>
      <c r="DB96">
        <v>0</v>
      </c>
      <c r="DC96">
        <v>0</v>
      </c>
      <c r="DD96">
        <v>0</v>
      </c>
      <c r="DE96" t="s">
        <v>544</v>
      </c>
      <c r="DF96" t="s">
        <v>544</v>
      </c>
      <c r="DG96">
        <v>158.72</v>
      </c>
      <c r="DH96" t="s">
        <v>539</v>
      </c>
      <c r="DI96" t="s">
        <v>372</v>
      </c>
      <c r="DJ96" t="s">
        <v>540</v>
      </c>
      <c r="DK96" t="s">
        <v>558</v>
      </c>
      <c r="DL96" t="s">
        <v>163</v>
      </c>
      <c r="DM96" t="s">
        <v>549</v>
      </c>
      <c r="DN96">
        <v>0</v>
      </c>
      <c r="DO96">
        <v>0</v>
      </c>
      <c r="DP96">
        <v>0</v>
      </c>
      <c r="DQ96">
        <v>0</v>
      </c>
      <c r="DR96">
        <v>0</v>
      </c>
      <c r="DS96" s="19">
        <f t="shared" si="2"/>
        <v>7.5</v>
      </c>
      <c r="DT96" s="19">
        <f t="shared" si="3"/>
        <v>1.2254901960784315</v>
      </c>
    </row>
    <row r="97" spans="1:124" hidden="1" x14ac:dyDescent="0.25">
      <c r="A97" t="s">
        <v>383</v>
      </c>
      <c r="B97" t="s">
        <v>218</v>
      </c>
      <c r="C97" t="s">
        <v>211</v>
      </c>
      <c r="D97" t="s">
        <v>277</v>
      </c>
      <c r="E97">
        <v>13</v>
      </c>
      <c r="F97">
        <v>6.24</v>
      </c>
      <c r="G97">
        <v>6.76</v>
      </c>
      <c r="H97">
        <v>20.28</v>
      </c>
      <c r="I97">
        <v>0</v>
      </c>
      <c r="J97">
        <v>20.28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544</v>
      </c>
      <c r="S97" t="s">
        <v>544</v>
      </c>
      <c r="T97" t="s">
        <v>544</v>
      </c>
      <c r="U97" t="s">
        <v>544</v>
      </c>
      <c r="V97" t="s">
        <v>435</v>
      </c>
      <c r="W97">
        <v>11</v>
      </c>
      <c r="X97">
        <v>1.56</v>
      </c>
      <c r="Y97">
        <v>1</v>
      </c>
      <c r="Z97">
        <v>0</v>
      </c>
      <c r="AA97">
        <v>3.25</v>
      </c>
      <c r="AB97">
        <v>6.5</v>
      </c>
      <c r="AC97">
        <v>9.75</v>
      </c>
      <c r="AD97">
        <v>13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 t="s">
        <v>537</v>
      </c>
      <c r="AP97" t="s">
        <v>543</v>
      </c>
      <c r="AQ97">
        <v>43617</v>
      </c>
      <c r="AR97">
        <v>43617</v>
      </c>
      <c r="AS97">
        <v>43617</v>
      </c>
      <c r="AT97">
        <v>43617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3.12</v>
      </c>
      <c r="CK97">
        <v>26.52</v>
      </c>
      <c r="CL97">
        <v>1</v>
      </c>
      <c r="CM97">
        <v>6.24</v>
      </c>
      <c r="CN97">
        <v>26.52</v>
      </c>
      <c r="CO97">
        <v>1</v>
      </c>
      <c r="CP97">
        <v>9.36</v>
      </c>
      <c r="CQ97">
        <v>26.52</v>
      </c>
      <c r="CR97">
        <v>1</v>
      </c>
      <c r="CS97">
        <v>12.48</v>
      </c>
      <c r="CT97">
        <v>26.52</v>
      </c>
      <c r="CU97">
        <v>1</v>
      </c>
      <c r="CV97">
        <v>15.600000000000001</v>
      </c>
      <c r="CW97">
        <v>26.520000000000003</v>
      </c>
      <c r="CX97">
        <v>1</v>
      </c>
      <c r="CY97">
        <v>4</v>
      </c>
      <c r="CZ97">
        <v>4</v>
      </c>
      <c r="DA97">
        <v>0</v>
      </c>
      <c r="DB97">
        <v>0</v>
      </c>
      <c r="DC97">
        <v>0</v>
      </c>
      <c r="DD97">
        <v>0</v>
      </c>
      <c r="DE97" t="s">
        <v>544</v>
      </c>
      <c r="DF97" t="s">
        <v>544</v>
      </c>
      <c r="DG97">
        <v>13.520000000000003</v>
      </c>
      <c r="DH97" t="s">
        <v>539</v>
      </c>
      <c r="DI97" t="s">
        <v>364</v>
      </c>
      <c r="DJ97" t="s">
        <v>540</v>
      </c>
      <c r="DK97" t="s">
        <v>558</v>
      </c>
      <c r="DL97" t="s">
        <v>156</v>
      </c>
      <c r="DM97" t="s">
        <v>550</v>
      </c>
      <c r="DN97">
        <v>0</v>
      </c>
      <c r="DO97">
        <v>0</v>
      </c>
      <c r="DP97">
        <v>0</v>
      </c>
      <c r="DQ97">
        <v>0</v>
      </c>
      <c r="DR97">
        <v>0</v>
      </c>
      <c r="DS97" s="19">
        <f t="shared" si="2"/>
        <v>2.75</v>
      </c>
      <c r="DT97" s="19">
        <f t="shared" si="3"/>
        <v>1.7628205128205128</v>
      </c>
    </row>
    <row r="98" spans="1:124" hidden="1" x14ac:dyDescent="0.25">
      <c r="A98" t="s">
        <v>383</v>
      </c>
      <c r="B98" t="s">
        <v>218</v>
      </c>
      <c r="C98" t="s">
        <v>100</v>
      </c>
      <c r="D98" t="s">
        <v>101</v>
      </c>
      <c r="E98">
        <v>13</v>
      </c>
      <c r="F98">
        <v>19.800000000000004</v>
      </c>
      <c r="G98">
        <v>-6.8000000000000043</v>
      </c>
      <c r="H98">
        <v>25.2</v>
      </c>
      <c r="I98">
        <v>0</v>
      </c>
      <c r="J98">
        <v>25.2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t="s">
        <v>544</v>
      </c>
      <c r="S98" t="s">
        <v>544</v>
      </c>
      <c r="T98" t="s">
        <v>544</v>
      </c>
      <c r="U98" t="s">
        <v>544</v>
      </c>
      <c r="V98" t="s">
        <v>435</v>
      </c>
      <c r="W98">
        <v>11</v>
      </c>
      <c r="X98">
        <v>1.8</v>
      </c>
      <c r="Y98">
        <v>1</v>
      </c>
      <c r="Z98">
        <v>0</v>
      </c>
      <c r="AA98">
        <v>3.25</v>
      </c>
      <c r="AB98">
        <v>6.5</v>
      </c>
      <c r="AC98">
        <v>9.75</v>
      </c>
      <c r="AD98">
        <v>13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t="s">
        <v>537</v>
      </c>
      <c r="AP98" t="s">
        <v>543</v>
      </c>
      <c r="AQ98">
        <v>43617</v>
      </c>
      <c r="AR98">
        <v>43617</v>
      </c>
      <c r="AS98">
        <v>43617</v>
      </c>
      <c r="AT98">
        <v>43617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3.6</v>
      </c>
      <c r="CK98">
        <v>0</v>
      </c>
      <c r="CL98">
        <v>0</v>
      </c>
      <c r="CM98">
        <v>7.2</v>
      </c>
      <c r="CN98">
        <v>45</v>
      </c>
      <c r="CO98">
        <v>1</v>
      </c>
      <c r="CP98">
        <v>9</v>
      </c>
      <c r="CQ98">
        <v>45</v>
      </c>
      <c r="CR98">
        <v>1</v>
      </c>
      <c r="CS98">
        <v>12.6</v>
      </c>
      <c r="CT98">
        <v>45</v>
      </c>
      <c r="CU98">
        <v>1</v>
      </c>
      <c r="CV98">
        <v>16.2</v>
      </c>
      <c r="CW98">
        <v>45</v>
      </c>
      <c r="CX98">
        <v>1</v>
      </c>
      <c r="CY98">
        <v>4</v>
      </c>
      <c r="CZ98">
        <v>3</v>
      </c>
      <c r="DA98">
        <v>0</v>
      </c>
      <c r="DB98">
        <v>0</v>
      </c>
      <c r="DC98">
        <v>0</v>
      </c>
      <c r="DD98">
        <v>0</v>
      </c>
      <c r="DE98" t="s">
        <v>544</v>
      </c>
      <c r="DF98" t="s">
        <v>544</v>
      </c>
      <c r="DG98">
        <v>32</v>
      </c>
      <c r="DH98" t="s">
        <v>539</v>
      </c>
      <c r="DI98" t="s">
        <v>364</v>
      </c>
      <c r="DJ98" t="s">
        <v>540</v>
      </c>
      <c r="DK98" t="s">
        <v>558</v>
      </c>
      <c r="DL98" t="s">
        <v>156</v>
      </c>
      <c r="DM98" t="s">
        <v>550</v>
      </c>
      <c r="DN98">
        <v>0</v>
      </c>
      <c r="DO98">
        <v>0</v>
      </c>
      <c r="DP98">
        <v>0</v>
      </c>
      <c r="DQ98">
        <v>0</v>
      </c>
      <c r="DR98">
        <v>0</v>
      </c>
      <c r="DS98" s="19">
        <f t="shared" si="2"/>
        <v>2.75</v>
      </c>
      <c r="DT98" s="19">
        <f t="shared" si="3"/>
        <v>1.5277777777777777</v>
      </c>
    </row>
    <row r="99" spans="1:124" hidden="1" x14ac:dyDescent="0.25">
      <c r="A99" t="s">
        <v>383</v>
      </c>
      <c r="B99" t="s">
        <v>218</v>
      </c>
      <c r="C99" t="s">
        <v>255</v>
      </c>
      <c r="D99" t="s">
        <v>257</v>
      </c>
      <c r="E99">
        <v>13</v>
      </c>
      <c r="F99">
        <v>5.4</v>
      </c>
      <c r="G99">
        <v>7.6</v>
      </c>
      <c r="H99">
        <v>18</v>
      </c>
      <c r="I99">
        <v>0</v>
      </c>
      <c r="J99">
        <v>18</v>
      </c>
      <c r="K99">
        <v>9</v>
      </c>
      <c r="L99">
        <v>9</v>
      </c>
      <c r="M99">
        <v>0</v>
      </c>
      <c r="N99">
        <v>9</v>
      </c>
      <c r="O99">
        <v>9</v>
      </c>
      <c r="P99">
        <v>9</v>
      </c>
      <c r="Q99">
        <v>9</v>
      </c>
      <c r="R99">
        <v>1</v>
      </c>
      <c r="S99">
        <v>1</v>
      </c>
      <c r="T99">
        <v>1</v>
      </c>
      <c r="U99">
        <v>1</v>
      </c>
      <c r="V99" t="s">
        <v>435</v>
      </c>
      <c r="W99">
        <v>11</v>
      </c>
      <c r="X99">
        <v>1.8</v>
      </c>
      <c r="Y99">
        <v>1</v>
      </c>
      <c r="Z99">
        <v>0</v>
      </c>
      <c r="AA99">
        <v>3.25</v>
      </c>
      <c r="AB99">
        <v>6.5</v>
      </c>
      <c r="AC99">
        <v>9.75</v>
      </c>
      <c r="AD99">
        <v>13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 t="s">
        <v>537</v>
      </c>
      <c r="AP99" t="s">
        <v>543</v>
      </c>
      <c r="AQ99">
        <v>43617</v>
      </c>
      <c r="AR99">
        <v>43617</v>
      </c>
      <c r="AS99">
        <v>43617</v>
      </c>
      <c r="AT99">
        <v>43617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3.6</v>
      </c>
      <c r="CK99">
        <v>7.2</v>
      </c>
      <c r="CL99">
        <v>1</v>
      </c>
      <c r="CM99">
        <v>7.2</v>
      </c>
      <c r="CN99">
        <v>14.4</v>
      </c>
      <c r="CO99">
        <v>1</v>
      </c>
      <c r="CP99">
        <v>9</v>
      </c>
      <c r="CQ99">
        <v>23.400000000000002</v>
      </c>
      <c r="CR99">
        <v>1</v>
      </c>
      <c r="CS99">
        <v>12.6</v>
      </c>
      <c r="CT99">
        <v>23.400000000000002</v>
      </c>
      <c r="CU99">
        <v>1</v>
      </c>
      <c r="CV99">
        <v>16.2</v>
      </c>
      <c r="CW99">
        <v>23.4</v>
      </c>
      <c r="CX99">
        <v>1</v>
      </c>
      <c r="CY99">
        <v>4</v>
      </c>
      <c r="CZ99">
        <v>4</v>
      </c>
      <c r="DA99">
        <v>1</v>
      </c>
      <c r="DB99">
        <v>1</v>
      </c>
      <c r="DC99">
        <v>1</v>
      </c>
      <c r="DD99">
        <v>1</v>
      </c>
      <c r="DE99">
        <v>4</v>
      </c>
      <c r="DF99">
        <v>4</v>
      </c>
      <c r="DG99">
        <v>10.399999999999999</v>
      </c>
      <c r="DH99" t="s">
        <v>539</v>
      </c>
      <c r="DI99" t="s">
        <v>364</v>
      </c>
      <c r="DJ99" t="s">
        <v>540</v>
      </c>
      <c r="DK99" t="s">
        <v>558</v>
      </c>
      <c r="DL99" t="s">
        <v>156</v>
      </c>
      <c r="DM99" t="s">
        <v>550</v>
      </c>
      <c r="DN99">
        <v>0</v>
      </c>
      <c r="DO99">
        <v>0</v>
      </c>
      <c r="DP99">
        <v>0</v>
      </c>
      <c r="DQ99">
        <v>0</v>
      </c>
      <c r="DR99">
        <v>0</v>
      </c>
      <c r="DS99" s="19">
        <f t="shared" si="2"/>
        <v>2.75</v>
      </c>
      <c r="DT99" s="19">
        <f t="shared" si="3"/>
        <v>1.5277777777777777</v>
      </c>
    </row>
    <row r="100" spans="1:124" hidden="1" x14ac:dyDescent="0.25">
      <c r="A100" t="s">
        <v>383</v>
      </c>
      <c r="B100" t="s">
        <v>218</v>
      </c>
      <c r="C100" t="s">
        <v>268</v>
      </c>
      <c r="D100" t="s">
        <v>269</v>
      </c>
      <c r="E100">
        <v>37</v>
      </c>
      <c r="F100">
        <v>19.89</v>
      </c>
      <c r="G100">
        <v>17.11</v>
      </c>
      <c r="H100">
        <v>53.82</v>
      </c>
      <c r="I100">
        <v>0</v>
      </c>
      <c r="J100">
        <v>53.82</v>
      </c>
      <c r="K100">
        <v>35.1</v>
      </c>
      <c r="L100">
        <v>35.1</v>
      </c>
      <c r="M100">
        <v>0</v>
      </c>
      <c r="N100">
        <v>0</v>
      </c>
      <c r="O100">
        <v>15.444000000000001</v>
      </c>
      <c r="P100">
        <v>35.1</v>
      </c>
      <c r="Q100">
        <v>35.1</v>
      </c>
      <c r="R100">
        <v>0</v>
      </c>
      <c r="S100">
        <v>0.44</v>
      </c>
      <c r="T100">
        <v>1</v>
      </c>
      <c r="U100">
        <v>1</v>
      </c>
      <c r="V100" t="s">
        <v>435</v>
      </c>
      <c r="W100">
        <v>37</v>
      </c>
      <c r="X100">
        <v>1.4039999999999999</v>
      </c>
      <c r="Y100">
        <v>1</v>
      </c>
      <c r="Z100">
        <v>0</v>
      </c>
      <c r="AA100">
        <v>9.25</v>
      </c>
      <c r="AB100">
        <v>18.5</v>
      </c>
      <c r="AC100">
        <v>27.75</v>
      </c>
      <c r="AD100">
        <v>37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">
        <v>537</v>
      </c>
      <c r="AP100" t="s">
        <v>543</v>
      </c>
      <c r="AQ100">
        <v>43617</v>
      </c>
      <c r="AR100">
        <v>43617</v>
      </c>
      <c r="AS100">
        <v>43617</v>
      </c>
      <c r="AT100">
        <v>43617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9.8279999999999994</v>
      </c>
      <c r="CK100">
        <v>15.209999999999999</v>
      </c>
      <c r="CL100">
        <v>1</v>
      </c>
      <c r="CM100">
        <v>18.251999999999999</v>
      </c>
      <c r="CN100">
        <v>38.61</v>
      </c>
      <c r="CO100">
        <v>1</v>
      </c>
      <c r="CP100">
        <v>28.08</v>
      </c>
      <c r="CQ100">
        <v>38.61</v>
      </c>
      <c r="CR100">
        <v>1</v>
      </c>
      <c r="CS100">
        <v>36.503999999999998</v>
      </c>
      <c r="CT100">
        <v>73.710000000000008</v>
      </c>
      <c r="CU100">
        <v>1</v>
      </c>
      <c r="CV100">
        <v>46.331999999999994</v>
      </c>
      <c r="CW100">
        <v>73.710000000000008</v>
      </c>
      <c r="CX100">
        <v>1</v>
      </c>
      <c r="CY100">
        <v>4</v>
      </c>
      <c r="CZ100">
        <v>4</v>
      </c>
      <c r="DA100">
        <v>0</v>
      </c>
      <c r="DB100">
        <v>0</v>
      </c>
      <c r="DC100">
        <v>1</v>
      </c>
      <c r="DD100">
        <v>1</v>
      </c>
      <c r="DE100">
        <v>4</v>
      </c>
      <c r="DF100">
        <v>2</v>
      </c>
      <c r="DG100">
        <v>36.710000000000008</v>
      </c>
      <c r="DH100" t="s">
        <v>539</v>
      </c>
      <c r="DI100" t="s">
        <v>364</v>
      </c>
      <c r="DJ100" t="s">
        <v>540</v>
      </c>
      <c r="DK100" t="s">
        <v>558</v>
      </c>
      <c r="DL100" t="s">
        <v>156</v>
      </c>
      <c r="DM100" t="s">
        <v>550</v>
      </c>
      <c r="DN100">
        <v>0</v>
      </c>
      <c r="DO100">
        <v>0</v>
      </c>
      <c r="DP100">
        <v>0</v>
      </c>
      <c r="DQ100">
        <v>0</v>
      </c>
      <c r="DR100">
        <v>0</v>
      </c>
      <c r="DS100" s="19">
        <f t="shared" si="2"/>
        <v>9.25</v>
      </c>
      <c r="DT100" s="19">
        <f t="shared" si="3"/>
        <v>6.5883190883190883</v>
      </c>
    </row>
    <row r="101" spans="1:124" hidden="1" x14ac:dyDescent="0.25">
      <c r="A101" t="s">
        <v>383</v>
      </c>
      <c r="B101" t="s">
        <v>218</v>
      </c>
      <c r="C101" t="s">
        <v>174</v>
      </c>
      <c r="D101" t="s">
        <v>175</v>
      </c>
      <c r="E101">
        <v>30</v>
      </c>
      <c r="F101">
        <v>29.70000000000001</v>
      </c>
      <c r="G101">
        <v>0.29999999999999005</v>
      </c>
      <c r="H101">
        <v>59.4</v>
      </c>
      <c r="I101">
        <v>0</v>
      </c>
      <c r="J101">
        <v>59.4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544</v>
      </c>
      <c r="S101" t="s">
        <v>544</v>
      </c>
      <c r="T101" t="s">
        <v>544</v>
      </c>
      <c r="U101" t="s">
        <v>544</v>
      </c>
      <c r="V101" t="s">
        <v>435</v>
      </c>
      <c r="W101">
        <v>47</v>
      </c>
      <c r="X101">
        <v>1.35</v>
      </c>
      <c r="Y101">
        <v>1</v>
      </c>
      <c r="Z101">
        <v>0</v>
      </c>
      <c r="AA101">
        <v>7.5</v>
      </c>
      <c r="AB101">
        <v>15</v>
      </c>
      <c r="AC101">
        <v>22.5</v>
      </c>
      <c r="AD101">
        <v>30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 t="s">
        <v>537</v>
      </c>
      <c r="AP101" t="s">
        <v>543</v>
      </c>
      <c r="AQ101">
        <v>43617</v>
      </c>
      <c r="AR101">
        <v>43617</v>
      </c>
      <c r="AS101">
        <v>43617</v>
      </c>
      <c r="AT101">
        <v>43617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8.1000000000000014</v>
      </c>
      <c r="CK101">
        <v>20.25</v>
      </c>
      <c r="CL101">
        <v>1</v>
      </c>
      <c r="CM101">
        <v>14.850000000000001</v>
      </c>
      <c r="CN101">
        <v>20.25</v>
      </c>
      <c r="CO101">
        <v>1</v>
      </c>
      <c r="CP101">
        <v>22.950000000000003</v>
      </c>
      <c r="CQ101">
        <v>20.250000000000004</v>
      </c>
      <c r="CR101">
        <v>0</v>
      </c>
      <c r="CS101">
        <v>29.700000000000003</v>
      </c>
      <c r="CT101">
        <v>89.100000000000009</v>
      </c>
      <c r="CU101">
        <v>1</v>
      </c>
      <c r="CV101">
        <v>41.85</v>
      </c>
      <c r="CW101">
        <v>89.100000000000009</v>
      </c>
      <c r="CX101">
        <v>1</v>
      </c>
      <c r="CY101">
        <v>4</v>
      </c>
      <c r="CZ101">
        <v>3</v>
      </c>
      <c r="DA101">
        <v>0</v>
      </c>
      <c r="DB101">
        <v>0</v>
      </c>
      <c r="DC101">
        <v>0</v>
      </c>
      <c r="DD101">
        <v>0</v>
      </c>
      <c r="DE101" t="s">
        <v>544</v>
      </c>
      <c r="DF101" t="s">
        <v>544</v>
      </c>
      <c r="DG101">
        <v>59.100000000000009</v>
      </c>
      <c r="DH101" t="s">
        <v>539</v>
      </c>
      <c r="DI101" t="s">
        <v>364</v>
      </c>
      <c r="DJ101" t="s">
        <v>540</v>
      </c>
      <c r="DK101" t="s">
        <v>558</v>
      </c>
      <c r="DL101" t="s">
        <v>156</v>
      </c>
      <c r="DM101" t="s">
        <v>550</v>
      </c>
      <c r="DN101">
        <v>0</v>
      </c>
      <c r="DO101">
        <v>0</v>
      </c>
      <c r="DP101">
        <v>0</v>
      </c>
      <c r="DQ101">
        <v>0</v>
      </c>
      <c r="DR101">
        <v>0</v>
      </c>
      <c r="DS101" s="19">
        <f t="shared" si="2"/>
        <v>11.75</v>
      </c>
      <c r="DT101" s="19">
        <f t="shared" si="3"/>
        <v>8.7037037037037024</v>
      </c>
    </row>
    <row r="102" spans="1:124" hidden="1" x14ac:dyDescent="0.25">
      <c r="A102" t="s">
        <v>383</v>
      </c>
      <c r="B102" t="s">
        <v>218</v>
      </c>
      <c r="C102" t="s">
        <v>275</v>
      </c>
      <c r="D102" t="s">
        <v>276</v>
      </c>
      <c r="E102">
        <v>30</v>
      </c>
      <c r="F102">
        <v>27.000000000000011</v>
      </c>
      <c r="G102">
        <v>2.9999999999999893</v>
      </c>
      <c r="H102">
        <v>35.909999999999997</v>
      </c>
      <c r="I102">
        <v>4.8600000000000003</v>
      </c>
      <c r="J102">
        <v>40.769999999999996</v>
      </c>
      <c r="K102">
        <v>17.82</v>
      </c>
      <c r="L102">
        <v>17.82</v>
      </c>
      <c r="M102">
        <v>0</v>
      </c>
      <c r="N102">
        <v>0</v>
      </c>
      <c r="O102">
        <v>0</v>
      </c>
      <c r="P102">
        <v>12.96</v>
      </c>
      <c r="Q102">
        <v>17.82</v>
      </c>
      <c r="R102">
        <v>0</v>
      </c>
      <c r="S102">
        <v>0</v>
      </c>
      <c r="T102">
        <v>0.72727272727272729</v>
      </c>
      <c r="U102">
        <v>1</v>
      </c>
      <c r="V102" t="s">
        <v>435</v>
      </c>
      <c r="W102">
        <v>32</v>
      </c>
      <c r="X102">
        <v>1.62</v>
      </c>
      <c r="Y102">
        <v>1</v>
      </c>
      <c r="Z102">
        <v>0</v>
      </c>
      <c r="AA102">
        <v>7.5</v>
      </c>
      <c r="AB102">
        <v>15</v>
      </c>
      <c r="AC102">
        <v>22.5</v>
      </c>
      <c r="AD102">
        <v>30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t="s">
        <v>537</v>
      </c>
      <c r="AP102" t="s">
        <v>543</v>
      </c>
      <c r="AQ102">
        <v>43617</v>
      </c>
      <c r="AR102">
        <v>43617</v>
      </c>
      <c r="AS102">
        <v>43617</v>
      </c>
      <c r="AT102">
        <v>43617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8.1000000000000014</v>
      </c>
      <c r="CK102">
        <v>49.95</v>
      </c>
      <c r="CL102">
        <v>1</v>
      </c>
      <c r="CM102">
        <v>14.580000000000002</v>
      </c>
      <c r="CN102">
        <v>49.949999999999996</v>
      </c>
      <c r="CO102">
        <v>1</v>
      </c>
      <c r="CP102">
        <v>22.68</v>
      </c>
      <c r="CQ102">
        <v>49.95</v>
      </c>
      <c r="CR102">
        <v>1</v>
      </c>
      <c r="CS102">
        <v>30.78</v>
      </c>
      <c r="CT102">
        <v>49.95</v>
      </c>
      <c r="CU102">
        <v>1</v>
      </c>
      <c r="CV102">
        <v>37.260000000000005</v>
      </c>
      <c r="CW102">
        <v>62.910000000000011</v>
      </c>
      <c r="CX102">
        <v>1</v>
      </c>
      <c r="CY102">
        <v>4</v>
      </c>
      <c r="CZ102">
        <v>4</v>
      </c>
      <c r="DA102">
        <v>0</v>
      </c>
      <c r="DB102">
        <v>0</v>
      </c>
      <c r="DC102">
        <v>0</v>
      </c>
      <c r="DD102">
        <v>1</v>
      </c>
      <c r="DE102">
        <v>4</v>
      </c>
      <c r="DF102">
        <v>1</v>
      </c>
      <c r="DG102">
        <v>37.77000000000001</v>
      </c>
      <c r="DH102" t="s">
        <v>539</v>
      </c>
      <c r="DI102" t="s">
        <v>364</v>
      </c>
      <c r="DJ102" t="s">
        <v>540</v>
      </c>
      <c r="DK102" t="s">
        <v>558</v>
      </c>
      <c r="DL102" t="s">
        <v>156</v>
      </c>
      <c r="DM102" t="s">
        <v>550</v>
      </c>
      <c r="DN102">
        <v>0</v>
      </c>
      <c r="DO102">
        <v>0</v>
      </c>
      <c r="DP102">
        <v>0</v>
      </c>
      <c r="DQ102">
        <v>0</v>
      </c>
      <c r="DR102">
        <v>0</v>
      </c>
      <c r="DS102" s="19">
        <f t="shared" si="2"/>
        <v>8</v>
      </c>
      <c r="DT102" s="19">
        <f t="shared" si="3"/>
        <v>4.9382716049382713</v>
      </c>
    </row>
    <row r="103" spans="1:124" hidden="1" x14ac:dyDescent="0.25">
      <c r="A103" t="s">
        <v>383</v>
      </c>
      <c r="B103" t="s">
        <v>316</v>
      </c>
      <c r="C103" t="s">
        <v>124</v>
      </c>
      <c r="D103" t="s">
        <v>273</v>
      </c>
      <c r="E103">
        <v>250</v>
      </c>
      <c r="F103">
        <v>96</v>
      </c>
      <c r="G103">
        <v>154</v>
      </c>
      <c r="H103">
        <v>408</v>
      </c>
      <c r="I103">
        <v>0</v>
      </c>
      <c r="J103">
        <v>408</v>
      </c>
      <c r="K103">
        <v>264</v>
      </c>
      <c r="L103">
        <v>264</v>
      </c>
      <c r="M103">
        <v>0</v>
      </c>
      <c r="N103">
        <v>0</v>
      </c>
      <c r="O103">
        <v>264</v>
      </c>
      <c r="P103">
        <v>264</v>
      </c>
      <c r="Q103">
        <v>264</v>
      </c>
      <c r="R103">
        <v>0</v>
      </c>
      <c r="S103">
        <v>1</v>
      </c>
      <c r="T103">
        <v>1</v>
      </c>
      <c r="U103">
        <v>1</v>
      </c>
      <c r="V103" t="s">
        <v>435</v>
      </c>
      <c r="W103">
        <v>250</v>
      </c>
      <c r="X103">
        <v>24</v>
      </c>
      <c r="Y103">
        <v>1</v>
      </c>
      <c r="Z103">
        <v>0</v>
      </c>
      <c r="AA103">
        <v>62.5</v>
      </c>
      <c r="AB103">
        <v>125</v>
      </c>
      <c r="AC103">
        <v>187.5</v>
      </c>
      <c r="AD103">
        <v>250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t="s">
        <v>537</v>
      </c>
      <c r="AP103" t="s">
        <v>543</v>
      </c>
      <c r="AQ103">
        <v>43617</v>
      </c>
      <c r="AR103">
        <v>43617</v>
      </c>
      <c r="AS103">
        <v>43617</v>
      </c>
      <c r="AT103">
        <v>43617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72</v>
      </c>
      <c r="CK103">
        <v>240</v>
      </c>
      <c r="CL103">
        <v>1</v>
      </c>
      <c r="CM103">
        <v>120</v>
      </c>
      <c r="CN103">
        <v>240</v>
      </c>
      <c r="CO103">
        <v>1</v>
      </c>
      <c r="CP103">
        <v>192</v>
      </c>
      <c r="CQ103">
        <v>504</v>
      </c>
      <c r="CR103">
        <v>1</v>
      </c>
      <c r="CS103">
        <v>240</v>
      </c>
      <c r="CT103">
        <v>504</v>
      </c>
      <c r="CU103">
        <v>1</v>
      </c>
      <c r="CV103">
        <v>312</v>
      </c>
      <c r="CW103">
        <v>504</v>
      </c>
      <c r="CX103">
        <v>1</v>
      </c>
      <c r="CY103">
        <v>4</v>
      </c>
      <c r="CZ103">
        <v>4</v>
      </c>
      <c r="DA103">
        <v>0</v>
      </c>
      <c r="DB103">
        <v>1</v>
      </c>
      <c r="DC103">
        <v>1</v>
      </c>
      <c r="DD103">
        <v>1</v>
      </c>
      <c r="DE103">
        <v>4</v>
      </c>
      <c r="DF103">
        <v>3</v>
      </c>
      <c r="DG103">
        <v>254</v>
      </c>
      <c r="DH103" t="s">
        <v>539</v>
      </c>
      <c r="DI103" t="s">
        <v>366</v>
      </c>
      <c r="DJ103" t="s">
        <v>540</v>
      </c>
      <c r="DK103" t="s">
        <v>565</v>
      </c>
      <c r="DL103" t="s">
        <v>153</v>
      </c>
      <c r="DM103" t="s">
        <v>566</v>
      </c>
      <c r="DN103">
        <v>0</v>
      </c>
      <c r="DO103">
        <v>0</v>
      </c>
      <c r="DP103">
        <v>0</v>
      </c>
      <c r="DQ103">
        <v>0</v>
      </c>
      <c r="DR103">
        <v>0</v>
      </c>
      <c r="DS103" s="19">
        <f t="shared" si="2"/>
        <v>62.5</v>
      </c>
      <c r="DT103" s="19">
        <f t="shared" si="3"/>
        <v>2.6041666666666665</v>
      </c>
    </row>
    <row r="104" spans="1:124" hidden="1" x14ac:dyDescent="0.25">
      <c r="A104" t="s">
        <v>383</v>
      </c>
      <c r="B104" t="s">
        <v>316</v>
      </c>
      <c r="C104" t="s">
        <v>389</v>
      </c>
      <c r="D104" t="s">
        <v>390</v>
      </c>
      <c r="E104">
        <v>42000</v>
      </c>
      <c r="F104">
        <v>46522</v>
      </c>
      <c r="G104">
        <v>-4522</v>
      </c>
      <c r="H104">
        <v>11547</v>
      </c>
      <c r="I104">
        <v>0</v>
      </c>
      <c r="J104">
        <v>11547</v>
      </c>
      <c r="K104">
        <v>56724</v>
      </c>
      <c r="L104">
        <v>56149</v>
      </c>
      <c r="M104">
        <v>575</v>
      </c>
      <c r="N104">
        <v>19392</v>
      </c>
      <c r="O104">
        <v>37824</v>
      </c>
      <c r="P104">
        <v>42899</v>
      </c>
      <c r="Q104">
        <v>56149</v>
      </c>
      <c r="R104">
        <v>0.34186587687751219</v>
      </c>
      <c r="S104">
        <v>0.66680770044425641</v>
      </c>
      <c r="T104">
        <v>0.75627600310274312</v>
      </c>
      <c r="U104">
        <v>0.98986319723573801</v>
      </c>
      <c r="V104" t="s">
        <v>435</v>
      </c>
      <c r="W104">
        <v>50000</v>
      </c>
      <c r="X104">
        <v>25</v>
      </c>
      <c r="Y104">
        <v>1</v>
      </c>
      <c r="Z104">
        <v>575</v>
      </c>
      <c r="AA104">
        <v>10500</v>
      </c>
      <c r="AB104">
        <v>21000</v>
      </c>
      <c r="AC104">
        <v>31500</v>
      </c>
      <c r="AD104">
        <v>42000</v>
      </c>
      <c r="AE104">
        <v>0</v>
      </c>
      <c r="AF104">
        <v>0</v>
      </c>
      <c r="AG104">
        <v>0</v>
      </c>
      <c r="AH104">
        <v>0</v>
      </c>
      <c r="AI104">
        <v>575</v>
      </c>
      <c r="AJ104">
        <v>0</v>
      </c>
      <c r="AK104">
        <v>0</v>
      </c>
      <c r="AL104">
        <v>0</v>
      </c>
      <c r="AM104">
        <v>575</v>
      </c>
      <c r="AN104">
        <v>0</v>
      </c>
      <c r="AO104" t="s">
        <v>537</v>
      </c>
      <c r="AP104" t="s">
        <v>538</v>
      </c>
      <c r="AQ104">
        <v>43617</v>
      </c>
      <c r="AR104">
        <v>43617</v>
      </c>
      <c r="AS104">
        <v>43617</v>
      </c>
      <c r="AT104">
        <v>43617</v>
      </c>
      <c r="AU104">
        <v>0</v>
      </c>
      <c r="AV104">
        <v>0</v>
      </c>
      <c r="AW104">
        <v>0</v>
      </c>
      <c r="AX104">
        <v>575</v>
      </c>
      <c r="AY104">
        <v>0</v>
      </c>
      <c r="AZ104">
        <v>0</v>
      </c>
      <c r="BA104">
        <v>0</v>
      </c>
      <c r="BB104">
        <v>575</v>
      </c>
      <c r="BC104">
        <v>0</v>
      </c>
      <c r="BD104">
        <v>575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575</v>
      </c>
      <c r="CI104">
        <v>0</v>
      </c>
      <c r="CJ104">
        <v>10500</v>
      </c>
      <c r="CK104">
        <v>1920</v>
      </c>
      <c r="CL104">
        <v>0</v>
      </c>
      <c r="CM104">
        <v>21000</v>
      </c>
      <c r="CN104">
        <v>21312</v>
      </c>
      <c r="CO104">
        <v>1</v>
      </c>
      <c r="CP104">
        <v>31500</v>
      </c>
      <c r="CQ104">
        <v>39744</v>
      </c>
      <c r="CR104">
        <v>1</v>
      </c>
      <c r="CS104">
        <v>42000</v>
      </c>
      <c r="CT104">
        <v>44819</v>
      </c>
      <c r="CU104">
        <v>1</v>
      </c>
      <c r="CV104">
        <v>54500</v>
      </c>
      <c r="CW104">
        <v>58069</v>
      </c>
      <c r="CX104">
        <v>1</v>
      </c>
      <c r="CY104">
        <v>4</v>
      </c>
      <c r="CZ104">
        <v>3</v>
      </c>
      <c r="DA104">
        <v>1</v>
      </c>
      <c r="DB104">
        <v>1</v>
      </c>
      <c r="DC104">
        <v>1</v>
      </c>
      <c r="DD104">
        <v>0</v>
      </c>
      <c r="DE104">
        <v>4</v>
      </c>
      <c r="DF104">
        <v>3</v>
      </c>
      <c r="DG104">
        <v>16644</v>
      </c>
      <c r="DH104" t="s">
        <v>539</v>
      </c>
      <c r="DI104" t="s">
        <v>342</v>
      </c>
      <c r="DJ104" t="s">
        <v>540</v>
      </c>
      <c r="DK104" t="s">
        <v>565</v>
      </c>
      <c r="DL104" t="s">
        <v>153</v>
      </c>
      <c r="DM104" t="s">
        <v>566</v>
      </c>
      <c r="DN104">
        <v>0</v>
      </c>
      <c r="DO104">
        <v>0</v>
      </c>
      <c r="DP104">
        <v>0</v>
      </c>
      <c r="DQ104">
        <v>0</v>
      </c>
      <c r="DR104">
        <v>0</v>
      </c>
      <c r="DS104" s="19">
        <f t="shared" si="2"/>
        <v>12500</v>
      </c>
      <c r="DT104" s="19">
        <f t="shared" si="3"/>
        <v>500</v>
      </c>
    </row>
    <row r="105" spans="1:124" hidden="1" x14ac:dyDescent="0.25">
      <c r="A105" t="s">
        <v>383</v>
      </c>
      <c r="B105" t="s">
        <v>316</v>
      </c>
      <c r="C105" t="s">
        <v>401</v>
      </c>
      <c r="D105" t="s">
        <v>564</v>
      </c>
      <c r="E105">
        <v>96000</v>
      </c>
      <c r="F105">
        <v>86688</v>
      </c>
      <c r="G105">
        <v>9312</v>
      </c>
      <c r="H105">
        <v>27984</v>
      </c>
      <c r="I105">
        <v>0</v>
      </c>
      <c r="J105">
        <v>27984</v>
      </c>
      <c r="K105">
        <v>100848</v>
      </c>
      <c r="L105">
        <v>96864</v>
      </c>
      <c r="M105">
        <v>3984</v>
      </c>
      <c r="N105">
        <v>0</v>
      </c>
      <c r="O105">
        <v>50832</v>
      </c>
      <c r="P105">
        <v>74760</v>
      </c>
      <c r="Q105">
        <v>96864</v>
      </c>
      <c r="R105">
        <v>0</v>
      </c>
      <c r="S105">
        <v>0.50404569252736797</v>
      </c>
      <c r="T105">
        <v>0.74131366016182765</v>
      </c>
      <c r="U105">
        <v>0.96049500237981911</v>
      </c>
      <c r="V105" t="s">
        <v>435</v>
      </c>
      <c r="W105">
        <v>68000</v>
      </c>
      <c r="X105">
        <v>24</v>
      </c>
      <c r="Y105">
        <v>1</v>
      </c>
      <c r="Z105">
        <v>3984</v>
      </c>
      <c r="AA105">
        <v>24000</v>
      </c>
      <c r="AB105">
        <v>48000</v>
      </c>
      <c r="AC105">
        <v>72000</v>
      </c>
      <c r="AD105">
        <v>96000</v>
      </c>
      <c r="AE105">
        <v>0</v>
      </c>
      <c r="AF105">
        <v>0</v>
      </c>
      <c r="AG105">
        <v>0</v>
      </c>
      <c r="AH105">
        <v>0</v>
      </c>
      <c r="AI105">
        <v>3984</v>
      </c>
      <c r="AJ105">
        <v>0</v>
      </c>
      <c r="AK105">
        <v>0</v>
      </c>
      <c r="AL105">
        <v>0</v>
      </c>
      <c r="AM105">
        <v>3984</v>
      </c>
      <c r="AN105">
        <v>0</v>
      </c>
      <c r="AO105" t="s">
        <v>537</v>
      </c>
      <c r="AP105" t="s">
        <v>538</v>
      </c>
      <c r="AQ105">
        <v>43617</v>
      </c>
      <c r="AR105">
        <v>43617</v>
      </c>
      <c r="AS105">
        <v>43617</v>
      </c>
      <c r="AT105">
        <v>43617</v>
      </c>
      <c r="AU105">
        <v>0</v>
      </c>
      <c r="AV105">
        <v>0</v>
      </c>
      <c r="AW105">
        <v>0</v>
      </c>
      <c r="AX105">
        <v>3984</v>
      </c>
      <c r="AY105">
        <v>0</v>
      </c>
      <c r="AZ105">
        <v>0</v>
      </c>
      <c r="BA105">
        <v>0</v>
      </c>
      <c r="BB105">
        <v>3984</v>
      </c>
      <c r="BC105">
        <v>0</v>
      </c>
      <c r="BD105">
        <v>3984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3984</v>
      </c>
      <c r="CI105">
        <v>0</v>
      </c>
      <c r="CJ105">
        <v>24000</v>
      </c>
      <c r="CK105">
        <v>17808</v>
      </c>
      <c r="CL105">
        <v>0</v>
      </c>
      <c r="CM105">
        <v>48000</v>
      </c>
      <c r="CN105">
        <v>17808</v>
      </c>
      <c r="CO105">
        <v>0</v>
      </c>
      <c r="CP105">
        <v>72000</v>
      </c>
      <c r="CQ105">
        <v>68640</v>
      </c>
      <c r="CR105">
        <v>0</v>
      </c>
      <c r="CS105">
        <v>96000</v>
      </c>
      <c r="CT105">
        <v>92568</v>
      </c>
      <c r="CU105">
        <v>0</v>
      </c>
      <c r="CV105">
        <v>112992</v>
      </c>
      <c r="CW105">
        <v>114672</v>
      </c>
      <c r="CX105">
        <v>1</v>
      </c>
      <c r="CY105">
        <v>4</v>
      </c>
      <c r="CZ105">
        <v>0</v>
      </c>
      <c r="DA105">
        <v>0</v>
      </c>
      <c r="DB105">
        <v>1</v>
      </c>
      <c r="DC105">
        <v>0</v>
      </c>
      <c r="DD105">
        <v>0</v>
      </c>
      <c r="DE105">
        <v>4</v>
      </c>
      <c r="DF105">
        <v>1</v>
      </c>
      <c r="DG105">
        <v>22656</v>
      </c>
      <c r="DH105" t="s">
        <v>539</v>
      </c>
      <c r="DI105" t="s">
        <v>338</v>
      </c>
      <c r="DJ105" t="s">
        <v>540</v>
      </c>
      <c r="DK105" t="s">
        <v>565</v>
      </c>
      <c r="DL105" t="s">
        <v>153</v>
      </c>
      <c r="DM105" t="s">
        <v>566</v>
      </c>
      <c r="DN105">
        <v>0</v>
      </c>
      <c r="DO105">
        <v>0</v>
      </c>
      <c r="DP105">
        <v>0</v>
      </c>
      <c r="DQ105">
        <v>0</v>
      </c>
      <c r="DR105">
        <v>0</v>
      </c>
      <c r="DS105" s="19">
        <f t="shared" si="2"/>
        <v>17000</v>
      </c>
      <c r="DT105" s="19">
        <f t="shared" si="3"/>
        <v>708.33333333333337</v>
      </c>
    </row>
    <row r="106" spans="1:124" hidden="1" x14ac:dyDescent="0.25">
      <c r="A106" t="s">
        <v>383</v>
      </c>
      <c r="B106" t="s">
        <v>316</v>
      </c>
      <c r="C106" t="s">
        <v>56</v>
      </c>
      <c r="D106" t="s">
        <v>57</v>
      </c>
      <c r="E106">
        <v>43500</v>
      </c>
      <c r="F106">
        <v>50760</v>
      </c>
      <c r="G106">
        <v>-7260</v>
      </c>
      <c r="H106">
        <v>13752</v>
      </c>
      <c r="I106">
        <v>0</v>
      </c>
      <c r="J106">
        <v>13752</v>
      </c>
      <c r="K106">
        <v>57624</v>
      </c>
      <c r="L106">
        <v>57312</v>
      </c>
      <c r="M106">
        <v>312</v>
      </c>
      <c r="N106">
        <v>7680</v>
      </c>
      <c r="O106">
        <v>30696</v>
      </c>
      <c r="P106">
        <v>52080</v>
      </c>
      <c r="Q106">
        <v>57312</v>
      </c>
      <c r="R106">
        <v>0.13327780091628488</v>
      </c>
      <c r="S106">
        <v>0.53269471053727613</v>
      </c>
      <c r="T106">
        <v>0.90379008746355682</v>
      </c>
      <c r="U106">
        <v>0.99458558933777597</v>
      </c>
      <c r="V106" t="s">
        <v>435</v>
      </c>
      <c r="W106">
        <v>40000</v>
      </c>
      <c r="X106">
        <v>24</v>
      </c>
      <c r="Y106">
        <v>1</v>
      </c>
      <c r="Z106">
        <v>312</v>
      </c>
      <c r="AA106">
        <v>10875</v>
      </c>
      <c r="AB106">
        <v>21750</v>
      </c>
      <c r="AC106">
        <v>32625</v>
      </c>
      <c r="AD106">
        <v>43500</v>
      </c>
      <c r="AE106">
        <v>0</v>
      </c>
      <c r="AF106">
        <v>0</v>
      </c>
      <c r="AG106">
        <v>0</v>
      </c>
      <c r="AH106">
        <v>0</v>
      </c>
      <c r="AI106">
        <v>312</v>
      </c>
      <c r="AJ106">
        <v>0</v>
      </c>
      <c r="AK106">
        <v>0</v>
      </c>
      <c r="AL106">
        <v>0</v>
      </c>
      <c r="AM106">
        <v>312</v>
      </c>
      <c r="AN106">
        <v>0</v>
      </c>
      <c r="AO106" t="s">
        <v>537</v>
      </c>
      <c r="AP106" t="s">
        <v>538</v>
      </c>
      <c r="AQ106">
        <v>43617</v>
      </c>
      <c r="AR106">
        <v>43617</v>
      </c>
      <c r="AS106">
        <v>43617</v>
      </c>
      <c r="AT106">
        <v>43617</v>
      </c>
      <c r="AU106">
        <v>0</v>
      </c>
      <c r="AV106">
        <v>0</v>
      </c>
      <c r="AW106">
        <v>0</v>
      </c>
      <c r="AX106">
        <v>312</v>
      </c>
      <c r="AY106">
        <v>0</v>
      </c>
      <c r="AZ106">
        <v>0</v>
      </c>
      <c r="BA106">
        <v>0</v>
      </c>
      <c r="BB106">
        <v>312</v>
      </c>
      <c r="BC106">
        <v>0</v>
      </c>
      <c r="BD106">
        <v>312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312</v>
      </c>
      <c r="CI106">
        <v>0</v>
      </c>
      <c r="CJ106">
        <v>10872</v>
      </c>
      <c r="CK106">
        <v>7200</v>
      </c>
      <c r="CL106">
        <v>0</v>
      </c>
      <c r="CM106">
        <v>21744</v>
      </c>
      <c r="CN106">
        <v>14880</v>
      </c>
      <c r="CO106">
        <v>0</v>
      </c>
      <c r="CP106">
        <v>32616</v>
      </c>
      <c r="CQ106">
        <v>37896</v>
      </c>
      <c r="CR106">
        <v>1</v>
      </c>
      <c r="CS106">
        <v>43512</v>
      </c>
      <c r="CT106">
        <v>59280</v>
      </c>
      <c r="CU106">
        <v>1</v>
      </c>
      <c r="CV106">
        <v>53496</v>
      </c>
      <c r="CW106">
        <v>64512</v>
      </c>
      <c r="CX106">
        <v>1</v>
      </c>
      <c r="CY106">
        <v>4</v>
      </c>
      <c r="CZ106">
        <v>2</v>
      </c>
      <c r="DA106">
        <v>0</v>
      </c>
      <c r="DB106">
        <v>1</v>
      </c>
      <c r="DC106">
        <v>1</v>
      </c>
      <c r="DD106">
        <v>0</v>
      </c>
      <c r="DE106">
        <v>4</v>
      </c>
      <c r="DF106">
        <v>2</v>
      </c>
      <c r="DG106">
        <v>21324</v>
      </c>
      <c r="DH106" t="s">
        <v>539</v>
      </c>
      <c r="DI106" t="s">
        <v>344</v>
      </c>
      <c r="DJ106" t="s">
        <v>540</v>
      </c>
      <c r="DK106" t="s">
        <v>565</v>
      </c>
      <c r="DL106" t="s">
        <v>153</v>
      </c>
      <c r="DM106" t="s">
        <v>566</v>
      </c>
      <c r="DN106">
        <v>0</v>
      </c>
      <c r="DO106">
        <v>0</v>
      </c>
      <c r="DP106">
        <v>0</v>
      </c>
      <c r="DQ106">
        <v>0</v>
      </c>
      <c r="DR106">
        <v>0</v>
      </c>
      <c r="DS106" s="19">
        <f t="shared" si="2"/>
        <v>10000</v>
      </c>
      <c r="DT106" s="19">
        <f t="shared" si="3"/>
        <v>416.66666666666669</v>
      </c>
    </row>
    <row r="107" spans="1:124" hidden="1" x14ac:dyDescent="0.25">
      <c r="A107" t="s">
        <v>383</v>
      </c>
      <c r="B107" t="s">
        <v>316</v>
      </c>
      <c r="C107" t="s">
        <v>122</v>
      </c>
      <c r="D107" t="s">
        <v>123</v>
      </c>
      <c r="E107">
        <v>8500</v>
      </c>
      <c r="F107">
        <v>14232</v>
      </c>
      <c r="G107">
        <v>-5732</v>
      </c>
      <c r="H107">
        <v>2112</v>
      </c>
      <c r="I107">
        <v>0</v>
      </c>
      <c r="J107">
        <v>2112</v>
      </c>
      <c r="K107">
        <v>10968</v>
      </c>
      <c r="L107">
        <v>10968</v>
      </c>
      <c r="M107">
        <v>0</v>
      </c>
      <c r="N107">
        <v>6216</v>
      </c>
      <c r="O107">
        <v>6216</v>
      </c>
      <c r="P107">
        <v>6216</v>
      </c>
      <c r="Q107">
        <v>10968</v>
      </c>
      <c r="R107">
        <v>0.56673960612691465</v>
      </c>
      <c r="S107">
        <v>0.56673960612691465</v>
      </c>
      <c r="T107">
        <v>0.56673960612691465</v>
      </c>
      <c r="U107">
        <v>1</v>
      </c>
      <c r="V107" t="s">
        <v>435</v>
      </c>
      <c r="W107">
        <v>13000</v>
      </c>
      <c r="X107">
        <v>24</v>
      </c>
      <c r="Y107">
        <v>1</v>
      </c>
      <c r="Z107">
        <v>0</v>
      </c>
      <c r="AA107">
        <v>2125</v>
      </c>
      <c r="AB107">
        <v>4250</v>
      </c>
      <c r="AC107">
        <v>6375</v>
      </c>
      <c r="AD107">
        <v>8500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">
        <v>537</v>
      </c>
      <c r="AP107" t="s">
        <v>543</v>
      </c>
      <c r="AQ107">
        <v>43617</v>
      </c>
      <c r="AR107">
        <v>43617</v>
      </c>
      <c r="AS107">
        <v>43617</v>
      </c>
      <c r="AT107">
        <v>43617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2136</v>
      </c>
      <c r="CK107">
        <v>5376</v>
      </c>
      <c r="CL107">
        <v>1</v>
      </c>
      <c r="CM107">
        <v>4248</v>
      </c>
      <c r="CN107">
        <v>11592</v>
      </c>
      <c r="CO107">
        <v>1</v>
      </c>
      <c r="CP107">
        <v>6384</v>
      </c>
      <c r="CQ107">
        <v>11592</v>
      </c>
      <c r="CR107">
        <v>1</v>
      </c>
      <c r="CS107">
        <v>8496</v>
      </c>
      <c r="CT107">
        <v>11592</v>
      </c>
      <c r="CU107">
        <v>1</v>
      </c>
      <c r="CV107">
        <v>11760</v>
      </c>
      <c r="CW107">
        <v>16344</v>
      </c>
      <c r="CX107">
        <v>1</v>
      </c>
      <c r="CY107">
        <v>4</v>
      </c>
      <c r="CZ107">
        <v>4</v>
      </c>
      <c r="DA107">
        <v>1</v>
      </c>
      <c r="DB107">
        <v>1</v>
      </c>
      <c r="DC107">
        <v>0</v>
      </c>
      <c r="DD107">
        <v>1</v>
      </c>
      <c r="DE107">
        <v>4</v>
      </c>
      <c r="DF107">
        <v>3</v>
      </c>
      <c r="DG107">
        <v>7844</v>
      </c>
      <c r="DH107" t="s">
        <v>539</v>
      </c>
      <c r="DI107" t="s">
        <v>346</v>
      </c>
      <c r="DJ107" t="s">
        <v>540</v>
      </c>
      <c r="DK107" t="s">
        <v>565</v>
      </c>
      <c r="DL107" t="s">
        <v>153</v>
      </c>
      <c r="DM107" t="s">
        <v>566</v>
      </c>
      <c r="DN107">
        <v>0</v>
      </c>
      <c r="DO107">
        <v>0</v>
      </c>
      <c r="DP107">
        <v>0</v>
      </c>
      <c r="DQ107">
        <v>0</v>
      </c>
      <c r="DR107">
        <v>0</v>
      </c>
      <c r="DS107" s="19">
        <f t="shared" si="2"/>
        <v>3250</v>
      </c>
      <c r="DT107" s="19">
        <f t="shared" si="3"/>
        <v>135.41666666666666</v>
      </c>
    </row>
    <row r="108" spans="1:124" hidden="1" x14ac:dyDescent="0.25">
      <c r="A108" t="s">
        <v>383</v>
      </c>
      <c r="B108" t="s">
        <v>316</v>
      </c>
      <c r="C108" t="s">
        <v>50</v>
      </c>
      <c r="D108" t="s">
        <v>51</v>
      </c>
      <c r="E108">
        <v>5000</v>
      </c>
      <c r="F108">
        <v>6230</v>
      </c>
      <c r="G108">
        <v>-1230</v>
      </c>
      <c r="H108">
        <v>5570</v>
      </c>
      <c r="I108">
        <v>0</v>
      </c>
      <c r="J108">
        <v>5570</v>
      </c>
      <c r="K108">
        <v>9800</v>
      </c>
      <c r="L108">
        <v>9800</v>
      </c>
      <c r="M108">
        <v>0</v>
      </c>
      <c r="N108">
        <v>1540</v>
      </c>
      <c r="O108">
        <v>3050</v>
      </c>
      <c r="P108">
        <v>7420</v>
      </c>
      <c r="Q108">
        <v>9800</v>
      </c>
      <c r="R108">
        <v>0.15714285714285714</v>
      </c>
      <c r="S108">
        <v>0.31122448979591838</v>
      </c>
      <c r="T108">
        <v>0.75714285714285712</v>
      </c>
      <c r="U108">
        <v>1</v>
      </c>
      <c r="V108" t="s">
        <v>435</v>
      </c>
      <c r="W108">
        <v>6800</v>
      </c>
      <c r="X108">
        <v>10</v>
      </c>
      <c r="Y108">
        <v>1</v>
      </c>
      <c r="Z108">
        <v>0</v>
      </c>
      <c r="AA108">
        <v>1250</v>
      </c>
      <c r="AB108">
        <v>2500</v>
      </c>
      <c r="AC108">
        <v>3750</v>
      </c>
      <c r="AD108">
        <v>5000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">
        <v>537</v>
      </c>
      <c r="AP108" t="s">
        <v>543</v>
      </c>
      <c r="AQ108">
        <v>43617</v>
      </c>
      <c r="AR108">
        <v>43617</v>
      </c>
      <c r="AS108">
        <v>43617</v>
      </c>
      <c r="AT108">
        <v>43617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1250</v>
      </c>
      <c r="CK108">
        <v>2000</v>
      </c>
      <c r="CL108">
        <v>1</v>
      </c>
      <c r="CM108">
        <v>2500</v>
      </c>
      <c r="CN108">
        <v>3540</v>
      </c>
      <c r="CO108">
        <v>1</v>
      </c>
      <c r="CP108">
        <v>3750</v>
      </c>
      <c r="CQ108">
        <v>5050</v>
      </c>
      <c r="CR108">
        <v>1</v>
      </c>
      <c r="CS108">
        <v>5000</v>
      </c>
      <c r="CT108">
        <v>9420</v>
      </c>
      <c r="CU108">
        <v>1</v>
      </c>
      <c r="CV108">
        <v>6700</v>
      </c>
      <c r="CW108">
        <v>11800</v>
      </c>
      <c r="CX108">
        <v>1</v>
      </c>
      <c r="CY108">
        <v>4</v>
      </c>
      <c r="CZ108">
        <v>4</v>
      </c>
      <c r="DA108">
        <v>0</v>
      </c>
      <c r="DB108">
        <v>0</v>
      </c>
      <c r="DC108">
        <v>1</v>
      </c>
      <c r="DD108">
        <v>1</v>
      </c>
      <c r="DE108">
        <v>4</v>
      </c>
      <c r="DF108">
        <v>2</v>
      </c>
      <c r="DG108">
        <v>6800</v>
      </c>
      <c r="DH108" t="s">
        <v>539</v>
      </c>
      <c r="DI108" t="s">
        <v>350</v>
      </c>
      <c r="DJ108" t="s">
        <v>540</v>
      </c>
      <c r="DK108" t="s">
        <v>565</v>
      </c>
      <c r="DL108" t="s">
        <v>161</v>
      </c>
      <c r="DM108" t="s">
        <v>567</v>
      </c>
      <c r="DN108">
        <v>0</v>
      </c>
      <c r="DO108">
        <v>0</v>
      </c>
      <c r="DP108">
        <v>0</v>
      </c>
      <c r="DQ108">
        <v>0</v>
      </c>
      <c r="DR108">
        <v>0</v>
      </c>
      <c r="DS108" s="19">
        <f t="shared" si="2"/>
        <v>1700</v>
      </c>
      <c r="DT108" s="19">
        <f t="shared" si="3"/>
        <v>170</v>
      </c>
    </row>
    <row r="109" spans="1:124" hidden="1" x14ac:dyDescent="0.25">
      <c r="A109" t="s">
        <v>383</v>
      </c>
      <c r="B109" t="s">
        <v>316</v>
      </c>
      <c r="C109" t="s">
        <v>139</v>
      </c>
      <c r="D109" t="s">
        <v>388</v>
      </c>
      <c r="E109">
        <v>53000</v>
      </c>
      <c r="F109">
        <v>50664</v>
      </c>
      <c r="G109">
        <v>2336</v>
      </c>
      <c r="H109">
        <v>13920</v>
      </c>
      <c r="I109">
        <v>0</v>
      </c>
      <c r="J109">
        <v>13920</v>
      </c>
      <c r="K109">
        <v>52392</v>
      </c>
      <c r="L109">
        <v>46656</v>
      </c>
      <c r="M109">
        <v>5736</v>
      </c>
      <c r="N109">
        <v>9360</v>
      </c>
      <c r="O109">
        <v>26448</v>
      </c>
      <c r="P109">
        <v>40128</v>
      </c>
      <c r="Q109">
        <v>46656</v>
      </c>
      <c r="R109">
        <v>0.17865322950068713</v>
      </c>
      <c r="S109">
        <v>0.50480989464040316</v>
      </c>
      <c r="T109">
        <v>0.76591846083371506</v>
      </c>
      <c r="U109">
        <v>0.89051763628034819</v>
      </c>
      <c r="V109" t="s">
        <v>435</v>
      </c>
      <c r="W109">
        <v>52000</v>
      </c>
      <c r="X109">
        <v>24</v>
      </c>
      <c r="Y109">
        <v>1</v>
      </c>
      <c r="Z109">
        <v>5736</v>
      </c>
      <c r="AA109">
        <v>13250</v>
      </c>
      <c r="AB109">
        <v>26500</v>
      </c>
      <c r="AC109">
        <v>39750</v>
      </c>
      <c r="AD109">
        <v>53000</v>
      </c>
      <c r="AE109">
        <v>0</v>
      </c>
      <c r="AF109">
        <v>0</v>
      </c>
      <c r="AG109">
        <v>0</v>
      </c>
      <c r="AH109">
        <v>0</v>
      </c>
      <c r="AI109">
        <v>5736</v>
      </c>
      <c r="AJ109">
        <v>0</v>
      </c>
      <c r="AK109">
        <v>0</v>
      </c>
      <c r="AL109">
        <v>0</v>
      </c>
      <c r="AM109">
        <v>5736</v>
      </c>
      <c r="AN109">
        <v>0</v>
      </c>
      <c r="AO109" t="s">
        <v>537</v>
      </c>
      <c r="AP109" t="s">
        <v>538</v>
      </c>
      <c r="AQ109">
        <v>43617</v>
      </c>
      <c r="AR109">
        <v>43617</v>
      </c>
      <c r="AS109">
        <v>43617</v>
      </c>
      <c r="AT109">
        <v>43617</v>
      </c>
      <c r="AU109">
        <v>0</v>
      </c>
      <c r="AV109">
        <v>0</v>
      </c>
      <c r="AW109">
        <v>0</v>
      </c>
      <c r="AX109">
        <v>5736</v>
      </c>
      <c r="AY109">
        <v>0</v>
      </c>
      <c r="AZ109">
        <v>0</v>
      </c>
      <c r="BA109">
        <v>0</v>
      </c>
      <c r="BB109">
        <v>5736</v>
      </c>
      <c r="BC109">
        <v>0</v>
      </c>
      <c r="BD109">
        <v>5736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5736</v>
      </c>
      <c r="CI109">
        <v>0</v>
      </c>
      <c r="CJ109">
        <v>13248</v>
      </c>
      <c r="CK109">
        <v>17928</v>
      </c>
      <c r="CL109">
        <v>1</v>
      </c>
      <c r="CM109">
        <v>26496</v>
      </c>
      <c r="CN109">
        <v>27288</v>
      </c>
      <c r="CO109">
        <v>1</v>
      </c>
      <c r="CP109">
        <v>39744</v>
      </c>
      <c r="CQ109">
        <v>44376</v>
      </c>
      <c r="CR109">
        <v>1</v>
      </c>
      <c r="CS109">
        <v>52992</v>
      </c>
      <c r="CT109">
        <v>58056</v>
      </c>
      <c r="CU109">
        <v>1</v>
      </c>
      <c r="CV109">
        <v>66000</v>
      </c>
      <c r="CW109">
        <v>64584</v>
      </c>
      <c r="CX109">
        <v>0</v>
      </c>
      <c r="CY109">
        <v>4</v>
      </c>
      <c r="CZ109">
        <v>4</v>
      </c>
      <c r="DA109">
        <v>0</v>
      </c>
      <c r="DB109">
        <v>1</v>
      </c>
      <c r="DC109">
        <v>1</v>
      </c>
      <c r="DD109">
        <v>0</v>
      </c>
      <c r="DE109">
        <v>4</v>
      </c>
      <c r="DF109">
        <v>2</v>
      </c>
      <c r="DG109">
        <v>17320</v>
      </c>
      <c r="DH109" t="s">
        <v>539</v>
      </c>
      <c r="DI109" t="s">
        <v>340</v>
      </c>
      <c r="DJ109" t="s">
        <v>540</v>
      </c>
      <c r="DK109" t="s">
        <v>565</v>
      </c>
      <c r="DL109" t="s">
        <v>157</v>
      </c>
      <c r="DM109" t="s">
        <v>561</v>
      </c>
      <c r="DN109">
        <v>0</v>
      </c>
      <c r="DO109">
        <v>0</v>
      </c>
      <c r="DP109">
        <v>0</v>
      </c>
      <c r="DQ109">
        <v>0</v>
      </c>
      <c r="DR109">
        <v>0</v>
      </c>
      <c r="DS109" s="19">
        <f t="shared" si="2"/>
        <v>13000</v>
      </c>
      <c r="DT109" s="19">
        <f t="shared" si="3"/>
        <v>541.66666666666663</v>
      </c>
    </row>
    <row r="110" spans="1:124" hidden="1" x14ac:dyDescent="0.25">
      <c r="A110" t="s">
        <v>383</v>
      </c>
      <c r="B110" t="s">
        <v>316</v>
      </c>
      <c r="C110" t="s">
        <v>46</v>
      </c>
      <c r="D110" t="s">
        <v>47</v>
      </c>
      <c r="E110">
        <v>1600</v>
      </c>
      <c r="F110">
        <v>1656</v>
      </c>
      <c r="G110">
        <v>-56</v>
      </c>
      <c r="H110">
        <v>1152</v>
      </c>
      <c r="I110">
        <v>0</v>
      </c>
      <c r="J110">
        <v>1152</v>
      </c>
      <c r="K110">
        <v>2520</v>
      </c>
      <c r="L110">
        <v>2520</v>
      </c>
      <c r="M110">
        <v>0</v>
      </c>
      <c r="N110">
        <v>1704</v>
      </c>
      <c r="O110">
        <v>1704</v>
      </c>
      <c r="P110">
        <v>2520</v>
      </c>
      <c r="Q110">
        <v>2520</v>
      </c>
      <c r="R110">
        <v>0.67619047619047623</v>
      </c>
      <c r="S110">
        <v>0.67619047619047623</v>
      </c>
      <c r="T110">
        <v>1</v>
      </c>
      <c r="U110">
        <v>1</v>
      </c>
      <c r="V110" t="s">
        <v>435</v>
      </c>
      <c r="W110">
        <v>1500</v>
      </c>
      <c r="X110">
        <v>24</v>
      </c>
      <c r="Y110">
        <v>1</v>
      </c>
      <c r="Z110">
        <v>0</v>
      </c>
      <c r="AA110">
        <v>400</v>
      </c>
      <c r="AB110">
        <v>800</v>
      </c>
      <c r="AC110">
        <v>1200</v>
      </c>
      <c r="AD110">
        <v>1600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">
        <v>537</v>
      </c>
      <c r="AP110" t="s">
        <v>543</v>
      </c>
      <c r="AQ110">
        <v>43617</v>
      </c>
      <c r="AR110">
        <v>43617</v>
      </c>
      <c r="AS110">
        <v>43617</v>
      </c>
      <c r="AT110">
        <v>43617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408</v>
      </c>
      <c r="CK110">
        <v>288</v>
      </c>
      <c r="CL110">
        <v>0</v>
      </c>
      <c r="CM110">
        <v>792</v>
      </c>
      <c r="CN110">
        <v>1992</v>
      </c>
      <c r="CO110">
        <v>1</v>
      </c>
      <c r="CP110">
        <v>1200</v>
      </c>
      <c r="CQ110">
        <v>1992</v>
      </c>
      <c r="CR110">
        <v>1</v>
      </c>
      <c r="CS110">
        <v>1608</v>
      </c>
      <c r="CT110">
        <v>2808</v>
      </c>
      <c r="CU110">
        <v>1</v>
      </c>
      <c r="CV110">
        <v>1968</v>
      </c>
      <c r="CW110">
        <v>2808</v>
      </c>
      <c r="CX110">
        <v>1</v>
      </c>
      <c r="CY110">
        <v>4</v>
      </c>
      <c r="CZ110">
        <v>3</v>
      </c>
      <c r="DA110">
        <v>1</v>
      </c>
      <c r="DB110">
        <v>1</v>
      </c>
      <c r="DC110">
        <v>1</v>
      </c>
      <c r="DD110">
        <v>1</v>
      </c>
      <c r="DE110">
        <v>4</v>
      </c>
      <c r="DF110">
        <v>4</v>
      </c>
      <c r="DG110">
        <v>1208</v>
      </c>
      <c r="DH110" t="s">
        <v>539</v>
      </c>
      <c r="DI110" t="s">
        <v>352</v>
      </c>
      <c r="DJ110" t="s">
        <v>540</v>
      </c>
      <c r="DK110" t="s">
        <v>565</v>
      </c>
      <c r="DL110" t="s">
        <v>157</v>
      </c>
      <c r="DM110" t="s">
        <v>561</v>
      </c>
      <c r="DN110">
        <v>0</v>
      </c>
      <c r="DO110">
        <v>0</v>
      </c>
      <c r="DP110">
        <v>0</v>
      </c>
      <c r="DQ110">
        <v>0</v>
      </c>
      <c r="DR110">
        <v>0</v>
      </c>
      <c r="DS110" s="19">
        <f t="shared" si="2"/>
        <v>375</v>
      </c>
      <c r="DT110" s="19">
        <f t="shared" si="3"/>
        <v>15.625</v>
      </c>
    </row>
    <row r="111" spans="1:124" hidden="1" x14ac:dyDescent="0.25">
      <c r="A111" t="s">
        <v>383</v>
      </c>
      <c r="B111" t="s">
        <v>316</v>
      </c>
      <c r="C111" t="s">
        <v>96</v>
      </c>
      <c r="D111" t="s">
        <v>97</v>
      </c>
      <c r="E111">
        <v>3000</v>
      </c>
      <c r="F111">
        <v>3013.5</v>
      </c>
      <c r="G111">
        <v>-13.5</v>
      </c>
      <c r="H111">
        <v>3322.2</v>
      </c>
      <c r="I111">
        <v>0</v>
      </c>
      <c r="J111">
        <v>3322.2</v>
      </c>
      <c r="K111">
        <v>3748.5</v>
      </c>
      <c r="L111">
        <v>3748.5</v>
      </c>
      <c r="M111">
        <v>0</v>
      </c>
      <c r="N111">
        <v>0</v>
      </c>
      <c r="O111">
        <v>2249.1</v>
      </c>
      <c r="P111">
        <v>2837.1</v>
      </c>
      <c r="Q111">
        <v>3748.5</v>
      </c>
      <c r="R111">
        <v>0</v>
      </c>
      <c r="S111">
        <v>0.6</v>
      </c>
      <c r="T111">
        <v>0.75686274509803919</v>
      </c>
      <c r="U111">
        <v>1</v>
      </c>
      <c r="V111" t="s">
        <v>435</v>
      </c>
      <c r="W111">
        <v>4000</v>
      </c>
      <c r="X111">
        <v>14.7</v>
      </c>
      <c r="Y111">
        <v>1</v>
      </c>
      <c r="Z111">
        <v>0</v>
      </c>
      <c r="AA111">
        <v>750</v>
      </c>
      <c r="AB111">
        <v>1500</v>
      </c>
      <c r="AC111">
        <v>2250</v>
      </c>
      <c r="AD111">
        <v>3000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">
        <v>537</v>
      </c>
      <c r="AP111" t="s">
        <v>543</v>
      </c>
      <c r="AQ111">
        <v>43617</v>
      </c>
      <c r="AR111">
        <v>43617</v>
      </c>
      <c r="AS111">
        <v>43617</v>
      </c>
      <c r="AT111">
        <v>43617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749.69999999999993</v>
      </c>
      <c r="CK111">
        <v>2587.2000000000003</v>
      </c>
      <c r="CL111">
        <v>1</v>
      </c>
      <c r="CM111">
        <v>1499.3999999999999</v>
      </c>
      <c r="CN111">
        <v>2587.1999999999998</v>
      </c>
      <c r="CO111">
        <v>1</v>
      </c>
      <c r="CP111">
        <v>2249.1</v>
      </c>
      <c r="CQ111">
        <v>4836.3000000000011</v>
      </c>
      <c r="CR111">
        <v>1</v>
      </c>
      <c r="CS111">
        <v>2998.7999999999997</v>
      </c>
      <c r="CT111">
        <v>5424.3000000000011</v>
      </c>
      <c r="CU111">
        <v>1</v>
      </c>
      <c r="CV111">
        <v>3998.3999999999996</v>
      </c>
      <c r="CW111">
        <v>6335.7</v>
      </c>
      <c r="CX111">
        <v>1</v>
      </c>
      <c r="CY111">
        <v>4</v>
      </c>
      <c r="CZ111">
        <v>4</v>
      </c>
      <c r="DA111">
        <v>0</v>
      </c>
      <c r="DB111">
        <v>1</v>
      </c>
      <c r="DC111">
        <v>1</v>
      </c>
      <c r="DD111">
        <v>1</v>
      </c>
      <c r="DE111">
        <v>4</v>
      </c>
      <c r="DF111">
        <v>3</v>
      </c>
      <c r="DG111">
        <v>3335.7</v>
      </c>
      <c r="DH111" t="s">
        <v>539</v>
      </c>
      <c r="DI111" t="s">
        <v>350</v>
      </c>
      <c r="DJ111" t="s">
        <v>540</v>
      </c>
      <c r="DK111" t="s">
        <v>565</v>
      </c>
      <c r="DL111" t="s">
        <v>153</v>
      </c>
      <c r="DM111" t="s">
        <v>566</v>
      </c>
      <c r="DN111">
        <v>0</v>
      </c>
      <c r="DO111">
        <v>0</v>
      </c>
      <c r="DP111">
        <v>0</v>
      </c>
      <c r="DQ111">
        <v>0</v>
      </c>
      <c r="DR111">
        <v>0</v>
      </c>
      <c r="DS111" s="19">
        <f t="shared" si="2"/>
        <v>1000</v>
      </c>
      <c r="DT111" s="19">
        <f t="shared" si="3"/>
        <v>68.02721088435375</v>
      </c>
    </row>
    <row r="112" spans="1:124" hidden="1" x14ac:dyDescent="0.25">
      <c r="A112" t="s">
        <v>383</v>
      </c>
      <c r="B112" t="s">
        <v>316</v>
      </c>
      <c r="C112" t="s">
        <v>52</v>
      </c>
      <c r="D112" t="s">
        <v>53</v>
      </c>
      <c r="E112">
        <v>3300</v>
      </c>
      <c r="F112">
        <v>3408</v>
      </c>
      <c r="G112">
        <v>-108</v>
      </c>
      <c r="H112">
        <v>984</v>
      </c>
      <c r="I112">
        <v>0</v>
      </c>
      <c r="J112">
        <v>984</v>
      </c>
      <c r="K112">
        <v>2472</v>
      </c>
      <c r="L112">
        <v>2472</v>
      </c>
      <c r="M112">
        <v>0</v>
      </c>
      <c r="N112">
        <v>0</v>
      </c>
      <c r="O112">
        <v>1392</v>
      </c>
      <c r="P112">
        <v>1968</v>
      </c>
      <c r="Q112">
        <v>2472</v>
      </c>
      <c r="R112">
        <v>0</v>
      </c>
      <c r="S112">
        <v>0.56310679611650483</v>
      </c>
      <c r="T112">
        <v>0.79611650485436891</v>
      </c>
      <c r="U112">
        <v>1</v>
      </c>
      <c r="V112" t="s">
        <v>435</v>
      </c>
      <c r="W112">
        <v>3300</v>
      </c>
      <c r="X112">
        <v>24</v>
      </c>
      <c r="Y112">
        <v>1</v>
      </c>
      <c r="Z112">
        <v>0</v>
      </c>
      <c r="AA112">
        <v>825</v>
      </c>
      <c r="AB112">
        <v>1650</v>
      </c>
      <c r="AC112">
        <v>2475</v>
      </c>
      <c r="AD112">
        <v>3300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 t="s">
        <v>537</v>
      </c>
      <c r="AP112" t="s">
        <v>543</v>
      </c>
      <c r="AQ112">
        <v>43617</v>
      </c>
      <c r="AR112">
        <v>43617</v>
      </c>
      <c r="AS112">
        <v>43617</v>
      </c>
      <c r="AT112">
        <v>43617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816</v>
      </c>
      <c r="CK112">
        <v>1920</v>
      </c>
      <c r="CL112">
        <v>1</v>
      </c>
      <c r="CM112">
        <v>1656</v>
      </c>
      <c r="CN112">
        <v>1920</v>
      </c>
      <c r="CO112">
        <v>1</v>
      </c>
      <c r="CP112">
        <v>2472</v>
      </c>
      <c r="CQ112">
        <v>3312</v>
      </c>
      <c r="CR112">
        <v>1</v>
      </c>
      <c r="CS112">
        <v>3312</v>
      </c>
      <c r="CT112">
        <v>3888</v>
      </c>
      <c r="CU112">
        <v>1</v>
      </c>
      <c r="CV112">
        <v>4128</v>
      </c>
      <c r="CW112">
        <v>4392</v>
      </c>
      <c r="CX112">
        <v>1</v>
      </c>
      <c r="CY112">
        <v>4</v>
      </c>
      <c r="CZ112">
        <v>4</v>
      </c>
      <c r="DA112">
        <v>0</v>
      </c>
      <c r="DB112">
        <v>1</v>
      </c>
      <c r="DC112">
        <v>1</v>
      </c>
      <c r="DD112">
        <v>1</v>
      </c>
      <c r="DE112">
        <v>4</v>
      </c>
      <c r="DF112">
        <v>3</v>
      </c>
      <c r="DG112">
        <v>1092</v>
      </c>
      <c r="DH112" t="s">
        <v>539</v>
      </c>
      <c r="DI112" t="s">
        <v>342</v>
      </c>
      <c r="DJ112" t="s">
        <v>540</v>
      </c>
      <c r="DK112" t="s">
        <v>565</v>
      </c>
      <c r="DL112" t="s">
        <v>161</v>
      </c>
      <c r="DM112" t="s">
        <v>567</v>
      </c>
      <c r="DN112">
        <v>0</v>
      </c>
      <c r="DO112">
        <v>0</v>
      </c>
      <c r="DP112">
        <v>0</v>
      </c>
      <c r="DQ112">
        <v>0</v>
      </c>
      <c r="DR112">
        <v>0</v>
      </c>
      <c r="DS112" s="19">
        <f t="shared" si="2"/>
        <v>825</v>
      </c>
      <c r="DT112" s="19">
        <f t="shared" si="3"/>
        <v>34.375</v>
      </c>
    </row>
    <row r="113" spans="1:124" hidden="1" x14ac:dyDescent="0.25">
      <c r="A113" t="s">
        <v>383</v>
      </c>
      <c r="B113" t="s">
        <v>316</v>
      </c>
      <c r="C113" t="s">
        <v>393</v>
      </c>
      <c r="D113" t="s">
        <v>394</v>
      </c>
      <c r="E113">
        <v>13000</v>
      </c>
      <c r="F113">
        <v>15936</v>
      </c>
      <c r="G113">
        <v>-2936</v>
      </c>
      <c r="H113">
        <v>0</v>
      </c>
      <c r="I113">
        <v>0</v>
      </c>
      <c r="J113">
        <v>0</v>
      </c>
      <c r="K113">
        <v>13152</v>
      </c>
      <c r="L113">
        <v>11424</v>
      </c>
      <c r="M113">
        <v>1728</v>
      </c>
      <c r="N113">
        <v>1992</v>
      </c>
      <c r="O113">
        <v>8496</v>
      </c>
      <c r="P113">
        <v>9456</v>
      </c>
      <c r="Q113">
        <v>11424</v>
      </c>
      <c r="R113">
        <v>0.15145985401459855</v>
      </c>
      <c r="S113">
        <v>0.64598540145985406</v>
      </c>
      <c r="T113">
        <v>0.71897810218978098</v>
      </c>
      <c r="U113">
        <v>0.86861313868613144</v>
      </c>
      <c r="V113" t="s">
        <v>435</v>
      </c>
      <c r="W113">
        <v>14000</v>
      </c>
      <c r="X113">
        <v>24</v>
      </c>
      <c r="Y113">
        <v>1</v>
      </c>
      <c r="Z113">
        <v>1728</v>
      </c>
      <c r="AA113">
        <v>3250</v>
      </c>
      <c r="AB113">
        <v>6500</v>
      </c>
      <c r="AC113">
        <v>9750</v>
      </c>
      <c r="AD113">
        <v>13000</v>
      </c>
      <c r="AE113">
        <v>0</v>
      </c>
      <c r="AF113">
        <v>0</v>
      </c>
      <c r="AG113">
        <v>0</v>
      </c>
      <c r="AH113">
        <v>0</v>
      </c>
      <c r="AI113">
        <v>1728</v>
      </c>
      <c r="AJ113">
        <v>0</v>
      </c>
      <c r="AK113">
        <v>0</v>
      </c>
      <c r="AL113">
        <v>0</v>
      </c>
      <c r="AM113">
        <v>1728</v>
      </c>
      <c r="AN113">
        <v>0</v>
      </c>
      <c r="AO113" t="s">
        <v>537</v>
      </c>
      <c r="AP113" t="s">
        <v>538</v>
      </c>
      <c r="AQ113">
        <v>43617</v>
      </c>
      <c r="AR113">
        <v>43617</v>
      </c>
      <c r="AS113">
        <v>43617</v>
      </c>
      <c r="AT113">
        <v>43617</v>
      </c>
      <c r="AU113">
        <v>0</v>
      </c>
      <c r="AV113">
        <v>0</v>
      </c>
      <c r="AW113">
        <v>0</v>
      </c>
      <c r="AX113">
        <v>1728</v>
      </c>
      <c r="AY113">
        <v>0</v>
      </c>
      <c r="AZ113">
        <v>0</v>
      </c>
      <c r="BA113">
        <v>0</v>
      </c>
      <c r="BB113">
        <v>1728</v>
      </c>
      <c r="BC113">
        <v>0</v>
      </c>
      <c r="BD113">
        <v>1728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1728</v>
      </c>
      <c r="CI113">
        <v>0</v>
      </c>
      <c r="CJ113">
        <v>3240</v>
      </c>
      <c r="CK113">
        <v>4512</v>
      </c>
      <c r="CL113">
        <v>1</v>
      </c>
      <c r="CM113">
        <v>6504</v>
      </c>
      <c r="CN113">
        <v>6504</v>
      </c>
      <c r="CO113">
        <v>1</v>
      </c>
      <c r="CP113">
        <v>9744</v>
      </c>
      <c r="CQ113">
        <v>13008</v>
      </c>
      <c r="CR113">
        <v>1</v>
      </c>
      <c r="CS113">
        <v>13008</v>
      </c>
      <c r="CT113">
        <v>13968</v>
      </c>
      <c r="CU113">
        <v>1</v>
      </c>
      <c r="CV113">
        <v>16512</v>
      </c>
      <c r="CW113">
        <v>15936</v>
      </c>
      <c r="CX113">
        <v>0</v>
      </c>
      <c r="CY113">
        <v>4</v>
      </c>
      <c r="CZ113">
        <v>4</v>
      </c>
      <c r="DA113">
        <v>0</v>
      </c>
      <c r="DB113">
        <v>1</v>
      </c>
      <c r="DC113">
        <v>0</v>
      </c>
      <c r="DD113">
        <v>0</v>
      </c>
      <c r="DE113">
        <v>4</v>
      </c>
      <c r="DF113">
        <v>1</v>
      </c>
      <c r="DG113">
        <v>4664</v>
      </c>
      <c r="DH113" t="s">
        <v>539</v>
      </c>
      <c r="DI113" t="s">
        <v>338</v>
      </c>
      <c r="DJ113" t="s">
        <v>540</v>
      </c>
      <c r="DK113" t="s">
        <v>565</v>
      </c>
      <c r="DL113" t="s">
        <v>161</v>
      </c>
      <c r="DM113" t="s">
        <v>567</v>
      </c>
      <c r="DN113">
        <v>0</v>
      </c>
      <c r="DO113">
        <v>0</v>
      </c>
      <c r="DP113">
        <v>0</v>
      </c>
      <c r="DQ113">
        <v>0</v>
      </c>
      <c r="DR113">
        <v>0</v>
      </c>
      <c r="DS113" s="19">
        <f t="shared" si="2"/>
        <v>3500</v>
      </c>
      <c r="DT113" s="19">
        <f t="shared" si="3"/>
        <v>145.83333333333334</v>
      </c>
    </row>
    <row r="114" spans="1:124" hidden="1" x14ac:dyDescent="0.25">
      <c r="A114" t="s">
        <v>383</v>
      </c>
      <c r="B114" t="s">
        <v>316</v>
      </c>
      <c r="C114" t="s">
        <v>102</v>
      </c>
      <c r="D114" t="s">
        <v>103</v>
      </c>
      <c r="E114">
        <v>11000</v>
      </c>
      <c r="F114">
        <v>11976</v>
      </c>
      <c r="G114">
        <v>-976</v>
      </c>
      <c r="H114">
        <v>24</v>
      </c>
      <c r="I114">
        <v>0</v>
      </c>
      <c r="J114">
        <v>24</v>
      </c>
      <c r="K114">
        <v>8232</v>
      </c>
      <c r="L114">
        <v>5232</v>
      </c>
      <c r="M114">
        <v>3000</v>
      </c>
      <c r="N114">
        <v>0</v>
      </c>
      <c r="O114">
        <v>5232</v>
      </c>
      <c r="P114">
        <v>5232</v>
      </c>
      <c r="Q114">
        <v>5232</v>
      </c>
      <c r="R114">
        <v>0</v>
      </c>
      <c r="S114">
        <v>0.63556851311953355</v>
      </c>
      <c r="T114">
        <v>0.63556851311953355</v>
      </c>
      <c r="U114">
        <v>0.63556851311953355</v>
      </c>
      <c r="V114" t="s">
        <v>435</v>
      </c>
      <c r="W114">
        <v>12000</v>
      </c>
      <c r="X114">
        <v>24</v>
      </c>
      <c r="Y114">
        <v>1</v>
      </c>
      <c r="Z114">
        <v>3000</v>
      </c>
      <c r="AA114">
        <v>2750</v>
      </c>
      <c r="AB114">
        <v>5500</v>
      </c>
      <c r="AC114">
        <v>8250</v>
      </c>
      <c r="AD114">
        <v>11000</v>
      </c>
      <c r="AE114">
        <v>0</v>
      </c>
      <c r="AF114">
        <v>0</v>
      </c>
      <c r="AG114">
        <v>0</v>
      </c>
      <c r="AH114">
        <v>0</v>
      </c>
      <c r="AI114">
        <v>3000</v>
      </c>
      <c r="AJ114">
        <v>0</v>
      </c>
      <c r="AK114">
        <v>0</v>
      </c>
      <c r="AL114">
        <v>0</v>
      </c>
      <c r="AM114">
        <v>3000</v>
      </c>
      <c r="AN114">
        <v>0</v>
      </c>
      <c r="AO114" t="s">
        <v>537</v>
      </c>
      <c r="AP114" t="s">
        <v>538</v>
      </c>
      <c r="AQ114">
        <v>43617</v>
      </c>
      <c r="AR114">
        <v>43617</v>
      </c>
      <c r="AS114">
        <v>43617</v>
      </c>
      <c r="AT114">
        <v>43617</v>
      </c>
      <c r="AU114">
        <v>0</v>
      </c>
      <c r="AV114">
        <v>0</v>
      </c>
      <c r="AW114">
        <v>0</v>
      </c>
      <c r="AX114">
        <v>3000</v>
      </c>
      <c r="AY114">
        <v>0</v>
      </c>
      <c r="AZ114">
        <v>0</v>
      </c>
      <c r="BA114">
        <v>0</v>
      </c>
      <c r="BB114">
        <v>3000</v>
      </c>
      <c r="BC114">
        <v>0</v>
      </c>
      <c r="BD114">
        <v>3000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3000</v>
      </c>
      <c r="CI114">
        <v>0</v>
      </c>
      <c r="CJ114">
        <v>2760</v>
      </c>
      <c r="CK114">
        <v>6768</v>
      </c>
      <c r="CL114">
        <v>1</v>
      </c>
      <c r="CM114">
        <v>5496</v>
      </c>
      <c r="CN114">
        <v>6768</v>
      </c>
      <c r="CO114">
        <v>1</v>
      </c>
      <c r="CP114">
        <v>8256</v>
      </c>
      <c r="CQ114">
        <v>12000</v>
      </c>
      <c r="CR114">
        <v>1</v>
      </c>
      <c r="CS114">
        <v>10992</v>
      </c>
      <c r="CT114">
        <v>12000</v>
      </c>
      <c r="CU114">
        <v>1</v>
      </c>
      <c r="CV114">
        <v>13992</v>
      </c>
      <c r="CW114">
        <v>12000</v>
      </c>
      <c r="CX114">
        <v>0</v>
      </c>
      <c r="CY114">
        <v>4</v>
      </c>
      <c r="CZ114">
        <v>4</v>
      </c>
      <c r="DA114">
        <v>0</v>
      </c>
      <c r="DB114">
        <v>1</v>
      </c>
      <c r="DC114">
        <v>0</v>
      </c>
      <c r="DD114">
        <v>0</v>
      </c>
      <c r="DE114">
        <v>4</v>
      </c>
      <c r="DF114">
        <v>1</v>
      </c>
      <c r="DG114">
        <v>4000</v>
      </c>
      <c r="DH114" t="s">
        <v>539</v>
      </c>
      <c r="DI114" t="s">
        <v>344</v>
      </c>
      <c r="DJ114" t="s">
        <v>540</v>
      </c>
      <c r="DK114" t="s">
        <v>565</v>
      </c>
      <c r="DL114" t="s">
        <v>161</v>
      </c>
      <c r="DM114" t="s">
        <v>567</v>
      </c>
      <c r="DN114">
        <v>0</v>
      </c>
      <c r="DO114">
        <v>0</v>
      </c>
      <c r="DP114">
        <v>0</v>
      </c>
      <c r="DQ114">
        <v>0</v>
      </c>
      <c r="DR114">
        <v>0</v>
      </c>
      <c r="DS114" s="19">
        <f t="shared" si="2"/>
        <v>3000</v>
      </c>
      <c r="DT114" s="19">
        <f t="shared" si="3"/>
        <v>125</v>
      </c>
    </row>
    <row r="115" spans="1:124" hidden="1" x14ac:dyDescent="0.25">
      <c r="A115" t="s">
        <v>383</v>
      </c>
      <c r="B115" t="s">
        <v>316</v>
      </c>
      <c r="C115" t="s">
        <v>408</v>
      </c>
      <c r="D115" t="s">
        <v>568</v>
      </c>
      <c r="E115">
        <v>50000</v>
      </c>
      <c r="F115">
        <v>46152</v>
      </c>
      <c r="G115">
        <v>3848</v>
      </c>
      <c r="H115">
        <v>18864</v>
      </c>
      <c r="I115">
        <v>0</v>
      </c>
      <c r="J115">
        <v>18864</v>
      </c>
      <c r="K115">
        <v>43536</v>
      </c>
      <c r="L115">
        <v>41880</v>
      </c>
      <c r="M115">
        <v>1656</v>
      </c>
      <c r="N115">
        <v>12504</v>
      </c>
      <c r="O115">
        <v>25440</v>
      </c>
      <c r="P115">
        <v>26880</v>
      </c>
      <c r="Q115">
        <v>41880</v>
      </c>
      <c r="R115">
        <v>0.28721058434399116</v>
      </c>
      <c r="S115">
        <v>0.58434399117971336</v>
      </c>
      <c r="T115">
        <v>0.61742006615214995</v>
      </c>
      <c r="U115">
        <v>0.96196251378169795</v>
      </c>
      <c r="V115" t="s">
        <v>435</v>
      </c>
      <c r="W115">
        <v>50000</v>
      </c>
      <c r="X115">
        <v>24</v>
      </c>
      <c r="Y115">
        <v>1</v>
      </c>
      <c r="Z115">
        <v>1656</v>
      </c>
      <c r="AA115">
        <v>12500</v>
      </c>
      <c r="AB115">
        <v>25000</v>
      </c>
      <c r="AC115">
        <v>37500</v>
      </c>
      <c r="AD115">
        <v>50000</v>
      </c>
      <c r="AE115">
        <v>0</v>
      </c>
      <c r="AF115">
        <v>0</v>
      </c>
      <c r="AG115">
        <v>0</v>
      </c>
      <c r="AH115">
        <v>0</v>
      </c>
      <c r="AI115">
        <v>1656</v>
      </c>
      <c r="AJ115">
        <v>0</v>
      </c>
      <c r="AK115">
        <v>0</v>
      </c>
      <c r="AL115">
        <v>0</v>
      </c>
      <c r="AM115">
        <v>1656</v>
      </c>
      <c r="AN115">
        <v>0</v>
      </c>
      <c r="AO115" t="s">
        <v>537</v>
      </c>
      <c r="AP115" t="s">
        <v>538</v>
      </c>
      <c r="AQ115">
        <v>43617</v>
      </c>
      <c r="AR115">
        <v>43617</v>
      </c>
      <c r="AS115">
        <v>43617</v>
      </c>
      <c r="AT115">
        <v>43617</v>
      </c>
      <c r="AU115">
        <v>0</v>
      </c>
      <c r="AV115">
        <v>0</v>
      </c>
      <c r="AW115">
        <v>0</v>
      </c>
      <c r="AX115">
        <v>1656</v>
      </c>
      <c r="AY115">
        <v>0</v>
      </c>
      <c r="AZ115">
        <v>0</v>
      </c>
      <c r="BA115">
        <v>0</v>
      </c>
      <c r="BB115">
        <v>1656</v>
      </c>
      <c r="BC115">
        <v>0</v>
      </c>
      <c r="BD115">
        <v>1656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1656</v>
      </c>
      <c r="CI115">
        <v>0</v>
      </c>
      <c r="CJ115">
        <v>12504</v>
      </c>
      <c r="CK115">
        <v>23136</v>
      </c>
      <c r="CL115">
        <v>1</v>
      </c>
      <c r="CM115">
        <v>25008</v>
      </c>
      <c r="CN115">
        <v>35640</v>
      </c>
      <c r="CO115">
        <v>1</v>
      </c>
      <c r="CP115">
        <v>37512</v>
      </c>
      <c r="CQ115">
        <v>48576</v>
      </c>
      <c r="CR115">
        <v>1</v>
      </c>
      <c r="CS115">
        <v>49992</v>
      </c>
      <c r="CT115">
        <v>50016</v>
      </c>
      <c r="CU115">
        <v>1</v>
      </c>
      <c r="CV115">
        <v>62496</v>
      </c>
      <c r="CW115">
        <v>65016</v>
      </c>
      <c r="CX115">
        <v>1</v>
      </c>
      <c r="CY115">
        <v>4</v>
      </c>
      <c r="CZ115">
        <v>4</v>
      </c>
      <c r="DA115">
        <v>1</v>
      </c>
      <c r="DB115">
        <v>1</v>
      </c>
      <c r="DC115">
        <v>0</v>
      </c>
      <c r="DD115">
        <v>0</v>
      </c>
      <c r="DE115">
        <v>4</v>
      </c>
      <c r="DF115">
        <v>2</v>
      </c>
      <c r="DG115">
        <v>16672</v>
      </c>
      <c r="DH115" t="s">
        <v>539</v>
      </c>
      <c r="DI115" t="s">
        <v>346</v>
      </c>
      <c r="DJ115" t="s">
        <v>540</v>
      </c>
      <c r="DK115" t="s">
        <v>565</v>
      </c>
      <c r="DL115" t="s">
        <v>161</v>
      </c>
      <c r="DM115" t="s">
        <v>567</v>
      </c>
      <c r="DN115">
        <v>0</v>
      </c>
      <c r="DO115">
        <v>0</v>
      </c>
      <c r="DP115">
        <v>0</v>
      </c>
      <c r="DQ115">
        <v>0</v>
      </c>
      <c r="DR115">
        <v>0</v>
      </c>
      <c r="DS115" s="19">
        <f t="shared" si="2"/>
        <v>12500</v>
      </c>
      <c r="DT115" s="19">
        <f t="shared" si="3"/>
        <v>520.83333333333337</v>
      </c>
    </row>
    <row r="116" spans="1:124" hidden="1" x14ac:dyDescent="0.25">
      <c r="A116" t="s">
        <v>383</v>
      </c>
      <c r="B116" t="s">
        <v>316</v>
      </c>
      <c r="C116" t="s">
        <v>28</v>
      </c>
      <c r="D116" t="s">
        <v>29</v>
      </c>
      <c r="E116">
        <v>220</v>
      </c>
      <c r="F116">
        <v>216</v>
      </c>
      <c r="G116">
        <v>4</v>
      </c>
      <c r="H116">
        <v>198</v>
      </c>
      <c r="I116">
        <v>0</v>
      </c>
      <c r="J116">
        <v>198</v>
      </c>
      <c r="K116">
        <v>204</v>
      </c>
      <c r="L116">
        <v>180</v>
      </c>
      <c r="M116">
        <v>24</v>
      </c>
      <c r="N116">
        <v>180</v>
      </c>
      <c r="O116">
        <v>180</v>
      </c>
      <c r="P116">
        <v>180</v>
      </c>
      <c r="Q116">
        <v>180</v>
      </c>
      <c r="R116">
        <v>0.88235294117647056</v>
      </c>
      <c r="S116">
        <v>0.88235294117647056</v>
      </c>
      <c r="T116">
        <v>0.88235294117647056</v>
      </c>
      <c r="U116">
        <v>0.88235294117647056</v>
      </c>
      <c r="V116" t="s">
        <v>435</v>
      </c>
      <c r="W116">
        <v>220</v>
      </c>
      <c r="X116">
        <v>6</v>
      </c>
      <c r="Y116">
        <v>1</v>
      </c>
      <c r="Z116">
        <v>24</v>
      </c>
      <c r="AA116">
        <v>55</v>
      </c>
      <c r="AB116">
        <v>110</v>
      </c>
      <c r="AC116">
        <v>165</v>
      </c>
      <c r="AD116">
        <v>220</v>
      </c>
      <c r="AE116">
        <v>0</v>
      </c>
      <c r="AF116">
        <v>0</v>
      </c>
      <c r="AG116">
        <v>0</v>
      </c>
      <c r="AH116">
        <v>0</v>
      </c>
      <c r="AI116">
        <v>24</v>
      </c>
      <c r="AJ116">
        <v>0</v>
      </c>
      <c r="AK116">
        <v>0</v>
      </c>
      <c r="AL116">
        <v>0</v>
      </c>
      <c r="AM116">
        <v>24</v>
      </c>
      <c r="AN116">
        <v>0</v>
      </c>
      <c r="AO116" t="s">
        <v>537</v>
      </c>
      <c r="AP116" t="s">
        <v>538</v>
      </c>
      <c r="AQ116">
        <v>43617</v>
      </c>
      <c r="AR116">
        <v>43617</v>
      </c>
      <c r="AS116">
        <v>43617</v>
      </c>
      <c r="AT116">
        <v>43617</v>
      </c>
      <c r="AU116">
        <v>0</v>
      </c>
      <c r="AV116">
        <v>0</v>
      </c>
      <c r="AW116">
        <v>0</v>
      </c>
      <c r="AX116">
        <v>24</v>
      </c>
      <c r="AY116">
        <v>0</v>
      </c>
      <c r="AZ116">
        <v>0</v>
      </c>
      <c r="BA116">
        <v>0</v>
      </c>
      <c r="BB116">
        <v>24</v>
      </c>
      <c r="BC116">
        <v>0</v>
      </c>
      <c r="BD116">
        <v>24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24</v>
      </c>
      <c r="CI116">
        <v>0</v>
      </c>
      <c r="CJ116">
        <v>54</v>
      </c>
      <c r="CK116">
        <v>234</v>
      </c>
      <c r="CL116">
        <v>1</v>
      </c>
      <c r="CM116">
        <v>108</v>
      </c>
      <c r="CN116">
        <v>414</v>
      </c>
      <c r="CO116">
        <v>1</v>
      </c>
      <c r="CP116">
        <v>168</v>
      </c>
      <c r="CQ116">
        <v>414</v>
      </c>
      <c r="CR116">
        <v>1</v>
      </c>
      <c r="CS116">
        <v>222</v>
      </c>
      <c r="CT116">
        <v>414</v>
      </c>
      <c r="CU116">
        <v>1</v>
      </c>
      <c r="CV116">
        <v>276</v>
      </c>
      <c r="CW116">
        <v>414</v>
      </c>
      <c r="CX116">
        <v>1</v>
      </c>
      <c r="CY116">
        <v>4</v>
      </c>
      <c r="CZ116">
        <v>4</v>
      </c>
      <c r="DA116">
        <v>1</v>
      </c>
      <c r="DB116">
        <v>1</v>
      </c>
      <c r="DC116">
        <v>1</v>
      </c>
      <c r="DD116">
        <v>0</v>
      </c>
      <c r="DE116">
        <v>4</v>
      </c>
      <c r="DF116">
        <v>3</v>
      </c>
      <c r="DG116">
        <v>218</v>
      </c>
      <c r="DH116" t="s">
        <v>539</v>
      </c>
      <c r="DI116" t="s">
        <v>372</v>
      </c>
      <c r="DJ116" t="s">
        <v>540</v>
      </c>
      <c r="DK116" t="s">
        <v>565</v>
      </c>
      <c r="DL116" t="s">
        <v>164</v>
      </c>
      <c r="DM116" t="s">
        <v>569</v>
      </c>
      <c r="DN116">
        <v>0</v>
      </c>
      <c r="DO116">
        <v>0</v>
      </c>
      <c r="DP116">
        <v>0</v>
      </c>
      <c r="DQ116">
        <v>0</v>
      </c>
      <c r="DR116">
        <v>0</v>
      </c>
      <c r="DS116" s="19">
        <f t="shared" si="2"/>
        <v>55</v>
      </c>
      <c r="DT116" s="19">
        <f t="shared" si="3"/>
        <v>9.1666666666666661</v>
      </c>
    </row>
    <row r="117" spans="1:124" hidden="1" x14ac:dyDescent="0.25">
      <c r="A117" t="s">
        <v>383</v>
      </c>
      <c r="B117" t="s">
        <v>316</v>
      </c>
      <c r="C117" t="s">
        <v>391</v>
      </c>
      <c r="D117" t="s">
        <v>392</v>
      </c>
      <c r="E117">
        <v>36000</v>
      </c>
      <c r="F117">
        <v>30120</v>
      </c>
      <c r="G117">
        <v>5880</v>
      </c>
      <c r="H117">
        <v>23712</v>
      </c>
      <c r="I117">
        <v>0</v>
      </c>
      <c r="J117">
        <v>23712</v>
      </c>
      <c r="K117">
        <v>34152</v>
      </c>
      <c r="L117">
        <v>32544</v>
      </c>
      <c r="M117">
        <v>1608</v>
      </c>
      <c r="N117">
        <v>7368</v>
      </c>
      <c r="O117">
        <v>15480</v>
      </c>
      <c r="P117">
        <v>15480</v>
      </c>
      <c r="Q117">
        <v>32544</v>
      </c>
      <c r="R117">
        <v>0.21574139142656359</v>
      </c>
      <c r="S117">
        <v>0.4532677442023893</v>
      </c>
      <c r="T117">
        <v>0.4532677442023893</v>
      </c>
      <c r="U117">
        <v>0.95291637385804639</v>
      </c>
      <c r="V117" t="s">
        <v>435</v>
      </c>
      <c r="W117">
        <v>35000</v>
      </c>
      <c r="X117">
        <v>24</v>
      </c>
      <c r="Y117">
        <v>1</v>
      </c>
      <c r="Z117">
        <v>1608</v>
      </c>
      <c r="AA117">
        <v>9000</v>
      </c>
      <c r="AB117">
        <v>18000</v>
      </c>
      <c r="AC117">
        <v>27000</v>
      </c>
      <c r="AD117">
        <v>36000</v>
      </c>
      <c r="AE117">
        <v>0</v>
      </c>
      <c r="AF117">
        <v>0</v>
      </c>
      <c r="AG117">
        <v>0</v>
      </c>
      <c r="AH117">
        <v>0</v>
      </c>
      <c r="AI117">
        <v>1608</v>
      </c>
      <c r="AJ117">
        <v>0</v>
      </c>
      <c r="AK117">
        <v>0</v>
      </c>
      <c r="AL117">
        <v>0</v>
      </c>
      <c r="AM117">
        <v>1608</v>
      </c>
      <c r="AN117">
        <v>0</v>
      </c>
      <c r="AO117" t="s">
        <v>537</v>
      </c>
      <c r="AP117" t="s">
        <v>538</v>
      </c>
      <c r="AQ117">
        <v>43617</v>
      </c>
      <c r="AR117">
        <v>43617</v>
      </c>
      <c r="AS117">
        <v>43617</v>
      </c>
      <c r="AT117">
        <v>43617</v>
      </c>
      <c r="AU117">
        <v>0</v>
      </c>
      <c r="AV117">
        <v>0</v>
      </c>
      <c r="AW117">
        <v>0</v>
      </c>
      <c r="AX117">
        <v>1608</v>
      </c>
      <c r="AY117">
        <v>0</v>
      </c>
      <c r="AZ117">
        <v>0</v>
      </c>
      <c r="BA117">
        <v>0</v>
      </c>
      <c r="BB117">
        <v>1608</v>
      </c>
      <c r="BC117">
        <v>0</v>
      </c>
      <c r="BD117">
        <v>1608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1608</v>
      </c>
      <c r="CI117">
        <v>0</v>
      </c>
      <c r="CJ117">
        <v>9000</v>
      </c>
      <c r="CK117">
        <v>20520</v>
      </c>
      <c r="CL117">
        <v>1</v>
      </c>
      <c r="CM117">
        <v>18000</v>
      </c>
      <c r="CN117">
        <v>27888</v>
      </c>
      <c r="CO117">
        <v>1</v>
      </c>
      <c r="CP117">
        <v>27000</v>
      </c>
      <c r="CQ117">
        <v>36768</v>
      </c>
      <c r="CR117">
        <v>1</v>
      </c>
      <c r="CS117">
        <v>36000</v>
      </c>
      <c r="CT117">
        <v>36768</v>
      </c>
      <c r="CU117">
        <v>1</v>
      </c>
      <c r="CV117">
        <v>44760</v>
      </c>
      <c r="CW117">
        <v>53832</v>
      </c>
      <c r="CX117">
        <v>1</v>
      </c>
      <c r="CY117">
        <v>4</v>
      </c>
      <c r="CZ117">
        <v>4</v>
      </c>
      <c r="DA117">
        <v>0</v>
      </c>
      <c r="DB117">
        <v>0</v>
      </c>
      <c r="DC117">
        <v>0</v>
      </c>
      <c r="DD117">
        <v>0</v>
      </c>
      <c r="DE117">
        <v>4</v>
      </c>
      <c r="DF117">
        <v>0</v>
      </c>
      <c r="DG117">
        <v>19440</v>
      </c>
      <c r="DH117" t="s">
        <v>539</v>
      </c>
      <c r="DI117" t="s">
        <v>340</v>
      </c>
      <c r="DJ117" t="s">
        <v>540</v>
      </c>
      <c r="DK117" t="s">
        <v>565</v>
      </c>
      <c r="DL117" t="s">
        <v>167</v>
      </c>
      <c r="DM117" t="s">
        <v>570</v>
      </c>
      <c r="DN117">
        <v>0</v>
      </c>
      <c r="DO117">
        <v>0</v>
      </c>
      <c r="DP117">
        <v>0</v>
      </c>
      <c r="DQ117">
        <v>0</v>
      </c>
      <c r="DR117">
        <v>0</v>
      </c>
      <c r="DS117" s="19">
        <f t="shared" si="2"/>
        <v>8750</v>
      </c>
      <c r="DT117" s="19">
        <f t="shared" si="3"/>
        <v>364.58333333333331</v>
      </c>
    </row>
    <row r="118" spans="1:124" hidden="1" x14ac:dyDescent="0.25">
      <c r="A118" t="s">
        <v>383</v>
      </c>
      <c r="B118" t="s">
        <v>316</v>
      </c>
      <c r="C118" t="s">
        <v>176</v>
      </c>
      <c r="D118" t="s">
        <v>177</v>
      </c>
      <c r="E118">
        <v>4400</v>
      </c>
      <c r="F118">
        <v>5273</v>
      </c>
      <c r="G118">
        <v>-873</v>
      </c>
      <c r="H118">
        <v>5323</v>
      </c>
      <c r="I118">
        <v>0</v>
      </c>
      <c r="J118">
        <v>5323</v>
      </c>
      <c r="K118">
        <v>10596</v>
      </c>
      <c r="L118">
        <v>10596</v>
      </c>
      <c r="M118">
        <v>0</v>
      </c>
      <c r="N118">
        <v>0</v>
      </c>
      <c r="O118">
        <v>2004</v>
      </c>
      <c r="P118">
        <v>8004</v>
      </c>
      <c r="Q118">
        <v>10596</v>
      </c>
      <c r="R118">
        <v>0</v>
      </c>
      <c r="S118">
        <v>0.18912797281993204</v>
      </c>
      <c r="T118">
        <v>0.75537938844847108</v>
      </c>
      <c r="U118">
        <v>1</v>
      </c>
      <c r="V118" t="s">
        <v>435</v>
      </c>
      <c r="W118">
        <v>6200</v>
      </c>
      <c r="X118">
        <v>12</v>
      </c>
      <c r="Y118">
        <v>1</v>
      </c>
      <c r="Z118">
        <v>0</v>
      </c>
      <c r="AA118">
        <v>1100</v>
      </c>
      <c r="AB118">
        <v>2200</v>
      </c>
      <c r="AC118">
        <v>3300</v>
      </c>
      <c r="AD118">
        <v>4400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537</v>
      </c>
      <c r="AP118" t="s">
        <v>543</v>
      </c>
      <c r="AQ118">
        <v>43617</v>
      </c>
      <c r="AR118">
        <v>43617</v>
      </c>
      <c r="AS118">
        <v>43617</v>
      </c>
      <c r="AT118">
        <v>43617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1104</v>
      </c>
      <c r="CK118">
        <v>0</v>
      </c>
      <c r="CL118">
        <v>0</v>
      </c>
      <c r="CM118">
        <v>2196</v>
      </c>
      <c r="CN118">
        <v>0</v>
      </c>
      <c r="CO118">
        <v>0</v>
      </c>
      <c r="CP118">
        <v>3300</v>
      </c>
      <c r="CQ118">
        <v>2004</v>
      </c>
      <c r="CR118">
        <v>0</v>
      </c>
      <c r="CS118">
        <v>4404</v>
      </c>
      <c r="CT118">
        <v>8004</v>
      </c>
      <c r="CU118">
        <v>1</v>
      </c>
      <c r="CV118">
        <v>5952</v>
      </c>
      <c r="CW118">
        <v>10596</v>
      </c>
      <c r="CX118">
        <v>1</v>
      </c>
      <c r="CY118">
        <v>4</v>
      </c>
      <c r="CZ118">
        <v>1</v>
      </c>
      <c r="DA118">
        <v>0</v>
      </c>
      <c r="DB118">
        <v>0</v>
      </c>
      <c r="DC118">
        <v>1</v>
      </c>
      <c r="DD118">
        <v>1</v>
      </c>
      <c r="DE118">
        <v>4</v>
      </c>
      <c r="DF118">
        <v>2</v>
      </c>
      <c r="DG118">
        <v>6196</v>
      </c>
      <c r="DH118" t="s">
        <v>539</v>
      </c>
      <c r="DI118" t="s">
        <v>362</v>
      </c>
      <c r="DJ118" t="s">
        <v>540</v>
      </c>
      <c r="DK118" t="s">
        <v>565</v>
      </c>
      <c r="DL118" t="s">
        <v>187</v>
      </c>
      <c r="DM118" t="s">
        <v>571</v>
      </c>
      <c r="DN118">
        <v>0</v>
      </c>
      <c r="DO118">
        <v>0</v>
      </c>
      <c r="DP118">
        <v>0</v>
      </c>
      <c r="DQ118">
        <v>0</v>
      </c>
      <c r="DR118">
        <v>0</v>
      </c>
      <c r="DS118" s="19">
        <f t="shared" si="2"/>
        <v>1550</v>
      </c>
      <c r="DT118" s="19">
        <f t="shared" si="3"/>
        <v>129.16666666666666</v>
      </c>
    </row>
    <row r="119" spans="1:124" hidden="1" x14ac:dyDescent="0.25">
      <c r="A119" t="s">
        <v>383</v>
      </c>
      <c r="B119" t="s">
        <v>316</v>
      </c>
      <c r="C119" t="s">
        <v>178</v>
      </c>
      <c r="D119" t="s">
        <v>179</v>
      </c>
      <c r="E119">
        <v>3100</v>
      </c>
      <c r="F119">
        <v>2028</v>
      </c>
      <c r="G119">
        <v>1072</v>
      </c>
      <c r="H119">
        <v>4908</v>
      </c>
      <c r="I119">
        <v>0</v>
      </c>
      <c r="J119">
        <v>4908</v>
      </c>
      <c r="K119">
        <v>6444</v>
      </c>
      <c r="L119">
        <v>6444</v>
      </c>
      <c r="M119">
        <v>0</v>
      </c>
      <c r="N119">
        <v>0</v>
      </c>
      <c r="O119">
        <v>2100</v>
      </c>
      <c r="P119">
        <v>4344</v>
      </c>
      <c r="Q119">
        <v>6444</v>
      </c>
      <c r="R119">
        <v>0</v>
      </c>
      <c r="S119">
        <v>0.32588454376163872</v>
      </c>
      <c r="T119">
        <v>0.67411545623836122</v>
      </c>
      <c r="U119">
        <v>1</v>
      </c>
      <c r="V119" t="s">
        <v>435</v>
      </c>
      <c r="W119">
        <v>4800</v>
      </c>
      <c r="X119">
        <v>12</v>
      </c>
      <c r="Y119">
        <v>1</v>
      </c>
      <c r="Z119">
        <v>0</v>
      </c>
      <c r="AA119">
        <v>775</v>
      </c>
      <c r="AB119">
        <v>1550</v>
      </c>
      <c r="AC119">
        <v>2325</v>
      </c>
      <c r="AD119">
        <v>3100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 t="s">
        <v>537</v>
      </c>
      <c r="AP119" t="s">
        <v>543</v>
      </c>
      <c r="AQ119">
        <v>43617</v>
      </c>
      <c r="AR119">
        <v>43617</v>
      </c>
      <c r="AS119">
        <v>43617</v>
      </c>
      <c r="AT119">
        <v>43617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780</v>
      </c>
      <c r="CK119">
        <v>492</v>
      </c>
      <c r="CL119">
        <v>0</v>
      </c>
      <c r="CM119">
        <v>1548</v>
      </c>
      <c r="CN119">
        <v>492</v>
      </c>
      <c r="CO119">
        <v>0</v>
      </c>
      <c r="CP119">
        <v>2328</v>
      </c>
      <c r="CQ119">
        <v>2592</v>
      </c>
      <c r="CR119">
        <v>1</v>
      </c>
      <c r="CS119">
        <v>3096</v>
      </c>
      <c r="CT119">
        <v>4836</v>
      </c>
      <c r="CU119">
        <v>1</v>
      </c>
      <c r="CV119">
        <v>4296</v>
      </c>
      <c r="CW119">
        <v>6936</v>
      </c>
      <c r="CX119">
        <v>1</v>
      </c>
      <c r="CY119">
        <v>4</v>
      </c>
      <c r="CZ119">
        <v>2</v>
      </c>
      <c r="DA119">
        <v>0</v>
      </c>
      <c r="DB119">
        <v>0</v>
      </c>
      <c r="DC119">
        <v>0</v>
      </c>
      <c r="DD119">
        <v>1</v>
      </c>
      <c r="DE119">
        <v>4</v>
      </c>
      <c r="DF119">
        <v>1</v>
      </c>
      <c r="DG119">
        <v>3836</v>
      </c>
      <c r="DH119" t="s">
        <v>539</v>
      </c>
      <c r="DI119" t="s">
        <v>370</v>
      </c>
      <c r="DJ119" t="s">
        <v>540</v>
      </c>
      <c r="DK119" t="s">
        <v>565</v>
      </c>
      <c r="DL119" t="s">
        <v>187</v>
      </c>
      <c r="DM119" t="s">
        <v>571</v>
      </c>
      <c r="DN119">
        <v>0</v>
      </c>
      <c r="DO119">
        <v>0</v>
      </c>
      <c r="DP119">
        <v>0</v>
      </c>
      <c r="DQ119">
        <v>0</v>
      </c>
      <c r="DR119">
        <v>0</v>
      </c>
      <c r="DS119" s="19">
        <f t="shared" si="2"/>
        <v>1200</v>
      </c>
      <c r="DT119" s="19">
        <f t="shared" si="3"/>
        <v>100</v>
      </c>
    </row>
    <row r="120" spans="1:124" hidden="1" x14ac:dyDescent="0.25">
      <c r="A120" t="s">
        <v>383</v>
      </c>
      <c r="B120" t="s">
        <v>316</v>
      </c>
      <c r="C120" t="s">
        <v>44</v>
      </c>
      <c r="D120" t="s">
        <v>45</v>
      </c>
      <c r="E120">
        <v>500</v>
      </c>
      <c r="F120">
        <v>300</v>
      </c>
      <c r="G120">
        <v>200</v>
      </c>
      <c r="H120">
        <v>660</v>
      </c>
      <c r="I120">
        <v>0</v>
      </c>
      <c r="J120">
        <v>660</v>
      </c>
      <c r="K120">
        <v>390</v>
      </c>
      <c r="L120">
        <v>390</v>
      </c>
      <c r="M120">
        <v>0</v>
      </c>
      <c r="N120">
        <v>180</v>
      </c>
      <c r="O120">
        <v>180</v>
      </c>
      <c r="P120">
        <v>300</v>
      </c>
      <c r="Q120">
        <v>390</v>
      </c>
      <c r="R120">
        <v>0.46153846153846156</v>
      </c>
      <c r="S120">
        <v>0.46153846153846156</v>
      </c>
      <c r="T120">
        <v>0.76923076923076927</v>
      </c>
      <c r="U120">
        <v>1</v>
      </c>
      <c r="V120" t="s">
        <v>435</v>
      </c>
      <c r="W120">
        <v>450</v>
      </c>
      <c r="X120">
        <v>30</v>
      </c>
      <c r="Y120">
        <v>1</v>
      </c>
      <c r="Z120">
        <v>0</v>
      </c>
      <c r="AA120">
        <v>125</v>
      </c>
      <c r="AB120">
        <v>250</v>
      </c>
      <c r="AC120">
        <v>375</v>
      </c>
      <c r="AD120">
        <v>500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 t="s">
        <v>537</v>
      </c>
      <c r="AP120" t="s">
        <v>543</v>
      </c>
      <c r="AQ120">
        <v>43617</v>
      </c>
      <c r="AR120">
        <v>43617</v>
      </c>
      <c r="AS120">
        <v>43617</v>
      </c>
      <c r="AT120">
        <v>43617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120</v>
      </c>
      <c r="CK120">
        <v>570</v>
      </c>
      <c r="CL120">
        <v>1</v>
      </c>
      <c r="CM120">
        <v>240</v>
      </c>
      <c r="CN120">
        <v>750</v>
      </c>
      <c r="CO120">
        <v>1</v>
      </c>
      <c r="CP120">
        <v>390</v>
      </c>
      <c r="CQ120">
        <v>750</v>
      </c>
      <c r="CR120">
        <v>1</v>
      </c>
      <c r="CS120">
        <v>510</v>
      </c>
      <c r="CT120">
        <v>870</v>
      </c>
      <c r="CU120">
        <v>1</v>
      </c>
      <c r="CV120">
        <v>600</v>
      </c>
      <c r="CW120">
        <v>960</v>
      </c>
      <c r="CX120">
        <v>1</v>
      </c>
      <c r="CY120">
        <v>4</v>
      </c>
      <c r="CZ120">
        <v>4</v>
      </c>
      <c r="DA120">
        <v>1</v>
      </c>
      <c r="DB120">
        <v>0</v>
      </c>
      <c r="DC120">
        <v>1</v>
      </c>
      <c r="DD120">
        <v>1</v>
      </c>
      <c r="DE120">
        <v>4</v>
      </c>
      <c r="DF120">
        <v>3</v>
      </c>
      <c r="DG120">
        <v>460</v>
      </c>
      <c r="DH120" t="s">
        <v>539</v>
      </c>
      <c r="DI120" t="s">
        <v>342</v>
      </c>
      <c r="DJ120" t="s">
        <v>540</v>
      </c>
      <c r="DK120" t="s">
        <v>565</v>
      </c>
      <c r="DL120" t="s">
        <v>166</v>
      </c>
      <c r="DM120" t="s">
        <v>542</v>
      </c>
      <c r="DN120">
        <v>0</v>
      </c>
      <c r="DO120">
        <v>0</v>
      </c>
      <c r="DP120">
        <v>0</v>
      </c>
      <c r="DQ120">
        <v>0</v>
      </c>
      <c r="DR120">
        <v>0</v>
      </c>
      <c r="DS120" s="19">
        <f t="shared" si="2"/>
        <v>112.5</v>
      </c>
      <c r="DT120" s="19">
        <f t="shared" si="3"/>
        <v>3.75</v>
      </c>
    </row>
    <row r="121" spans="1:124" hidden="1" x14ac:dyDescent="0.25">
      <c r="A121" t="s">
        <v>383</v>
      </c>
      <c r="B121" t="s">
        <v>316</v>
      </c>
      <c r="C121" t="s">
        <v>34</v>
      </c>
      <c r="D121" t="s">
        <v>35</v>
      </c>
      <c r="E121">
        <v>600</v>
      </c>
      <c r="F121">
        <v>900</v>
      </c>
      <c r="G121">
        <v>-300</v>
      </c>
      <c r="H121">
        <v>330</v>
      </c>
      <c r="I121">
        <v>0</v>
      </c>
      <c r="J121">
        <v>330</v>
      </c>
      <c r="K121">
        <v>600</v>
      </c>
      <c r="L121">
        <v>600</v>
      </c>
      <c r="M121">
        <v>0</v>
      </c>
      <c r="N121">
        <v>390</v>
      </c>
      <c r="O121">
        <v>390</v>
      </c>
      <c r="P121">
        <v>600</v>
      </c>
      <c r="Q121">
        <v>600</v>
      </c>
      <c r="R121">
        <v>0.65</v>
      </c>
      <c r="S121">
        <v>0.65</v>
      </c>
      <c r="T121">
        <v>1</v>
      </c>
      <c r="U121">
        <v>1</v>
      </c>
      <c r="V121" t="s">
        <v>435</v>
      </c>
      <c r="W121">
        <v>600</v>
      </c>
      <c r="X121">
        <v>30</v>
      </c>
      <c r="Y121">
        <v>1</v>
      </c>
      <c r="Z121">
        <v>0</v>
      </c>
      <c r="AA121">
        <v>150</v>
      </c>
      <c r="AB121">
        <v>300</v>
      </c>
      <c r="AC121">
        <v>450</v>
      </c>
      <c r="AD121">
        <v>600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">
        <v>537</v>
      </c>
      <c r="AP121" t="s">
        <v>543</v>
      </c>
      <c r="AQ121">
        <v>43617</v>
      </c>
      <c r="AR121">
        <v>43617</v>
      </c>
      <c r="AS121">
        <v>43617</v>
      </c>
      <c r="AT121">
        <v>43617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150</v>
      </c>
      <c r="CK121">
        <v>600</v>
      </c>
      <c r="CL121">
        <v>1</v>
      </c>
      <c r="CM121">
        <v>300</v>
      </c>
      <c r="CN121">
        <v>1020</v>
      </c>
      <c r="CO121">
        <v>1</v>
      </c>
      <c r="CP121">
        <v>450</v>
      </c>
      <c r="CQ121">
        <v>1020</v>
      </c>
      <c r="CR121">
        <v>1</v>
      </c>
      <c r="CS121">
        <v>600</v>
      </c>
      <c r="CT121">
        <v>1230</v>
      </c>
      <c r="CU121">
        <v>1</v>
      </c>
      <c r="CV121">
        <v>750</v>
      </c>
      <c r="CW121">
        <v>1230</v>
      </c>
      <c r="CX121">
        <v>1</v>
      </c>
      <c r="CY121">
        <v>4</v>
      </c>
      <c r="CZ121">
        <v>4</v>
      </c>
      <c r="DA121">
        <v>1</v>
      </c>
      <c r="DB121">
        <v>1</v>
      </c>
      <c r="DC121">
        <v>1</v>
      </c>
      <c r="DD121">
        <v>1</v>
      </c>
      <c r="DE121">
        <v>4</v>
      </c>
      <c r="DF121">
        <v>4</v>
      </c>
      <c r="DG121">
        <v>630</v>
      </c>
      <c r="DH121" t="s">
        <v>539</v>
      </c>
      <c r="DI121" t="s">
        <v>338</v>
      </c>
      <c r="DJ121" t="s">
        <v>540</v>
      </c>
      <c r="DK121" t="s">
        <v>565</v>
      </c>
      <c r="DL121" t="s">
        <v>166</v>
      </c>
      <c r="DM121" t="s">
        <v>542</v>
      </c>
      <c r="DN121">
        <v>0</v>
      </c>
      <c r="DO121">
        <v>0</v>
      </c>
      <c r="DP121">
        <v>0</v>
      </c>
      <c r="DQ121">
        <v>0</v>
      </c>
      <c r="DR121">
        <v>0</v>
      </c>
      <c r="DS121" s="19">
        <f t="shared" si="2"/>
        <v>150</v>
      </c>
      <c r="DT121" s="19">
        <f t="shared" si="3"/>
        <v>5</v>
      </c>
    </row>
    <row r="122" spans="1:124" hidden="1" x14ac:dyDescent="0.25">
      <c r="A122" t="s">
        <v>383</v>
      </c>
      <c r="B122" t="s">
        <v>316</v>
      </c>
      <c r="C122" t="s">
        <v>60</v>
      </c>
      <c r="D122" t="s">
        <v>61</v>
      </c>
      <c r="E122">
        <v>300</v>
      </c>
      <c r="F122">
        <v>510</v>
      </c>
      <c r="G122">
        <v>-210</v>
      </c>
      <c r="H122">
        <v>90</v>
      </c>
      <c r="I122">
        <v>0</v>
      </c>
      <c r="J122">
        <v>90</v>
      </c>
      <c r="K122">
        <v>300</v>
      </c>
      <c r="L122">
        <v>300</v>
      </c>
      <c r="M122">
        <v>0</v>
      </c>
      <c r="N122">
        <v>0</v>
      </c>
      <c r="O122">
        <v>180</v>
      </c>
      <c r="P122">
        <v>240</v>
      </c>
      <c r="Q122">
        <v>300</v>
      </c>
      <c r="R122">
        <v>0</v>
      </c>
      <c r="S122">
        <v>0.6</v>
      </c>
      <c r="T122">
        <v>0.8</v>
      </c>
      <c r="U122">
        <v>1</v>
      </c>
      <c r="V122" t="s">
        <v>435</v>
      </c>
      <c r="W122">
        <v>300</v>
      </c>
      <c r="X122">
        <v>30</v>
      </c>
      <c r="Y122">
        <v>1</v>
      </c>
      <c r="Z122">
        <v>0</v>
      </c>
      <c r="AA122">
        <v>75</v>
      </c>
      <c r="AB122">
        <v>150</v>
      </c>
      <c r="AC122">
        <v>225</v>
      </c>
      <c r="AD122">
        <v>300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 t="s">
        <v>537</v>
      </c>
      <c r="AP122" t="s">
        <v>543</v>
      </c>
      <c r="AQ122">
        <v>43617</v>
      </c>
      <c r="AR122">
        <v>43617</v>
      </c>
      <c r="AS122">
        <v>43617</v>
      </c>
      <c r="AT122">
        <v>43617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90</v>
      </c>
      <c r="CK122">
        <v>300</v>
      </c>
      <c r="CL122">
        <v>1</v>
      </c>
      <c r="CM122">
        <v>150</v>
      </c>
      <c r="CN122">
        <v>300</v>
      </c>
      <c r="CO122">
        <v>1</v>
      </c>
      <c r="CP122">
        <v>240</v>
      </c>
      <c r="CQ122">
        <v>480</v>
      </c>
      <c r="CR122">
        <v>1</v>
      </c>
      <c r="CS122">
        <v>300</v>
      </c>
      <c r="CT122">
        <v>540</v>
      </c>
      <c r="CU122">
        <v>1</v>
      </c>
      <c r="CV122">
        <v>390</v>
      </c>
      <c r="CW122">
        <v>600</v>
      </c>
      <c r="CX122">
        <v>1</v>
      </c>
      <c r="CY122">
        <v>4</v>
      </c>
      <c r="CZ122">
        <v>4</v>
      </c>
      <c r="DA122">
        <v>0</v>
      </c>
      <c r="DB122">
        <v>1</v>
      </c>
      <c r="DC122">
        <v>1</v>
      </c>
      <c r="DD122">
        <v>1</v>
      </c>
      <c r="DE122">
        <v>4</v>
      </c>
      <c r="DF122">
        <v>3</v>
      </c>
      <c r="DG122">
        <v>300</v>
      </c>
      <c r="DH122" t="s">
        <v>539</v>
      </c>
      <c r="DI122" t="s">
        <v>344</v>
      </c>
      <c r="DJ122" t="s">
        <v>540</v>
      </c>
      <c r="DK122" t="s">
        <v>565</v>
      </c>
      <c r="DL122" t="s">
        <v>166</v>
      </c>
      <c r="DM122" t="s">
        <v>542</v>
      </c>
      <c r="DN122">
        <v>0</v>
      </c>
      <c r="DO122">
        <v>0</v>
      </c>
      <c r="DP122">
        <v>0</v>
      </c>
      <c r="DQ122">
        <v>0</v>
      </c>
      <c r="DR122">
        <v>0</v>
      </c>
      <c r="DS122" s="19">
        <f t="shared" si="2"/>
        <v>75</v>
      </c>
      <c r="DT122" s="19">
        <f t="shared" si="3"/>
        <v>2.5</v>
      </c>
    </row>
    <row r="123" spans="1:124" hidden="1" x14ac:dyDescent="0.25">
      <c r="A123" t="s">
        <v>383</v>
      </c>
      <c r="B123" t="s">
        <v>316</v>
      </c>
      <c r="C123" t="s">
        <v>67</v>
      </c>
      <c r="D123" t="s">
        <v>68</v>
      </c>
      <c r="E123">
        <v>720</v>
      </c>
      <c r="F123">
        <v>477</v>
      </c>
      <c r="G123">
        <v>243</v>
      </c>
      <c r="H123">
        <v>792</v>
      </c>
      <c r="I123">
        <v>0</v>
      </c>
      <c r="J123">
        <v>792</v>
      </c>
      <c r="K123">
        <v>738</v>
      </c>
      <c r="L123">
        <v>738</v>
      </c>
      <c r="M123">
        <v>0</v>
      </c>
      <c r="N123">
        <v>0</v>
      </c>
      <c r="O123">
        <v>189</v>
      </c>
      <c r="P123">
        <v>555</v>
      </c>
      <c r="Q123">
        <v>738</v>
      </c>
      <c r="R123">
        <v>0</v>
      </c>
      <c r="S123">
        <v>0.25609756097560976</v>
      </c>
      <c r="T123">
        <v>0.75203252032520329</v>
      </c>
      <c r="U123">
        <v>1</v>
      </c>
      <c r="V123" t="s">
        <v>435</v>
      </c>
      <c r="W123">
        <v>550</v>
      </c>
      <c r="X123">
        <v>3</v>
      </c>
      <c r="Y123">
        <v>1</v>
      </c>
      <c r="Z123">
        <v>0</v>
      </c>
      <c r="AA123">
        <v>180</v>
      </c>
      <c r="AB123">
        <v>360</v>
      </c>
      <c r="AC123">
        <v>540</v>
      </c>
      <c r="AD123">
        <v>720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">
        <v>537</v>
      </c>
      <c r="AP123" t="s">
        <v>543</v>
      </c>
      <c r="AQ123">
        <v>43617</v>
      </c>
      <c r="AR123">
        <v>43617</v>
      </c>
      <c r="AS123">
        <v>43617</v>
      </c>
      <c r="AT123">
        <v>43617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180</v>
      </c>
      <c r="CK123">
        <v>531</v>
      </c>
      <c r="CL123">
        <v>1</v>
      </c>
      <c r="CM123">
        <v>360</v>
      </c>
      <c r="CN123">
        <v>531</v>
      </c>
      <c r="CO123">
        <v>1</v>
      </c>
      <c r="CP123">
        <v>540</v>
      </c>
      <c r="CQ123">
        <v>720</v>
      </c>
      <c r="CR123">
        <v>1</v>
      </c>
      <c r="CS123">
        <v>720</v>
      </c>
      <c r="CT123">
        <v>1086</v>
      </c>
      <c r="CU123">
        <v>1</v>
      </c>
      <c r="CV123">
        <v>858</v>
      </c>
      <c r="CW123">
        <v>1269</v>
      </c>
      <c r="CX123">
        <v>1</v>
      </c>
      <c r="CY123">
        <v>4</v>
      </c>
      <c r="CZ123">
        <v>4</v>
      </c>
      <c r="DA123">
        <v>0</v>
      </c>
      <c r="DB123">
        <v>0</v>
      </c>
      <c r="DC123">
        <v>1</v>
      </c>
      <c r="DD123">
        <v>1</v>
      </c>
      <c r="DE123">
        <v>4</v>
      </c>
      <c r="DF123">
        <v>2</v>
      </c>
      <c r="DG123">
        <v>549</v>
      </c>
      <c r="DH123" t="s">
        <v>539</v>
      </c>
      <c r="DI123" t="s">
        <v>368</v>
      </c>
      <c r="DJ123" t="s">
        <v>540</v>
      </c>
      <c r="DK123" t="s">
        <v>565</v>
      </c>
      <c r="DL123" t="s">
        <v>162</v>
      </c>
      <c r="DM123" t="s">
        <v>545</v>
      </c>
      <c r="DN123">
        <v>0</v>
      </c>
      <c r="DO123">
        <v>0</v>
      </c>
      <c r="DP123">
        <v>0</v>
      </c>
      <c r="DQ123">
        <v>0</v>
      </c>
      <c r="DR123">
        <v>0</v>
      </c>
      <c r="DS123" s="19">
        <f t="shared" si="2"/>
        <v>137.5</v>
      </c>
      <c r="DT123" s="19">
        <f t="shared" si="3"/>
        <v>45.833333333333336</v>
      </c>
    </row>
    <row r="124" spans="1:124" hidden="1" x14ac:dyDescent="0.25">
      <c r="A124" t="s">
        <v>383</v>
      </c>
      <c r="B124" t="s">
        <v>316</v>
      </c>
      <c r="C124" t="s">
        <v>17</v>
      </c>
      <c r="D124" t="s">
        <v>274</v>
      </c>
      <c r="E124">
        <v>200</v>
      </c>
      <c r="F124">
        <v>192</v>
      </c>
      <c r="G124">
        <v>8</v>
      </c>
      <c r="H124">
        <v>189</v>
      </c>
      <c r="I124">
        <v>0</v>
      </c>
      <c r="J124">
        <v>189</v>
      </c>
      <c r="K124">
        <v>219</v>
      </c>
      <c r="L124">
        <v>219</v>
      </c>
      <c r="M124">
        <v>0</v>
      </c>
      <c r="N124">
        <v>0</v>
      </c>
      <c r="O124">
        <v>39</v>
      </c>
      <c r="P124">
        <v>219</v>
      </c>
      <c r="Q124">
        <v>219</v>
      </c>
      <c r="R124">
        <v>0</v>
      </c>
      <c r="S124">
        <v>0.17808219178082191</v>
      </c>
      <c r="T124">
        <v>1</v>
      </c>
      <c r="U124">
        <v>1</v>
      </c>
      <c r="V124" t="s">
        <v>435</v>
      </c>
      <c r="W124">
        <v>180</v>
      </c>
      <c r="X124">
        <v>3</v>
      </c>
      <c r="Y124">
        <v>1</v>
      </c>
      <c r="Z124">
        <v>0</v>
      </c>
      <c r="AA124">
        <v>50</v>
      </c>
      <c r="AB124">
        <v>100</v>
      </c>
      <c r="AC124">
        <v>150</v>
      </c>
      <c r="AD124">
        <v>200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t="s">
        <v>537</v>
      </c>
      <c r="AP124" t="s">
        <v>543</v>
      </c>
      <c r="AQ124">
        <v>43617</v>
      </c>
      <c r="AR124">
        <v>43617</v>
      </c>
      <c r="AS124">
        <v>43617</v>
      </c>
      <c r="AT124">
        <v>43617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51</v>
      </c>
      <c r="CK124">
        <v>162</v>
      </c>
      <c r="CL124">
        <v>1</v>
      </c>
      <c r="CM124">
        <v>99</v>
      </c>
      <c r="CN124">
        <v>162</v>
      </c>
      <c r="CO124">
        <v>1</v>
      </c>
      <c r="CP124">
        <v>150</v>
      </c>
      <c r="CQ124">
        <v>201</v>
      </c>
      <c r="CR124">
        <v>1</v>
      </c>
      <c r="CS124">
        <v>201</v>
      </c>
      <c r="CT124">
        <v>381</v>
      </c>
      <c r="CU124">
        <v>1</v>
      </c>
      <c r="CV124">
        <v>246</v>
      </c>
      <c r="CW124">
        <v>381</v>
      </c>
      <c r="CX124">
        <v>1</v>
      </c>
      <c r="CY124">
        <v>4</v>
      </c>
      <c r="CZ124">
        <v>4</v>
      </c>
      <c r="DA124">
        <v>0</v>
      </c>
      <c r="DB124">
        <v>0</v>
      </c>
      <c r="DC124">
        <v>1</v>
      </c>
      <c r="DD124">
        <v>1</v>
      </c>
      <c r="DE124">
        <v>4</v>
      </c>
      <c r="DF124">
        <v>2</v>
      </c>
      <c r="DG124">
        <v>181</v>
      </c>
      <c r="DH124" t="s">
        <v>539</v>
      </c>
      <c r="DI124" t="s">
        <v>368</v>
      </c>
      <c r="DJ124" t="s">
        <v>540</v>
      </c>
      <c r="DK124" t="s">
        <v>565</v>
      </c>
      <c r="DL124" t="s">
        <v>162</v>
      </c>
      <c r="DM124" t="s">
        <v>545</v>
      </c>
      <c r="DN124">
        <v>0</v>
      </c>
      <c r="DO124">
        <v>0</v>
      </c>
      <c r="DP124">
        <v>0</v>
      </c>
      <c r="DQ124">
        <v>0</v>
      </c>
      <c r="DR124">
        <v>0</v>
      </c>
      <c r="DS124" s="19">
        <f t="shared" si="2"/>
        <v>45</v>
      </c>
      <c r="DT124" s="19">
        <f t="shared" si="3"/>
        <v>15</v>
      </c>
    </row>
    <row r="125" spans="1:124" hidden="1" x14ac:dyDescent="0.25">
      <c r="A125" t="s">
        <v>383</v>
      </c>
      <c r="B125" t="s">
        <v>316</v>
      </c>
      <c r="C125" t="s">
        <v>19</v>
      </c>
      <c r="D125" t="s">
        <v>20</v>
      </c>
      <c r="E125">
        <v>650</v>
      </c>
      <c r="F125">
        <v>501.84000000000009</v>
      </c>
      <c r="G125">
        <v>148.15999999999991</v>
      </c>
      <c r="H125">
        <v>801.72</v>
      </c>
      <c r="I125">
        <v>0</v>
      </c>
      <c r="J125">
        <v>801.72</v>
      </c>
      <c r="K125">
        <v>642.6</v>
      </c>
      <c r="L125">
        <v>642.6</v>
      </c>
      <c r="M125">
        <v>0</v>
      </c>
      <c r="N125">
        <v>0</v>
      </c>
      <c r="O125">
        <v>73.44</v>
      </c>
      <c r="P125">
        <v>483.48</v>
      </c>
      <c r="Q125">
        <v>642.6</v>
      </c>
      <c r="R125">
        <v>0</v>
      </c>
      <c r="S125">
        <v>0.11428571428571428</v>
      </c>
      <c r="T125">
        <v>0.75238095238095237</v>
      </c>
      <c r="U125">
        <v>1</v>
      </c>
      <c r="V125" t="s">
        <v>435</v>
      </c>
      <c r="W125">
        <v>650</v>
      </c>
      <c r="X125">
        <v>6.12</v>
      </c>
      <c r="Y125">
        <v>1</v>
      </c>
      <c r="Z125">
        <v>0</v>
      </c>
      <c r="AA125">
        <v>162.5</v>
      </c>
      <c r="AB125">
        <v>325</v>
      </c>
      <c r="AC125">
        <v>487.5</v>
      </c>
      <c r="AD125">
        <v>650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t="s">
        <v>537</v>
      </c>
      <c r="AP125" t="s">
        <v>543</v>
      </c>
      <c r="AQ125">
        <v>43617</v>
      </c>
      <c r="AR125">
        <v>43617</v>
      </c>
      <c r="AS125">
        <v>43617</v>
      </c>
      <c r="AT125">
        <v>43617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165.24</v>
      </c>
      <c r="CK125">
        <v>581.4</v>
      </c>
      <c r="CL125">
        <v>1</v>
      </c>
      <c r="CM125">
        <v>324.36</v>
      </c>
      <c r="CN125">
        <v>581.4</v>
      </c>
      <c r="CO125">
        <v>1</v>
      </c>
      <c r="CP125">
        <v>489.6</v>
      </c>
      <c r="CQ125">
        <v>734.40000000000009</v>
      </c>
      <c r="CR125">
        <v>1</v>
      </c>
      <c r="CS125">
        <v>648.72</v>
      </c>
      <c r="CT125">
        <v>1144.44</v>
      </c>
      <c r="CU125">
        <v>1</v>
      </c>
      <c r="CV125">
        <v>813.96</v>
      </c>
      <c r="CW125">
        <v>1303.5600000000002</v>
      </c>
      <c r="CX125">
        <v>1</v>
      </c>
      <c r="CY125">
        <v>4</v>
      </c>
      <c r="CZ125">
        <v>4</v>
      </c>
      <c r="DA125">
        <v>0</v>
      </c>
      <c r="DB125">
        <v>0</v>
      </c>
      <c r="DC125">
        <v>1</v>
      </c>
      <c r="DD125">
        <v>1</v>
      </c>
      <c r="DE125">
        <v>4</v>
      </c>
      <c r="DF125">
        <v>2</v>
      </c>
      <c r="DG125">
        <v>653.56000000000017</v>
      </c>
      <c r="DH125" t="s">
        <v>539</v>
      </c>
      <c r="DI125" t="s">
        <v>372</v>
      </c>
      <c r="DJ125" t="s">
        <v>540</v>
      </c>
      <c r="DK125" t="s">
        <v>565</v>
      </c>
      <c r="DL125" t="s">
        <v>163</v>
      </c>
      <c r="DM125" t="s">
        <v>549</v>
      </c>
      <c r="DN125">
        <v>0</v>
      </c>
      <c r="DO125">
        <v>0</v>
      </c>
      <c r="DP125">
        <v>0</v>
      </c>
      <c r="DQ125">
        <v>0</v>
      </c>
      <c r="DR125">
        <v>0</v>
      </c>
      <c r="DS125" s="19">
        <f t="shared" si="2"/>
        <v>162.5</v>
      </c>
      <c r="DT125" s="19">
        <f t="shared" si="3"/>
        <v>26.552287581699346</v>
      </c>
    </row>
    <row r="126" spans="1:124" hidden="1" x14ac:dyDescent="0.25">
      <c r="A126" t="s">
        <v>383</v>
      </c>
      <c r="B126" t="s">
        <v>316</v>
      </c>
      <c r="C126" t="s">
        <v>547</v>
      </c>
      <c r="D126" t="s">
        <v>548</v>
      </c>
      <c r="E126">
        <v>0</v>
      </c>
      <c r="F126">
        <v>0</v>
      </c>
      <c r="G126">
        <v>0</v>
      </c>
      <c r="H126">
        <v>201.96</v>
      </c>
      <c r="I126">
        <v>0</v>
      </c>
      <c r="J126">
        <v>201.96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t="s">
        <v>544</v>
      </c>
      <c r="S126" t="s">
        <v>544</v>
      </c>
      <c r="T126" t="s">
        <v>544</v>
      </c>
      <c r="U126" t="s">
        <v>544</v>
      </c>
      <c r="V126" t="s">
        <v>435</v>
      </c>
      <c r="W126">
        <v>73</v>
      </c>
      <c r="X126">
        <v>6.12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 t="s">
        <v>546</v>
      </c>
      <c r="AP126" t="s">
        <v>543</v>
      </c>
      <c r="AQ126">
        <v>43617</v>
      </c>
      <c r="AR126">
        <v>43617</v>
      </c>
      <c r="AS126">
        <v>43617</v>
      </c>
      <c r="AT126">
        <v>43617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201.96</v>
      </c>
      <c r="CL126" t="s">
        <v>544</v>
      </c>
      <c r="CM126">
        <v>0</v>
      </c>
      <c r="CN126">
        <v>201.96</v>
      </c>
      <c r="CO126" t="s">
        <v>544</v>
      </c>
      <c r="CP126">
        <v>0</v>
      </c>
      <c r="CQ126">
        <v>201.96</v>
      </c>
      <c r="CR126" t="s">
        <v>544</v>
      </c>
      <c r="CS126">
        <v>0</v>
      </c>
      <c r="CT126">
        <v>201.96</v>
      </c>
      <c r="CU126" t="s">
        <v>544</v>
      </c>
      <c r="CV126">
        <v>18.36</v>
      </c>
      <c r="CW126">
        <v>201.96</v>
      </c>
      <c r="CX126">
        <v>1</v>
      </c>
      <c r="CY126" t="s">
        <v>544</v>
      </c>
      <c r="CZ126" t="s">
        <v>544</v>
      </c>
      <c r="DA126">
        <v>0</v>
      </c>
      <c r="DB126">
        <v>0</v>
      </c>
      <c r="DC126">
        <v>0</v>
      </c>
      <c r="DD126">
        <v>0</v>
      </c>
      <c r="DE126" t="s">
        <v>544</v>
      </c>
      <c r="DF126" t="s">
        <v>544</v>
      </c>
      <c r="DG126">
        <v>201.96</v>
      </c>
      <c r="DH126" t="s">
        <v>539</v>
      </c>
      <c r="DI126" t="s">
        <v>372</v>
      </c>
      <c r="DJ126" t="s">
        <v>540</v>
      </c>
      <c r="DK126" t="s">
        <v>565</v>
      </c>
      <c r="DL126" t="s">
        <v>163</v>
      </c>
      <c r="DM126" t="s">
        <v>549</v>
      </c>
      <c r="DN126">
        <v>0</v>
      </c>
      <c r="DO126">
        <v>0</v>
      </c>
      <c r="DP126">
        <v>0</v>
      </c>
      <c r="DQ126">
        <v>0</v>
      </c>
      <c r="DR126">
        <v>0</v>
      </c>
      <c r="DS126" s="19">
        <f t="shared" si="2"/>
        <v>18.25</v>
      </c>
      <c r="DT126" s="19">
        <f t="shared" si="3"/>
        <v>2.9820261437908497</v>
      </c>
    </row>
    <row r="127" spans="1:124" hidden="1" x14ac:dyDescent="0.25">
      <c r="A127" t="s">
        <v>383</v>
      </c>
      <c r="B127" t="s">
        <v>316</v>
      </c>
      <c r="C127" t="s">
        <v>211</v>
      </c>
      <c r="D127" t="s">
        <v>277</v>
      </c>
      <c r="E127">
        <v>35</v>
      </c>
      <c r="F127">
        <v>67.08</v>
      </c>
      <c r="G127">
        <v>-32.08</v>
      </c>
      <c r="H127">
        <v>3.12</v>
      </c>
      <c r="I127">
        <v>0</v>
      </c>
      <c r="J127">
        <v>3.12</v>
      </c>
      <c r="K127">
        <v>23.4</v>
      </c>
      <c r="L127">
        <v>23.4</v>
      </c>
      <c r="M127">
        <v>0</v>
      </c>
      <c r="N127">
        <v>0</v>
      </c>
      <c r="O127">
        <v>0</v>
      </c>
      <c r="P127">
        <v>23.4</v>
      </c>
      <c r="Q127">
        <v>23.4</v>
      </c>
      <c r="R127">
        <v>0</v>
      </c>
      <c r="S127">
        <v>0</v>
      </c>
      <c r="T127">
        <v>1</v>
      </c>
      <c r="U127">
        <v>1</v>
      </c>
      <c r="V127" t="s">
        <v>435</v>
      </c>
      <c r="W127">
        <v>35</v>
      </c>
      <c r="X127">
        <v>1.56</v>
      </c>
      <c r="Y127">
        <v>1</v>
      </c>
      <c r="Z127">
        <v>0</v>
      </c>
      <c r="AA127">
        <v>8.75</v>
      </c>
      <c r="AB127">
        <v>17.5</v>
      </c>
      <c r="AC127">
        <v>26.25</v>
      </c>
      <c r="AD127">
        <v>35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">
        <v>537</v>
      </c>
      <c r="AP127" t="s">
        <v>543</v>
      </c>
      <c r="AQ127">
        <v>43617</v>
      </c>
      <c r="AR127">
        <v>43617</v>
      </c>
      <c r="AS127">
        <v>43617</v>
      </c>
      <c r="AT127">
        <v>43617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9.36</v>
      </c>
      <c r="CK127">
        <v>46.8</v>
      </c>
      <c r="CL127">
        <v>1</v>
      </c>
      <c r="CM127">
        <v>17.16</v>
      </c>
      <c r="CN127">
        <v>46.8</v>
      </c>
      <c r="CO127">
        <v>1</v>
      </c>
      <c r="CP127">
        <v>26.52</v>
      </c>
      <c r="CQ127">
        <v>46.8</v>
      </c>
      <c r="CR127">
        <v>1</v>
      </c>
      <c r="CS127">
        <v>34.32</v>
      </c>
      <c r="CT127">
        <v>70.199999999999989</v>
      </c>
      <c r="CU127">
        <v>1</v>
      </c>
      <c r="CV127">
        <v>43.68</v>
      </c>
      <c r="CW127">
        <v>70.2</v>
      </c>
      <c r="CX127">
        <v>1</v>
      </c>
      <c r="CY127">
        <v>4</v>
      </c>
      <c r="CZ127">
        <v>4</v>
      </c>
      <c r="DA127">
        <v>0</v>
      </c>
      <c r="DB127">
        <v>0</v>
      </c>
      <c r="DC127">
        <v>1</v>
      </c>
      <c r="DD127">
        <v>1</v>
      </c>
      <c r="DE127">
        <v>4</v>
      </c>
      <c r="DF127">
        <v>2</v>
      </c>
      <c r="DG127">
        <v>35.200000000000003</v>
      </c>
      <c r="DH127" t="s">
        <v>539</v>
      </c>
      <c r="DI127" t="s">
        <v>364</v>
      </c>
      <c r="DJ127" t="s">
        <v>540</v>
      </c>
      <c r="DK127" t="s">
        <v>565</v>
      </c>
      <c r="DL127" t="s">
        <v>156</v>
      </c>
      <c r="DM127" t="s">
        <v>550</v>
      </c>
      <c r="DN127">
        <v>0</v>
      </c>
      <c r="DO127">
        <v>0</v>
      </c>
      <c r="DP127">
        <v>0</v>
      </c>
      <c r="DQ127">
        <v>0</v>
      </c>
      <c r="DR127">
        <v>0</v>
      </c>
      <c r="DS127" s="19">
        <f t="shared" si="2"/>
        <v>8.75</v>
      </c>
      <c r="DT127" s="19">
        <f t="shared" si="3"/>
        <v>5.6089743589743586</v>
      </c>
    </row>
    <row r="128" spans="1:124" hidden="1" x14ac:dyDescent="0.25">
      <c r="A128" t="s">
        <v>383</v>
      </c>
      <c r="B128" t="s">
        <v>316</v>
      </c>
      <c r="C128" t="s">
        <v>294</v>
      </c>
      <c r="D128" t="s">
        <v>295</v>
      </c>
      <c r="E128">
        <v>25</v>
      </c>
      <c r="F128">
        <v>0</v>
      </c>
      <c r="G128">
        <v>25</v>
      </c>
      <c r="H128">
        <v>51.48</v>
      </c>
      <c r="I128">
        <v>0</v>
      </c>
      <c r="J128">
        <v>51.48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">
        <v>544</v>
      </c>
      <c r="S128" t="s">
        <v>544</v>
      </c>
      <c r="T128" t="s">
        <v>544</v>
      </c>
      <c r="U128" t="s">
        <v>544</v>
      </c>
      <c r="V128" t="s">
        <v>435</v>
      </c>
      <c r="W128">
        <v>25</v>
      </c>
      <c r="X128">
        <v>1.5599999999999998</v>
      </c>
      <c r="Y128">
        <v>1</v>
      </c>
      <c r="Z128">
        <v>0</v>
      </c>
      <c r="AA128">
        <v>6.25</v>
      </c>
      <c r="AB128">
        <v>12.5</v>
      </c>
      <c r="AC128">
        <v>18.75</v>
      </c>
      <c r="AD128">
        <v>25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 t="s">
        <v>537</v>
      </c>
      <c r="AP128" t="s">
        <v>543</v>
      </c>
      <c r="AQ128">
        <v>43617</v>
      </c>
      <c r="AR128">
        <v>43617</v>
      </c>
      <c r="AS128">
        <v>43617</v>
      </c>
      <c r="AT128">
        <v>43617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6.2399999999999993</v>
      </c>
      <c r="CK128">
        <v>51.48</v>
      </c>
      <c r="CL128">
        <v>1</v>
      </c>
      <c r="CM128">
        <v>12.479999999999999</v>
      </c>
      <c r="CN128">
        <v>51.48</v>
      </c>
      <c r="CO128">
        <v>1</v>
      </c>
      <c r="CP128">
        <v>18.72</v>
      </c>
      <c r="CQ128">
        <v>51.48</v>
      </c>
      <c r="CR128">
        <v>1</v>
      </c>
      <c r="CS128">
        <v>24.959999999999997</v>
      </c>
      <c r="CT128">
        <v>51.48</v>
      </c>
      <c r="CU128">
        <v>1</v>
      </c>
      <c r="CV128">
        <v>31.199999999999996</v>
      </c>
      <c r="CW128">
        <v>51.48</v>
      </c>
      <c r="CX128">
        <v>1</v>
      </c>
      <c r="CY128">
        <v>4</v>
      </c>
      <c r="CZ128">
        <v>4</v>
      </c>
      <c r="DA128">
        <v>0</v>
      </c>
      <c r="DB128">
        <v>0</v>
      </c>
      <c r="DC128">
        <v>0</v>
      </c>
      <c r="DD128">
        <v>0</v>
      </c>
      <c r="DE128" t="s">
        <v>544</v>
      </c>
      <c r="DF128" t="s">
        <v>544</v>
      </c>
      <c r="DG128">
        <v>26.479999999999997</v>
      </c>
      <c r="DH128" t="s">
        <v>539</v>
      </c>
      <c r="DI128" t="s">
        <v>364</v>
      </c>
      <c r="DJ128" t="s">
        <v>540</v>
      </c>
      <c r="DK128" t="s">
        <v>565</v>
      </c>
      <c r="DL128" t="s">
        <v>156</v>
      </c>
      <c r="DM128" t="s">
        <v>550</v>
      </c>
      <c r="DN128">
        <v>0</v>
      </c>
      <c r="DO128">
        <v>0</v>
      </c>
      <c r="DP128">
        <v>0</v>
      </c>
      <c r="DQ128">
        <v>0</v>
      </c>
      <c r="DR128">
        <v>0</v>
      </c>
      <c r="DS128" s="19">
        <f t="shared" si="2"/>
        <v>6.25</v>
      </c>
      <c r="DT128" s="19">
        <f t="shared" si="3"/>
        <v>4.0064102564102573</v>
      </c>
    </row>
    <row r="129" spans="1:124" hidden="1" x14ac:dyDescent="0.25">
      <c r="A129" t="s">
        <v>383</v>
      </c>
      <c r="B129" t="s">
        <v>316</v>
      </c>
      <c r="C129" t="s">
        <v>100</v>
      </c>
      <c r="D129" t="s">
        <v>101</v>
      </c>
      <c r="E129">
        <v>35</v>
      </c>
      <c r="F129">
        <v>50.399999999999991</v>
      </c>
      <c r="G129">
        <v>-15.399999999999991</v>
      </c>
      <c r="H129">
        <v>14.4</v>
      </c>
      <c r="I129">
        <v>0</v>
      </c>
      <c r="J129">
        <v>14.4</v>
      </c>
      <c r="K129">
        <v>45</v>
      </c>
      <c r="L129">
        <v>45</v>
      </c>
      <c r="M129">
        <v>0</v>
      </c>
      <c r="N129">
        <v>1.8</v>
      </c>
      <c r="O129">
        <v>16.2</v>
      </c>
      <c r="P129">
        <v>34.200000000000003</v>
      </c>
      <c r="Q129">
        <v>45</v>
      </c>
      <c r="R129">
        <v>0.04</v>
      </c>
      <c r="S129">
        <v>0.36</v>
      </c>
      <c r="T129">
        <v>0.76</v>
      </c>
      <c r="U129">
        <v>1</v>
      </c>
      <c r="V129" t="s">
        <v>435</v>
      </c>
      <c r="W129">
        <v>30</v>
      </c>
      <c r="X129">
        <v>1.8</v>
      </c>
      <c r="Y129">
        <v>1</v>
      </c>
      <c r="Z129">
        <v>0</v>
      </c>
      <c r="AA129">
        <v>8.75</v>
      </c>
      <c r="AB129">
        <v>17.5</v>
      </c>
      <c r="AC129">
        <v>26.25</v>
      </c>
      <c r="AD129">
        <v>35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">
        <v>537</v>
      </c>
      <c r="AP129" t="s">
        <v>543</v>
      </c>
      <c r="AQ129">
        <v>43617</v>
      </c>
      <c r="AR129">
        <v>43617</v>
      </c>
      <c r="AS129">
        <v>43617</v>
      </c>
      <c r="AT129">
        <v>43617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9</v>
      </c>
      <c r="CK129">
        <v>19.8</v>
      </c>
      <c r="CL129">
        <v>1</v>
      </c>
      <c r="CM129">
        <v>18</v>
      </c>
      <c r="CN129">
        <v>21.6</v>
      </c>
      <c r="CO129">
        <v>1</v>
      </c>
      <c r="CP129">
        <v>27</v>
      </c>
      <c r="CQ129">
        <v>36</v>
      </c>
      <c r="CR129">
        <v>1</v>
      </c>
      <c r="CS129">
        <v>34.200000000000003</v>
      </c>
      <c r="CT129">
        <v>54</v>
      </c>
      <c r="CU129">
        <v>1</v>
      </c>
      <c r="CV129">
        <v>43.2</v>
      </c>
      <c r="CW129">
        <v>64.8</v>
      </c>
      <c r="CX129">
        <v>1</v>
      </c>
      <c r="CY129">
        <v>4</v>
      </c>
      <c r="CZ129">
        <v>4</v>
      </c>
      <c r="DA129">
        <v>0</v>
      </c>
      <c r="DB129">
        <v>0</v>
      </c>
      <c r="DC129">
        <v>1</v>
      </c>
      <c r="DD129">
        <v>1</v>
      </c>
      <c r="DE129">
        <v>4</v>
      </c>
      <c r="DF129">
        <v>2</v>
      </c>
      <c r="DG129">
        <v>29.799999999999997</v>
      </c>
      <c r="DH129" t="s">
        <v>539</v>
      </c>
      <c r="DI129" t="s">
        <v>364</v>
      </c>
      <c r="DJ129" t="s">
        <v>540</v>
      </c>
      <c r="DK129" t="s">
        <v>565</v>
      </c>
      <c r="DL129" t="s">
        <v>156</v>
      </c>
      <c r="DM129" t="s">
        <v>550</v>
      </c>
      <c r="DN129">
        <v>0</v>
      </c>
      <c r="DO129">
        <v>0</v>
      </c>
      <c r="DP129">
        <v>0</v>
      </c>
      <c r="DQ129">
        <v>0</v>
      </c>
      <c r="DR129">
        <v>0</v>
      </c>
      <c r="DS129" s="19">
        <f t="shared" si="2"/>
        <v>7.5</v>
      </c>
      <c r="DT129" s="19">
        <f t="shared" si="3"/>
        <v>4.166666666666667</v>
      </c>
    </row>
    <row r="130" spans="1:124" hidden="1" x14ac:dyDescent="0.25">
      <c r="A130" t="s">
        <v>383</v>
      </c>
      <c r="B130" t="s">
        <v>316</v>
      </c>
      <c r="C130" t="s">
        <v>296</v>
      </c>
      <c r="D130" t="s">
        <v>297</v>
      </c>
      <c r="E130">
        <v>20</v>
      </c>
      <c r="F130">
        <v>3.6</v>
      </c>
      <c r="G130">
        <v>16.399999999999999</v>
      </c>
      <c r="H130">
        <v>41.4</v>
      </c>
      <c r="I130">
        <v>0</v>
      </c>
      <c r="J130">
        <v>41.4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t="s">
        <v>544</v>
      </c>
      <c r="S130" t="s">
        <v>544</v>
      </c>
      <c r="T130" t="s">
        <v>544</v>
      </c>
      <c r="U130" t="s">
        <v>544</v>
      </c>
      <c r="V130" t="s">
        <v>435</v>
      </c>
      <c r="W130">
        <v>20</v>
      </c>
      <c r="X130">
        <v>1.8</v>
      </c>
      <c r="Y130">
        <v>1</v>
      </c>
      <c r="Z130">
        <v>0</v>
      </c>
      <c r="AA130">
        <v>5</v>
      </c>
      <c r="AB130">
        <v>10</v>
      </c>
      <c r="AC130">
        <v>15</v>
      </c>
      <c r="AD130">
        <v>20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">
        <v>537</v>
      </c>
      <c r="AP130" t="s">
        <v>543</v>
      </c>
      <c r="AQ130">
        <v>43617</v>
      </c>
      <c r="AR130">
        <v>43617</v>
      </c>
      <c r="AS130">
        <v>43617</v>
      </c>
      <c r="AT130">
        <v>43617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5.4</v>
      </c>
      <c r="CK130">
        <v>45</v>
      </c>
      <c r="CL130">
        <v>1</v>
      </c>
      <c r="CM130">
        <v>10.8</v>
      </c>
      <c r="CN130">
        <v>45</v>
      </c>
      <c r="CO130">
        <v>1</v>
      </c>
      <c r="CP130">
        <v>14.4</v>
      </c>
      <c r="CQ130">
        <v>45</v>
      </c>
      <c r="CR130">
        <v>1</v>
      </c>
      <c r="CS130">
        <v>19.8</v>
      </c>
      <c r="CT130">
        <v>45</v>
      </c>
      <c r="CU130">
        <v>1</v>
      </c>
      <c r="CV130">
        <v>25.2</v>
      </c>
      <c r="CW130">
        <v>45</v>
      </c>
      <c r="CX130">
        <v>1</v>
      </c>
      <c r="CY130">
        <v>4</v>
      </c>
      <c r="CZ130">
        <v>4</v>
      </c>
      <c r="DA130">
        <v>0</v>
      </c>
      <c r="DB130">
        <v>0</v>
      </c>
      <c r="DC130">
        <v>0</v>
      </c>
      <c r="DD130">
        <v>0</v>
      </c>
      <c r="DE130" t="s">
        <v>544</v>
      </c>
      <c r="DF130" t="s">
        <v>544</v>
      </c>
      <c r="DG130">
        <v>25</v>
      </c>
      <c r="DH130" t="s">
        <v>539</v>
      </c>
      <c r="DI130" t="s">
        <v>364</v>
      </c>
      <c r="DJ130" t="s">
        <v>540</v>
      </c>
      <c r="DK130" t="s">
        <v>565</v>
      </c>
      <c r="DL130" t="s">
        <v>156</v>
      </c>
      <c r="DM130" t="s">
        <v>550</v>
      </c>
      <c r="DN130">
        <v>0</v>
      </c>
      <c r="DO130">
        <v>0</v>
      </c>
      <c r="DP130">
        <v>0</v>
      </c>
      <c r="DQ130">
        <v>0</v>
      </c>
      <c r="DR130">
        <v>0</v>
      </c>
      <c r="DS130" s="19">
        <f t="shared" si="2"/>
        <v>5</v>
      </c>
      <c r="DT130" s="19">
        <f t="shared" si="3"/>
        <v>2.7777777777777777</v>
      </c>
    </row>
    <row r="131" spans="1:124" hidden="1" x14ac:dyDescent="0.25">
      <c r="A131" t="s">
        <v>383</v>
      </c>
      <c r="B131" t="s">
        <v>316</v>
      </c>
      <c r="C131" t="s">
        <v>255</v>
      </c>
      <c r="D131" t="s">
        <v>257</v>
      </c>
      <c r="E131">
        <v>27</v>
      </c>
      <c r="F131">
        <v>27.000000000000004</v>
      </c>
      <c r="G131">
        <v>0</v>
      </c>
      <c r="H131">
        <v>27</v>
      </c>
      <c r="I131">
        <v>0</v>
      </c>
      <c r="J131">
        <v>27</v>
      </c>
      <c r="K131">
        <v>23.4</v>
      </c>
      <c r="L131">
        <v>23.4</v>
      </c>
      <c r="M131">
        <v>0</v>
      </c>
      <c r="N131">
        <v>0</v>
      </c>
      <c r="O131">
        <v>0</v>
      </c>
      <c r="P131">
        <v>23.4</v>
      </c>
      <c r="Q131">
        <v>23.4</v>
      </c>
      <c r="R131">
        <v>0</v>
      </c>
      <c r="S131">
        <v>0</v>
      </c>
      <c r="T131">
        <v>1</v>
      </c>
      <c r="U131">
        <v>1</v>
      </c>
      <c r="V131" t="s">
        <v>435</v>
      </c>
      <c r="W131">
        <v>27</v>
      </c>
      <c r="X131">
        <v>1.8</v>
      </c>
      <c r="Y131">
        <v>1</v>
      </c>
      <c r="Z131">
        <v>0</v>
      </c>
      <c r="AA131">
        <v>6.75</v>
      </c>
      <c r="AB131">
        <v>13.5</v>
      </c>
      <c r="AC131">
        <v>20.25</v>
      </c>
      <c r="AD131">
        <v>27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">
        <v>537</v>
      </c>
      <c r="AP131" t="s">
        <v>543</v>
      </c>
      <c r="AQ131">
        <v>43617</v>
      </c>
      <c r="AR131">
        <v>43617</v>
      </c>
      <c r="AS131">
        <v>43617</v>
      </c>
      <c r="AT131">
        <v>43617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7.2</v>
      </c>
      <c r="CK131">
        <v>30.6</v>
      </c>
      <c r="CL131">
        <v>1</v>
      </c>
      <c r="CM131">
        <v>14.4</v>
      </c>
      <c r="CN131">
        <v>30.6</v>
      </c>
      <c r="CO131">
        <v>1</v>
      </c>
      <c r="CP131">
        <v>19.8</v>
      </c>
      <c r="CQ131">
        <v>30.6</v>
      </c>
      <c r="CR131">
        <v>1</v>
      </c>
      <c r="CS131">
        <v>27</v>
      </c>
      <c r="CT131">
        <v>54</v>
      </c>
      <c r="CU131">
        <v>1</v>
      </c>
      <c r="CV131">
        <v>34.200000000000003</v>
      </c>
      <c r="CW131">
        <v>54</v>
      </c>
      <c r="CX131">
        <v>1</v>
      </c>
      <c r="CY131">
        <v>4</v>
      </c>
      <c r="CZ131">
        <v>4</v>
      </c>
      <c r="DA131">
        <v>0</v>
      </c>
      <c r="DB131">
        <v>0</v>
      </c>
      <c r="DC131">
        <v>1</v>
      </c>
      <c r="DD131">
        <v>1</v>
      </c>
      <c r="DE131">
        <v>4</v>
      </c>
      <c r="DF131">
        <v>2</v>
      </c>
      <c r="DG131">
        <v>27</v>
      </c>
      <c r="DH131" t="s">
        <v>539</v>
      </c>
      <c r="DI131" t="s">
        <v>364</v>
      </c>
      <c r="DJ131" t="s">
        <v>540</v>
      </c>
      <c r="DK131" t="s">
        <v>565</v>
      </c>
      <c r="DL131" t="s">
        <v>156</v>
      </c>
      <c r="DM131" t="s">
        <v>550</v>
      </c>
      <c r="DN131">
        <v>0</v>
      </c>
      <c r="DO131">
        <v>0</v>
      </c>
      <c r="DP131">
        <v>0</v>
      </c>
      <c r="DQ131">
        <v>0</v>
      </c>
      <c r="DR131">
        <v>0</v>
      </c>
      <c r="DS131" s="19">
        <f t="shared" si="2"/>
        <v>6.75</v>
      </c>
      <c r="DT131" s="19">
        <f t="shared" si="3"/>
        <v>3.75</v>
      </c>
    </row>
    <row r="132" spans="1:124" hidden="1" x14ac:dyDescent="0.25">
      <c r="A132" t="s">
        <v>383</v>
      </c>
      <c r="B132" t="s">
        <v>316</v>
      </c>
      <c r="C132" t="s">
        <v>399</v>
      </c>
      <c r="D132" t="s">
        <v>400</v>
      </c>
      <c r="E132">
        <v>5</v>
      </c>
      <c r="F132">
        <v>0</v>
      </c>
      <c r="G132">
        <v>5</v>
      </c>
      <c r="H132">
        <v>68.400000000000006</v>
      </c>
      <c r="I132">
        <v>0</v>
      </c>
      <c r="J132">
        <v>68.400000000000006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544</v>
      </c>
      <c r="S132" t="s">
        <v>544</v>
      </c>
      <c r="T132" t="s">
        <v>544</v>
      </c>
      <c r="U132" t="s">
        <v>544</v>
      </c>
      <c r="V132" t="s">
        <v>435</v>
      </c>
      <c r="W132">
        <v>5</v>
      </c>
      <c r="X132">
        <v>1.8</v>
      </c>
      <c r="Y132">
        <v>1</v>
      </c>
      <c r="Z132">
        <v>0</v>
      </c>
      <c r="AA132">
        <v>1.25</v>
      </c>
      <c r="AB132">
        <v>2.5</v>
      </c>
      <c r="AC132">
        <v>3.75</v>
      </c>
      <c r="AD132">
        <v>5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 t="s">
        <v>537</v>
      </c>
      <c r="AP132" t="s">
        <v>543</v>
      </c>
      <c r="AQ132">
        <v>43617</v>
      </c>
      <c r="AR132">
        <v>43617</v>
      </c>
      <c r="AS132">
        <v>43617</v>
      </c>
      <c r="AT132">
        <v>43617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1.8</v>
      </c>
      <c r="CK132">
        <v>68.400000000000006</v>
      </c>
      <c r="CL132">
        <v>1</v>
      </c>
      <c r="CM132">
        <v>1.8</v>
      </c>
      <c r="CN132">
        <v>68.400000000000006</v>
      </c>
      <c r="CO132">
        <v>1</v>
      </c>
      <c r="CP132">
        <v>3.6</v>
      </c>
      <c r="CQ132">
        <v>68.400000000000006</v>
      </c>
      <c r="CR132">
        <v>1</v>
      </c>
      <c r="CS132">
        <v>5.4</v>
      </c>
      <c r="CT132">
        <v>68.400000000000006</v>
      </c>
      <c r="CU132">
        <v>1</v>
      </c>
      <c r="CV132">
        <v>5.4</v>
      </c>
      <c r="CW132">
        <v>68.400000000000006</v>
      </c>
      <c r="CX132">
        <v>1</v>
      </c>
      <c r="CY132">
        <v>4</v>
      </c>
      <c r="CZ132">
        <v>4</v>
      </c>
      <c r="DA132">
        <v>0</v>
      </c>
      <c r="DB132">
        <v>0</v>
      </c>
      <c r="DC132">
        <v>0</v>
      </c>
      <c r="DD132">
        <v>0</v>
      </c>
      <c r="DE132" t="s">
        <v>544</v>
      </c>
      <c r="DF132" t="s">
        <v>544</v>
      </c>
      <c r="DG132">
        <v>63.400000000000006</v>
      </c>
      <c r="DH132" t="s">
        <v>539</v>
      </c>
      <c r="DI132" t="s">
        <v>364</v>
      </c>
      <c r="DJ132" t="s">
        <v>540</v>
      </c>
      <c r="DK132" t="s">
        <v>565</v>
      </c>
      <c r="DL132" t="s">
        <v>156</v>
      </c>
      <c r="DM132" t="s">
        <v>550</v>
      </c>
      <c r="DN132">
        <v>0</v>
      </c>
      <c r="DO132">
        <v>0</v>
      </c>
      <c r="DP132">
        <v>0</v>
      </c>
      <c r="DQ132">
        <v>0</v>
      </c>
      <c r="DR132">
        <v>0</v>
      </c>
      <c r="DS132" s="19">
        <f t="shared" si="2"/>
        <v>1.25</v>
      </c>
      <c r="DT132" s="19">
        <f t="shared" si="3"/>
        <v>0.69444444444444442</v>
      </c>
    </row>
    <row r="133" spans="1:124" hidden="1" x14ac:dyDescent="0.25">
      <c r="A133" t="s">
        <v>383</v>
      </c>
      <c r="B133" t="s">
        <v>316</v>
      </c>
      <c r="C133" t="s">
        <v>268</v>
      </c>
      <c r="D133" t="s">
        <v>269</v>
      </c>
      <c r="E133">
        <v>65</v>
      </c>
      <c r="F133">
        <v>45.630000000000024</v>
      </c>
      <c r="G133">
        <v>19.369999999999976</v>
      </c>
      <c r="H133">
        <v>100.152</v>
      </c>
      <c r="I133">
        <v>0</v>
      </c>
      <c r="J133">
        <v>100.152</v>
      </c>
      <c r="K133">
        <v>54.756</v>
      </c>
      <c r="L133">
        <v>54.756</v>
      </c>
      <c r="M133">
        <v>0</v>
      </c>
      <c r="N133">
        <v>0</v>
      </c>
      <c r="O133">
        <v>0</v>
      </c>
      <c r="P133">
        <v>54.756</v>
      </c>
      <c r="Q133">
        <v>54.756</v>
      </c>
      <c r="R133">
        <v>0</v>
      </c>
      <c r="S133">
        <v>0</v>
      </c>
      <c r="T133">
        <v>1</v>
      </c>
      <c r="U133">
        <v>1</v>
      </c>
      <c r="V133" t="s">
        <v>435</v>
      </c>
      <c r="W133">
        <v>60</v>
      </c>
      <c r="X133">
        <v>1.4039999999999999</v>
      </c>
      <c r="Y133">
        <v>1</v>
      </c>
      <c r="Z133">
        <v>0</v>
      </c>
      <c r="AA133">
        <v>16.25</v>
      </c>
      <c r="AB133">
        <v>32.5</v>
      </c>
      <c r="AC133">
        <v>48.75</v>
      </c>
      <c r="AD133">
        <v>65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">
        <v>537</v>
      </c>
      <c r="AP133" t="s">
        <v>543</v>
      </c>
      <c r="AQ133">
        <v>43617</v>
      </c>
      <c r="AR133">
        <v>43617</v>
      </c>
      <c r="AS133">
        <v>43617</v>
      </c>
      <c r="AT133">
        <v>43617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16.847999999999999</v>
      </c>
      <c r="CK133">
        <v>78.155999999999992</v>
      </c>
      <c r="CL133">
        <v>1</v>
      </c>
      <c r="CM133">
        <v>32.292000000000002</v>
      </c>
      <c r="CN133">
        <v>69.965999999999994</v>
      </c>
      <c r="CO133">
        <v>1</v>
      </c>
      <c r="CP133">
        <v>49.14</v>
      </c>
      <c r="CQ133">
        <v>91.025999999999996</v>
      </c>
      <c r="CR133">
        <v>1</v>
      </c>
      <c r="CS133">
        <v>64.584000000000003</v>
      </c>
      <c r="CT133">
        <v>145.78200000000001</v>
      </c>
      <c r="CU133">
        <v>1</v>
      </c>
      <c r="CV133">
        <v>80.027999999999992</v>
      </c>
      <c r="CW133">
        <v>145.78200000000004</v>
      </c>
      <c r="CX133">
        <v>1</v>
      </c>
      <c r="CY133">
        <v>4</v>
      </c>
      <c r="CZ133">
        <v>4</v>
      </c>
      <c r="DA133">
        <v>0</v>
      </c>
      <c r="DB133">
        <v>0</v>
      </c>
      <c r="DC133">
        <v>1</v>
      </c>
      <c r="DD133">
        <v>1</v>
      </c>
      <c r="DE133">
        <v>4</v>
      </c>
      <c r="DF133">
        <v>2</v>
      </c>
      <c r="DG133">
        <v>80.782000000000039</v>
      </c>
      <c r="DH133" t="s">
        <v>539</v>
      </c>
      <c r="DI133" t="s">
        <v>364</v>
      </c>
      <c r="DJ133" t="s">
        <v>540</v>
      </c>
      <c r="DK133" t="s">
        <v>565</v>
      </c>
      <c r="DL133" t="s">
        <v>156</v>
      </c>
      <c r="DM133" t="s">
        <v>550</v>
      </c>
      <c r="DN133">
        <v>0</v>
      </c>
      <c r="DO133">
        <v>0</v>
      </c>
      <c r="DP133">
        <v>0</v>
      </c>
      <c r="DQ133">
        <v>0</v>
      </c>
      <c r="DR133">
        <v>0</v>
      </c>
      <c r="DS133" s="19">
        <f t="shared" si="2"/>
        <v>15</v>
      </c>
      <c r="DT133" s="19">
        <f t="shared" si="3"/>
        <v>10.683760683760685</v>
      </c>
    </row>
    <row r="134" spans="1:124" hidden="1" x14ac:dyDescent="0.25">
      <c r="A134" t="s">
        <v>383</v>
      </c>
      <c r="B134" t="s">
        <v>316</v>
      </c>
      <c r="C134" t="s">
        <v>278</v>
      </c>
      <c r="D134" t="s">
        <v>279</v>
      </c>
      <c r="E134">
        <v>0</v>
      </c>
      <c r="F134">
        <v>0</v>
      </c>
      <c r="G134">
        <v>0</v>
      </c>
      <c r="H134">
        <v>27.845999999999997</v>
      </c>
      <c r="I134">
        <v>0</v>
      </c>
      <c r="J134">
        <v>27.845999999999997</v>
      </c>
      <c r="K134">
        <v>19.655999999999999</v>
      </c>
      <c r="L134">
        <v>19.655999999999999</v>
      </c>
      <c r="M134">
        <v>0</v>
      </c>
      <c r="N134">
        <v>0</v>
      </c>
      <c r="O134">
        <v>0</v>
      </c>
      <c r="P134">
        <v>19.655999999999999</v>
      </c>
      <c r="Q134">
        <v>19.655999999999999</v>
      </c>
      <c r="R134">
        <v>0</v>
      </c>
      <c r="S134">
        <v>0</v>
      </c>
      <c r="T134">
        <v>1</v>
      </c>
      <c r="U134">
        <v>1</v>
      </c>
      <c r="V134" t="s">
        <v>435</v>
      </c>
      <c r="W134">
        <v>28</v>
      </c>
      <c r="X134">
        <v>1.4039999999999999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">
        <v>546</v>
      </c>
      <c r="AP134" t="s">
        <v>543</v>
      </c>
      <c r="AQ134">
        <v>43617</v>
      </c>
      <c r="AR134">
        <v>43617</v>
      </c>
      <c r="AS134">
        <v>43617</v>
      </c>
      <c r="AT134">
        <v>43617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21.06</v>
      </c>
      <c r="CL134" t="s">
        <v>544</v>
      </c>
      <c r="CM134">
        <v>0</v>
      </c>
      <c r="CN134">
        <v>29.25</v>
      </c>
      <c r="CO134" t="s">
        <v>544</v>
      </c>
      <c r="CP134">
        <v>0</v>
      </c>
      <c r="CQ134">
        <v>8.19</v>
      </c>
      <c r="CR134" t="s">
        <v>544</v>
      </c>
      <c r="CS134">
        <v>0</v>
      </c>
      <c r="CT134">
        <v>27.845999999999997</v>
      </c>
      <c r="CU134" t="s">
        <v>544</v>
      </c>
      <c r="CV134">
        <v>7.02</v>
      </c>
      <c r="CW134">
        <v>27.845999999999997</v>
      </c>
      <c r="CX134">
        <v>1</v>
      </c>
      <c r="CY134" t="s">
        <v>544</v>
      </c>
      <c r="CZ134" t="s">
        <v>544</v>
      </c>
      <c r="DA134">
        <v>0</v>
      </c>
      <c r="DB134">
        <v>0</v>
      </c>
      <c r="DC134">
        <v>1</v>
      </c>
      <c r="DD134">
        <v>1</v>
      </c>
      <c r="DE134">
        <v>4</v>
      </c>
      <c r="DF134">
        <v>2</v>
      </c>
      <c r="DG134">
        <v>27.845999999999997</v>
      </c>
      <c r="DH134" t="s">
        <v>539</v>
      </c>
      <c r="DI134" t="s">
        <v>364</v>
      </c>
      <c r="DJ134" t="s">
        <v>540</v>
      </c>
      <c r="DK134" t="s">
        <v>565</v>
      </c>
      <c r="DL134" t="s">
        <v>156</v>
      </c>
      <c r="DM134" t="s">
        <v>550</v>
      </c>
      <c r="DN134">
        <v>0</v>
      </c>
      <c r="DO134">
        <v>0</v>
      </c>
      <c r="DP134">
        <v>0</v>
      </c>
      <c r="DQ134">
        <v>0</v>
      </c>
      <c r="DR134">
        <v>0</v>
      </c>
      <c r="DS134" s="19">
        <f t="shared" si="2"/>
        <v>7</v>
      </c>
      <c r="DT134" s="19">
        <f t="shared" si="3"/>
        <v>4.9857549857549861</v>
      </c>
    </row>
    <row r="135" spans="1:124" hidden="1" x14ac:dyDescent="0.25">
      <c r="A135" t="s">
        <v>383</v>
      </c>
      <c r="B135" t="s">
        <v>316</v>
      </c>
      <c r="C135" t="s">
        <v>174</v>
      </c>
      <c r="D135" t="s">
        <v>175</v>
      </c>
      <c r="E135">
        <v>70</v>
      </c>
      <c r="F135">
        <v>56.700000000000024</v>
      </c>
      <c r="G135">
        <v>13.299999999999976</v>
      </c>
      <c r="H135">
        <v>126.9</v>
      </c>
      <c r="I135">
        <v>0</v>
      </c>
      <c r="J135">
        <v>126.9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544</v>
      </c>
      <c r="S135" t="s">
        <v>544</v>
      </c>
      <c r="T135" t="s">
        <v>544</v>
      </c>
      <c r="U135" t="s">
        <v>544</v>
      </c>
      <c r="V135" t="s">
        <v>435</v>
      </c>
      <c r="W135">
        <v>70</v>
      </c>
      <c r="X135">
        <v>1.35</v>
      </c>
      <c r="Y135">
        <v>1</v>
      </c>
      <c r="Z135">
        <v>0</v>
      </c>
      <c r="AA135">
        <v>17.5</v>
      </c>
      <c r="AB135">
        <v>35</v>
      </c>
      <c r="AC135">
        <v>52.5</v>
      </c>
      <c r="AD135">
        <v>70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 t="s">
        <v>537</v>
      </c>
      <c r="AP135" t="s">
        <v>543</v>
      </c>
      <c r="AQ135">
        <v>43617</v>
      </c>
      <c r="AR135">
        <v>43617</v>
      </c>
      <c r="AS135">
        <v>43617</v>
      </c>
      <c r="AT135">
        <v>43617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17.55</v>
      </c>
      <c r="CK135">
        <v>60.480000000000004</v>
      </c>
      <c r="CL135">
        <v>1</v>
      </c>
      <c r="CM135">
        <v>35.1</v>
      </c>
      <c r="CN135">
        <v>60.48</v>
      </c>
      <c r="CO135">
        <v>1</v>
      </c>
      <c r="CP135">
        <v>52.650000000000006</v>
      </c>
      <c r="CQ135">
        <v>183.6</v>
      </c>
      <c r="CR135">
        <v>1</v>
      </c>
      <c r="CS135">
        <v>70.2</v>
      </c>
      <c r="CT135">
        <v>183.60000000000002</v>
      </c>
      <c r="CU135">
        <v>1</v>
      </c>
      <c r="CV135">
        <v>87.75</v>
      </c>
      <c r="CW135">
        <v>183.60000000000002</v>
      </c>
      <c r="CX135">
        <v>1</v>
      </c>
      <c r="CY135">
        <v>4</v>
      </c>
      <c r="CZ135">
        <v>4</v>
      </c>
      <c r="DA135">
        <v>0</v>
      </c>
      <c r="DB135">
        <v>0</v>
      </c>
      <c r="DC135">
        <v>0</v>
      </c>
      <c r="DD135">
        <v>0</v>
      </c>
      <c r="DE135" t="s">
        <v>544</v>
      </c>
      <c r="DF135" t="s">
        <v>544</v>
      </c>
      <c r="DG135">
        <v>113.60000000000002</v>
      </c>
      <c r="DH135" t="s">
        <v>539</v>
      </c>
      <c r="DI135" t="s">
        <v>364</v>
      </c>
      <c r="DJ135" t="s">
        <v>540</v>
      </c>
      <c r="DK135" t="s">
        <v>565</v>
      </c>
      <c r="DL135" t="s">
        <v>156</v>
      </c>
      <c r="DM135" t="s">
        <v>550</v>
      </c>
      <c r="DN135">
        <v>0</v>
      </c>
      <c r="DO135">
        <v>0</v>
      </c>
      <c r="DP135">
        <v>0</v>
      </c>
      <c r="DQ135">
        <v>0</v>
      </c>
      <c r="DR135">
        <v>0</v>
      </c>
      <c r="DS135" s="19">
        <f t="shared" ref="DS135:DS198" si="4">W135/4</f>
        <v>17.5</v>
      </c>
      <c r="DT135" s="19">
        <f t="shared" ref="DT135:DT198" si="5">DS135/X135</f>
        <v>12.962962962962962</v>
      </c>
    </row>
    <row r="136" spans="1:124" hidden="1" x14ac:dyDescent="0.25">
      <c r="A136" t="s">
        <v>383</v>
      </c>
      <c r="B136" t="s">
        <v>316</v>
      </c>
      <c r="C136" t="s">
        <v>280</v>
      </c>
      <c r="D136" t="s">
        <v>281</v>
      </c>
      <c r="E136">
        <v>0</v>
      </c>
      <c r="F136">
        <v>0</v>
      </c>
      <c r="G136">
        <v>0</v>
      </c>
      <c r="H136">
        <v>9.7200000000000006</v>
      </c>
      <c r="I136">
        <v>0</v>
      </c>
      <c r="J136">
        <v>9.7200000000000006</v>
      </c>
      <c r="K136">
        <v>9.7200000000000006</v>
      </c>
      <c r="L136">
        <v>9.7200000000000006</v>
      </c>
      <c r="M136">
        <v>0</v>
      </c>
      <c r="N136">
        <v>0</v>
      </c>
      <c r="O136">
        <v>0</v>
      </c>
      <c r="P136">
        <v>8.1</v>
      </c>
      <c r="Q136">
        <v>9.7200000000000006</v>
      </c>
      <c r="R136">
        <v>0</v>
      </c>
      <c r="S136">
        <v>0</v>
      </c>
      <c r="T136">
        <v>0.83333333333333326</v>
      </c>
      <c r="U136">
        <v>1</v>
      </c>
      <c r="V136" t="s">
        <v>435</v>
      </c>
      <c r="W136">
        <v>32</v>
      </c>
      <c r="X136">
        <v>1.62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 t="s">
        <v>546</v>
      </c>
      <c r="AP136" t="s">
        <v>543</v>
      </c>
      <c r="AQ136">
        <v>43617</v>
      </c>
      <c r="AR136">
        <v>43617</v>
      </c>
      <c r="AS136">
        <v>43617</v>
      </c>
      <c r="AT136">
        <v>43617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42.12</v>
      </c>
      <c r="CL136" t="s">
        <v>544</v>
      </c>
      <c r="CM136">
        <v>0</v>
      </c>
      <c r="CN136">
        <v>42.12</v>
      </c>
      <c r="CO136" t="s">
        <v>544</v>
      </c>
      <c r="CP136">
        <v>0</v>
      </c>
      <c r="CQ136">
        <v>0</v>
      </c>
      <c r="CR136" t="s">
        <v>544</v>
      </c>
      <c r="CS136">
        <v>0</v>
      </c>
      <c r="CT136">
        <v>8.1</v>
      </c>
      <c r="CU136" t="s">
        <v>544</v>
      </c>
      <c r="CV136">
        <v>8.1000000000000014</v>
      </c>
      <c r="CW136">
        <v>9.7200000000000006</v>
      </c>
      <c r="CX136">
        <v>1</v>
      </c>
      <c r="CY136" t="s">
        <v>544</v>
      </c>
      <c r="CZ136" t="s">
        <v>544</v>
      </c>
      <c r="DA136">
        <v>0</v>
      </c>
      <c r="DB136">
        <v>0</v>
      </c>
      <c r="DC136">
        <v>1</v>
      </c>
      <c r="DD136">
        <v>1</v>
      </c>
      <c r="DE136">
        <v>4</v>
      </c>
      <c r="DF136">
        <v>2</v>
      </c>
      <c r="DG136">
        <v>9.7200000000000006</v>
      </c>
      <c r="DH136" t="s">
        <v>539</v>
      </c>
      <c r="DI136" t="s">
        <v>364</v>
      </c>
      <c r="DJ136" t="s">
        <v>540</v>
      </c>
      <c r="DK136" t="s">
        <v>565</v>
      </c>
      <c r="DL136" t="s">
        <v>156</v>
      </c>
      <c r="DM136" t="s">
        <v>550</v>
      </c>
      <c r="DN136">
        <v>0</v>
      </c>
      <c r="DO136">
        <v>0</v>
      </c>
      <c r="DP136">
        <v>0</v>
      </c>
      <c r="DQ136">
        <v>0</v>
      </c>
      <c r="DR136">
        <v>0</v>
      </c>
      <c r="DS136" s="19">
        <f t="shared" si="4"/>
        <v>8</v>
      </c>
      <c r="DT136" s="19">
        <f t="shared" si="5"/>
        <v>4.9382716049382713</v>
      </c>
    </row>
    <row r="137" spans="1:124" hidden="1" x14ac:dyDescent="0.25">
      <c r="A137" t="s">
        <v>383</v>
      </c>
      <c r="B137" t="s">
        <v>316</v>
      </c>
      <c r="C137" t="s">
        <v>275</v>
      </c>
      <c r="D137" t="s">
        <v>276</v>
      </c>
      <c r="E137">
        <v>40</v>
      </c>
      <c r="F137">
        <v>47.790000000000006</v>
      </c>
      <c r="G137">
        <v>-7.7900000000000063</v>
      </c>
      <c r="H137">
        <v>25.11</v>
      </c>
      <c r="I137">
        <v>0</v>
      </c>
      <c r="J137">
        <v>25.11</v>
      </c>
      <c r="K137">
        <v>35.64</v>
      </c>
      <c r="L137">
        <v>32.4</v>
      </c>
      <c r="M137">
        <v>3.240000000000002</v>
      </c>
      <c r="N137">
        <v>0</v>
      </c>
      <c r="O137">
        <v>0</v>
      </c>
      <c r="P137">
        <v>32.4</v>
      </c>
      <c r="Q137">
        <v>32.4</v>
      </c>
      <c r="R137">
        <v>0</v>
      </c>
      <c r="S137">
        <v>0</v>
      </c>
      <c r="T137">
        <v>0.90909090909090906</v>
      </c>
      <c r="U137">
        <v>0.90909090909090906</v>
      </c>
      <c r="V137" t="s">
        <v>435</v>
      </c>
      <c r="W137">
        <v>35</v>
      </c>
      <c r="X137">
        <v>1.62</v>
      </c>
      <c r="Y137">
        <v>1</v>
      </c>
      <c r="Z137">
        <v>3.240000000000002</v>
      </c>
      <c r="AA137">
        <v>10</v>
      </c>
      <c r="AB137">
        <v>20</v>
      </c>
      <c r="AC137">
        <v>30</v>
      </c>
      <c r="AD137">
        <v>40</v>
      </c>
      <c r="AE137">
        <v>0</v>
      </c>
      <c r="AF137">
        <v>0</v>
      </c>
      <c r="AG137">
        <v>0</v>
      </c>
      <c r="AH137">
        <v>0</v>
      </c>
      <c r="AI137">
        <v>3.240000000000002</v>
      </c>
      <c r="AJ137">
        <v>0</v>
      </c>
      <c r="AK137">
        <v>0</v>
      </c>
      <c r="AL137">
        <v>0</v>
      </c>
      <c r="AM137">
        <v>3.240000000000002</v>
      </c>
      <c r="AN137">
        <v>0</v>
      </c>
      <c r="AO137" t="s">
        <v>537</v>
      </c>
      <c r="AP137" t="s">
        <v>538</v>
      </c>
      <c r="AQ137">
        <v>43617</v>
      </c>
      <c r="AR137">
        <v>43617</v>
      </c>
      <c r="AS137">
        <v>43617</v>
      </c>
      <c r="AT137">
        <v>43617</v>
      </c>
      <c r="AU137">
        <v>0</v>
      </c>
      <c r="AV137">
        <v>0</v>
      </c>
      <c r="AW137">
        <v>0</v>
      </c>
      <c r="AX137">
        <v>3.240000000000002</v>
      </c>
      <c r="AY137">
        <v>0</v>
      </c>
      <c r="AZ137">
        <v>0</v>
      </c>
      <c r="BA137">
        <v>0</v>
      </c>
      <c r="BB137">
        <v>3.240000000000002</v>
      </c>
      <c r="BC137">
        <v>0</v>
      </c>
      <c r="BD137">
        <v>3.240000000000002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3.240000000000002</v>
      </c>
      <c r="CI137">
        <v>0</v>
      </c>
      <c r="CJ137">
        <v>9.7200000000000006</v>
      </c>
      <c r="CK137">
        <v>40.5</v>
      </c>
      <c r="CL137">
        <v>1</v>
      </c>
      <c r="CM137">
        <v>19.440000000000001</v>
      </c>
      <c r="CN137">
        <v>40.5</v>
      </c>
      <c r="CO137">
        <v>1</v>
      </c>
      <c r="CP137">
        <v>30.78</v>
      </c>
      <c r="CQ137">
        <v>40.5</v>
      </c>
      <c r="CR137">
        <v>1</v>
      </c>
      <c r="CS137">
        <v>40.5</v>
      </c>
      <c r="CT137">
        <v>72.900000000000006</v>
      </c>
      <c r="CU137">
        <v>1</v>
      </c>
      <c r="CV137">
        <v>48.6</v>
      </c>
      <c r="CW137">
        <v>72.900000000000006</v>
      </c>
      <c r="CX137">
        <v>1</v>
      </c>
      <c r="CY137">
        <v>4</v>
      </c>
      <c r="CZ137">
        <v>4</v>
      </c>
      <c r="DA137">
        <v>0</v>
      </c>
      <c r="DB137">
        <v>0</v>
      </c>
      <c r="DC137">
        <v>1</v>
      </c>
      <c r="DD137">
        <v>0</v>
      </c>
      <c r="DE137">
        <v>4</v>
      </c>
      <c r="DF137">
        <v>1</v>
      </c>
      <c r="DG137">
        <v>36.140000000000015</v>
      </c>
      <c r="DH137" t="s">
        <v>539</v>
      </c>
      <c r="DI137" t="s">
        <v>364</v>
      </c>
      <c r="DJ137" t="s">
        <v>540</v>
      </c>
      <c r="DK137" t="s">
        <v>565</v>
      </c>
      <c r="DL137" t="s">
        <v>156</v>
      </c>
      <c r="DM137" t="s">
        <v>550</v>
      </c>
      <c r="DN137">
        <v>0</v>
      </c>
      <c r="DO137">
        <v>0</v>
      </c>
      <c r="DP137">
        <v>0</v>
      </c>
      <c r="DQ137">
        <v>0</v>
      </c>
      <c r="DR137">
        <v>0</v>
      </c>
      <c r="DS137" s="19">
        <f t="shared" si="4"/>
        <v>8.75</v>
      </c>
      <c r="DT137" s="19">
        <f t="shared" si="5"/>
        <v>5.4012345679012341</v>
      </c>
    </row>
    <row r="138" spans="1:124" hidden="1" x14ac:dyDescent="0.25">
      <c r="A138" t="s">
        <v>383</v>
      </c>
      <c r="B138" t="s">
        <v>332</v>
      </c>
      <c r="C138" t="s">
        <v>67</v>
      </c>
      <c r="D138" t="s">
        <v>68</v>
      </c>
      <c r="E138">
        <v>475</v>
      </c>
      <c r="F138">
        <v>309</v>
      </c>
      <c r="G138">
        <v>166</v>
      </c>
      <c r="H138">
        <v>1713</v>
      </c>
      <c r="I138">
        <v>300</v>
      </c>
      <c r="J138">
        <v>2013</v>
      </c>
      <c r="K138">
        <v>531</v>
      </c>
      <c r="L138">
        <v>531</v>
      </c>
      <c r="M138">
        <v>0</v>
      </c>
      <c r="N138">
        <v>0</v>
      </c>
      <c r="O138">
        <v>0</v>
      </c>
      <c r="P138">
        <v>0</v>
      </c>
      <c r="Q138">
        <v>531</v>
      </c>
      <c r="R138">
        <v>0</v>
      </c>
      <c r="S138">
        <v>0</v>
      </c>
      <c r="T138">
        <v>0</v>
      </c>
      <c r="U138">
        <v>1</v>
      </c>
      <c r="V138" t="s">
        <v>435</v>
      </c>
      <c r="W138">
        <v>475</v>
      </c>
      <c r="X138">
        <v>3</v>
      </c>
      <c r="Y138">
        <v>1</v>
      </c>
      <c r="Z138">
        <v>0</v>
      </c>
      <c r="AA138">
        <v>118.75</v>
      </c>
      <c r="AB138">
        <v>237.5</v>
      </c>
      <c r="AC138">
        <v>356.25</v>
      </c>
      <c r="AD138">
        <v>475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">
        <v>537</v>
      </c>
      <c r="AP138" t="s">
        <v>543</v>
      </c>
      <c r="AQ138">
        <v>43617</v>
      </c>
      <c r="AR138">
        <v>43617</v>
      </c>
      <c r="AS138">
        <v>43617</v>
      </c>
      <c r="AT138">
        <v>43617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120</v>
      </c>
      <c r="CK138">
        <v>1611</v>
      </c>
      <c r="CL138">
        <v>1</v>
      </c>
      <c r="CM138">
        <v>237</v>
      </c>
      <c r="CN138">
        <v>1611</v>
      </c>
      <c r="CO138">
        <v>1</v>
      </c>
      <c r="CP138">
        <v>357</v>
      </c>
      <c r="CQ138">
        <v>1611</v>
      </c>
      <c r="CR138">
        <v>1</v>
      </c>
      <c r="CS138">
        <v>474</v>
      </c>
      <c r="CT138">
        <v>1491</v>
      </c>
      <c r="CU138">
        <v>1</v>
      </c>
      <c r="CV138">
        <v>594</v>
      </c>
      <c r="CW138">
        <v>2022</v>
      </c>
      <c r="CX138">
        <v>1</v>
      </c>
      <c r="CY138">
        <v>4</v>
      </c>
      <c r="CZ138">
        <v>4</v>
      </c>
      <c r="DA138">
        <v>0</v>
      </c>
      <c r="DB138">
        <v>0</v>
      </c>
      <c r="DC138">
        <v>0</v>
      </c>
      <c r="DD138">
        <v>1</v>
      </c>
      <c r="DE138">
        <v>4</v>
      </c>
      <c r="DF138">
        <v>1</v>
      </c>
      <c r="DG138">
        <v>1847</v>
      </c>
      <c r="DH138" t="s">
        <v>539</v>
      </c>
      <c r="DI138" t="s">
        <v>368</v>
      </c>
      <c r="DJ138" t="s">
        <v>572</v>
      </c>
      <c r="DK138" t="s">
        <v>573</v>
      </c>
      <c r="DL138" t="s">
        <v>162</v>
      </c>
      <c r="DM138" t="s">
        <v>545</v>
      </c>
      <c r="DN138">
        <v>0</v>
      </c>
      <c r="DO138">
        <v>0</v>
      </c>
      <c r="DP138">
        <v>0</v>
      </c>
      <c r="DQ138">
        <v>0</v>
      </c>
      <c r="DR138">
        <v>0</v>
      </c>
      <c r="DS138" s="19">
        <f t="shared" si="4"/>
        <v>118.75</v>
      </c>
      <c r="DT138" s="19">
        <f t="shared" si="5"/>
        <v>39.583333333333336</v>
      </c>
    </row>
    <row r="139" spans="1:124" hidden="1" x14ac:dyDescent="0.25">
      <c r="A139" t="s">
        <v>383</v>
      </c>
      <c r="B139" t="s">
        <v>332</v>
      </c>
      <c r="C139" t="s">
        <v>17</v>
      </c>
      <c r="D139" t="s">
        <v>274</v>
      </c>
      <c r="E139">
        <v>60</v>
      </c>
      <c r="F139">
        <v>87</v>
      </c>
      <c r="G139">
        <v>-27</v>
      </c>
      <c r="H139">
        <v>21</v>
      </c>
      <c r="I139">
        <v>0</v>
      </c>
      <c r="J139">
        <v>21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544</v>
      </c>
      <c r="S139" t="s">
        <v>544</v>
      </c>
      <c r="T139" t="s">
        <v>544</v>
      </c>
      <c r="U139" t="s">
        <v>544</v>
      </c>
      <c r="V139" t="s">
        <v>435</v>
      </c>
      <c r="W139">
        <v>60</v>
      </c>
      <c r="X139">
        <v>3</v>
      </c>
      <c r="Y139">
        <v>1</v>
      </c>
      <c r="Z139">
        <v>0</v>
      </c>
      <c r="AA139">
        <v>15</v>
      </c>
      <c r="AB139">
        <v>30</v>
      </c>
      <c r="AC139">
        <v>45</v>
      </c>
      <c r="AD139">
        <v>60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">
        <v>537</v>
      </c>
      <c r="AP139" t="s">
        <v>543</v>
      </c>
      <c r="AQ139">
        <v>43617</v>
      </c>
      <c r="AR139">
        <v>43617</v>
      </c>
      <c r="AS139">
        <v>43617</v>
      </c>
      <c r="AT139">
        <v>43617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15</v>
      </c>
      <c r="CK139">
        <v>138</v>
      </c>
      <c r="CL139">
        <v>1</v>
      </c>
      <c r="CM139">
        <v>30</v>
      </c>
      <c r="CN139">
        <v>138</v>
      </c>
      <c r="CO139">
        <v>1</v>
      </c>
      <c r="CP139">
        <v>45</v>
      </c>
      <c r="CQ139">
        <v>138</v>
      </c>
      <c r="CR139">
        <v>1</v>
      </c>
      <c r="CS139">
        <v>60</v>
      </c>
      <c r="CT139">
        <v>108</v>
      </c>
      <c r="CU139">
        <v>1</v>
      </c>
      <c r="CV139">
        <v>75</v>
      </c>
      <c r="CW139">
        <v>108</v>
      </c>
      <c r="CX139">
        <v>1</v>
      </c>
      <c r="CY139">
        <v>4</v>
      </c>
      <c r="CZ139">
        <v>4</v>
      </c>
      <c r="DA139">
        <v>0</v>
      </c>
      <c r="DB139">
        <v>0</v>
      </c>
      <c r="DC139">
        <v>0</v>
      </c>
      <c r="DD139">
        <v>0</v>
      </c>
      <c r="DE139" t="s">
        <v>544</v>
      </c>
      <c r="DF139" t="s">
        <v>544</v>
      </c>
      <c r="DG139">
        <v>48</v>
      </c>
      <c r="DH139" t="s">
        <v>539</v>
      </c>
      <c r="DI139" t="s">
        <v>368</v>
      </c>
      <c r="DJ139" t="s">
        <v>572</v>
      </c>
      <c r="DK139" t="s">
        <v>573</v>
      </c>
      <c r="DL139" t="s">
        <v>162</v>
      </c>
      <c r="DM139" t="s">
        <v>545</v>
      </c>
      <c r="DN139">
        <v>0</v>
      </c>
      <c r="DO139">
        <v>0</v>
      </c>
      <c r="DP139">
        <v>0</v>
      </c>
      <c r="DQ139">
        <v>0</v>
      </c>
      <c r="DR139">
        <v>0</v>
      </c>
      <c r="DS139" s="19">
        <f t="shared" si="4"/>
        <v>15</v>
      </c>
      <c r="DT139" s="19">
        <f t="shared" si="5"/>
        <v>5</v>
      </c>
    </row>
    <row r="140" spans="1:124" hidden="1" x14ac:dyDescent="0.25">
      <c r="A140" t="s">
        <v>383</v>
      </c>
      <c r="B140" t="s">
        <v>332</v>
      </c>
      <c r="C140" t="s">
        <v>19</v>
      </c>
      <c r="D140" t="s">
        <v>20</v>
      </c>
      <c r="E140">
        <v>2646</v>
      </c>
      <c r="F140">
        <v>2720.6799999999957</v>
      </c>
      <c r="G140">
        <v>-74.679999999995744</v>
      </c>
      <c r="H140">
        <v>2221.56</v>
      </c>
      <c r="I140">
        <v>0</v>
      </c>
      <c r="J140">
        <v>2221.56</v>
      </c>
      <c r="K140">
        <v>1970.64</v>
      </c>
      <c r="L140">
        <v>1970.64</v>
      </c>
      <c r="M140">
        <v>0</v>
      </c>
      <c r="N140">
        <v>0</v>
      </c>
      <c r="O140">
        <v>1162.8</v>
      </c>
      <c r="P140">
        <v>1162.8</v>
      </c>
      <c r="Q140">
        <v>1970.64</v>
      </c>
      <c r="R140">
        <v>0</v>
      </c>
      <c r="S140">
        <v>0.59006211180124213</v>
      </c>
      <c r="T140">
        <v>0.59006211180124213</v>
      </c>
      <c r="U140">
        <v>1</v>
      </c>
      <c r="V140" t="s">
        <v>435</v>
      </c>
      <c r="W140">
        <v>2690</v>
      </c>
      <c r="X140">
        <v>6.12</v>
      </c>
      <c r="Y140">
        <v>1</v>
      </c>
      <c r="Z140">
        <v>0</v>
      </c>
      <c r="AA140">
        <v>661.5</v>
      </c>
      <c r="AB140">
        <v>1323</v>
      </c>
      <c r="AC140">
        <v>1984.5</v>
      </c>
      <c r="AD140">
        <v>2646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">
        <v>537</v>
      </c>
      <c r="AP140" t="s">
        <v>543</v>
      </c>
      <c r="AQ140">
        <v>43617</v>
      </c>
      <c r="AR140">
        <v>43617</v>
      </c>
      <c r="AS140">
        <v>43617</v>
      </c>
      <c r="AT140">
        <v>43617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660.96</v>
      </c>
      <c r="CK140">
        <v>4238.4400000000005</v>
      </c>
      <c r="CL140">
        <v>1</v>
      </c>
      <c r="CM140">
        <v>1321.92</v>
      </c>
      <c r="CN140">
        <v>2494.2399999999998</v>
      </c>
      <c r="CO140">
        <v>1</v>
      </c>
      <c r="CP140">
        <v>1982.88</v>
      </c>
      <c r="CQ140">
        <v>3002.1999999999989</v>
      </c>
      <c r="CR140">
        <v>1</v>
      </c>
      <c r="CS140">
        <v>2643.84</v>
      </c>
      <c r="CT140">
        <v>4134.3999999999987</v>
      </c>
      <c r="CU140">
        <v>1</v>
      </c>
      <c r="CV140">
        <v>3317.04</v>
      </c>
      <c r="CW140">
        <v>4942.2399999999961</v>
      </c>
      <c r="CX140">
        <v>1</v>
      </c>
      <c r="CY140">
        <v>4</v>
      </c>
      <c r="CZ140">
        <v>4</v>
      </c>
      <c r="DA140">
        <v>0</v>
      </c>
      <c r="DB140">
        <v>1</v>
      </c>
      <c r="DC140">
        <v>0</v>
      </c>
      <c r="DD140">
        <v>1</v>
      </c>
      <c r="DE140">
        <v>4</v>
      </c>
      <c r="DF140">
        <v>2</v>
      </c>
      <c r="DG140">
        <v>2296.2399999999961</v>
      </c>
      <c r="DH140" t="s">
        <v>539</v>
      </c>
      <c r="DI140" t="s">
        <v>372</v>
      </c>
      <c r="DJ140" t="s">
        <v>572</v>
      </c>
      <c r="DK140" t="s">
        <v>573</v>
      </c>
      <c r="DL140" t="s">
        <v>163</v>
      </c>
      <c r="DM140" t="s">
        <v>549</v>
      </c>
      <c r="DN140">
        <v>0</v>
      </c>
      <c r="DO140">
        <v>0</v>
      </c>
      <c r="DP140">
        <v>0</v>
      </c>
      <c r="DQ140">
        <v>0</v>
      </c>
      <c r="DR140">
        <v>0</v>
      </c>
      <c r="DS140" s="19">
        <f t="shared" si="4"/>
        <v>672.5</v>
      </c>
      <c r="DT140" s="19">
        <f t="shared" si="5"/>
        <v>109.88562091503267</v>
      </c>
    </row>
    <row r="141" spans="1:124" hidden="1" x14ac:dyDescent="0.25">
      <c r="A141" t="s">
        <v>383</v>
      </c>
      <c r="B141" t="s">
        <v>332</v>
      </c>
      <c r="C141" t="s">
        <v>547</v>
      </c>
      <c r="D141" t="s">
        <v>548</v>
      </c>
      <c r="E141">
        <v>0</v>
      </c>
      <c r="F141">
        <v>0</v>
      </c>
      <c r="G141">
        <v>0</v>
      </c>
      <c r="H141">
        <v>783.36</v>
      </c>
      <c r="I141">
        <v>0</v>
      </c>
      <c r="J141">
        <v>783.36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544</v>
      </c>
      <c r="S141" t="s">
        <v>544</v>
      </c>
      <c r="T141" t="s">
        <v>544</v>
      </c>
      <c r="U141" t="s">
        <v>544</v>
      </c>
      <c r="V141" t="s">
        <v>435</v>
      </c>
      <c r="W141">
        <v>85.68</v>
      </c>
      <c r="X141">
        <v>6.12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">
        <v>546</v>
      </c>
      <c r="AP141" t="s">
        <v>543</v>
      </c>
      <c r="AQ141">
        <v>43617</v>
      </c>
      <c r="AR141">
        <v>43617</v>
      </c>
      <c r="AS141">
        <v>43617</v>
      </c>
      <c r="AT141">
        <v>43617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783.36</v>
      </c>
      <c r="CL141" t="s">
        <v>544</v>
      </c>
      <c r="CM141">
        <v>0</v>
      </c>
      <c r="CN141">
        <v>0</v>
      </c>
      <c r="CO141" t="s">
        <v>544</v>
      </c>
      <c r="CP141">
        <v>0</v>
      </c>
      <c r="CQ141">
        <v>783.36</v>
      </c>
      <c r="CR141" t="s">
        <v>544</v>
      </c>
      <c r="CS141">
        <v>0</v>
      </c>
      <c r="CT141">
        <v>783.36</v>
      </c>
      <c r="CU141" t="s">
        <v>544</v>
      </c>
      <c r="CV141">
        <v>24.48</v>
      </c>
      <c r="CW141">
        <v>783.36</v>
      </c>
      <c r="CX141">
        <v>1</v>
      </c>
      <c r="CY141" t="s">
        <v>544</v>
      </c>
      <c r="CZ141" t="s">
        <v>544</v>
      </c>
      <c r="DA141">
        <v>0</v>
      </c>
      <c r="DB141">
        <v>0</v>
      </c>
      <c r="DC141">
        <v>0</v>
      </c>
      <c r="DD141">
        <v>0</v>
      </c>
      <c r="DE141" t="s">
        <v>544</v>
      </c>
      <c r="DF141" t="s">
        <v>544</v>
      </c>
      <c r="DG141">
        <v>783.36</v>
      </c>
      <c r="DH141" t="s">
        <v>539</v>
      </c>
      <c r="DI141" t="s">
        <v>372</v>
      </c>
      <c r="DJ141" t="s">
        <v>572</v>
      </c>
      <c r="DK141" t="s">
        <v>573</v>
      </c>
      <c r="DL141" t="s">
        <v>163</v>
      </c>
      <c r="DM141" t="s">
        <v>549</v>
      </c>
      <c r="DN141">
        <v>0</v>
      </c>
      <c r="DO141">
        <v>0</v>
      </c>
      <c r="DP141">
        <v>0</v>
      </c>
      <c r="DQ141">
        <v>0</v>
      </c>
      <c r="DR141">
        <v>0</v>
      </c>
      <c r="DS141" s="19">
        <f t="shared" si="4"/>
        <v>21.42</v>
      </c>
      <c r="DT141" s="19">
        <f t="shared" si="5"/>
        <v>3.5</v>
      </c>
    </row>
    <row r="142" spans="1:124" hidden="1" x14ac:dyDescent="0.25">
      <c r="A142" t="s">
        <v>383</v>
      </c>
      <c r="B142" t="s">
        <v>332</v>
      </c>
      <c r="C142" t="s">
        <v>100</v>
      </c>
      <c r="D142" t="s">
        <v>101</v>
      </c>
      <c r="E142">
        <v>815.12</v>
      </c>
      <c r="F142">
        <v>910.79999999999961</v>
      </c>
      <c r="G142">
        <v>-95.679999999999609</v>
      </c>
      <c r="H142">
        <v>759.6</v>
      </c>
      <c r="I142">
        <v>10.802</v>
      </c>
      <c r="J142">
        <v>770.40200000000004</v>
      </c>
      <c r="K142">
        <v>781.2</v>
      </c>
      <c r="L142">
        <v>781.2</v>
      </c>
      <c r="M142">
        <v>0</v>
      </c>
      <c r="N142">
        <v>0</v>
      </c>
      <c r="O142">
        <v>324</v>
      </c>
      <c r="P142">
        <v>324</v>
      </c>
      <c r="Q142">
        <v>781.2</v>
      </c>
      <c r="R142">
        <v>0</v>
      </c>
      <c r="S142">
        <v>0.41474654377880182</v>
      </c>
      <c r="T142">
        <v>0.41474654377880182</v>
      </c>
      <c r="U142">
        <v>1</v>
      </c>
      <c r="V142" t="s">
        <v>435</v>
      </c>
      <c r="W142">
        <v>816</v>
      </c>
      <c r="X142">
        <v>1.8</v>
      </c>
      <c r="Y142">
        <v>1</v>
      </c>
      <c r="Z142">
        <v>0</v>
      </c>
      <c r="AA142">
        <v>203.78</v>
      </c>
      <c r="AB142">
        <v>407.56</v>
      </c>
      <c r="AC142">
        <v>611.34</v>
      </c>
      <c r="AD142">
        <v>815.12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 t="s">
        <v>537</v>
      </c>
      <c r="AP142" t="s">
        <v>543</v>
      </c>
      <c r="AQ142">
        <v>43617</v>
      </c>
      <c r="AR142">
        <v>43617</v>
      </c>
      <c r="AS142">
        <v>43617</v>
      </c>
      <c r="AT142">
        <v>43617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203.4</v>
      </c>
      <c r="CK142">
        <v>1528.2020000000002</v>
      </c>
      <c r="CL142">
        <v>1</v>
      </c>
      <c r="CM142">
        <v>406.8</v>
      </c>
      <c r="CN142">
        <v>1119.5999999999999</v>
      </c>
      <c r="CO142">
        <v>1</v>
      </c>
      <c r="CP142">
        <v>612</v>
      </c>
      <c r="CQ142">
        <v>905.40000000000009</v>
      </c>
      <c r="CR142">
        <v>1</v>
      </c>
      <c r="CS142">
        <v>815.4</v>
      </c>
      <c r="CT142">
        <v>1211.3999999999999</v>
      </c>
      <c r="CU142">
        <v>1</v>
      </c>
      <c r="CV142">
        <v>1018.8000000000001</v>
      </c>
      <c r="CW142">
        <v>1670.3999999999996</v>
      </c>
      <c r="CX142">
        <v>1</v>
      </c>
      <c r="CY142">
        <v>4</v>
      </c>
      <c r="CZ142">
        <v>4</v>
      </c>
      <c r="DA142">
        <v>0</v>
      </c>
      <c r="DB142">
        <v>0</v>
      </c>
      <c r="DC142">
        <v>0</v>
      </c>
      <c r="DD142">
        <v>1</v>
      </c>
      <c r="DE142">
        <v>4</v>
      </c>
      <c r="DF142">
        <v>1</v>
      </c>
      <c r="DG142">
        <v>866.08199999999977</v>
      </c>
      <c r="DH142" t="s">
        <v>539</v>
      </c>
      <c r="DI142" t="s">
        <v>364</v>
      </c>
      <c r="DJ142" t="s">
        <v>572</v>
      </c>
      <c r="DK142" t="s">
        <v>573</v>
      </c>
      <c r="DL142" t="s">
        <v>156</v>
      </c>
      <c r="DM142" t="s">
        <v>550</v>
      </c>
      <c r="DN142">
        <v>0</v>
      </c>
      <c r="DO142">
        <v>0</v>
      </c>
      <c r="DP142">
        <v>0</v>
      </c>
      <c r="DQ142">
        <v>0</v>
      </c>
      <c r="DR142">
        <v>0</v>
      </c>
      <c r="DS142" s="19">
        <f t="shared" si="4"/>
        <v>204</v>
      </c>
      <c r="DT142" s="19">
        <f t="shared" si="5"/>
        <v>113.33333333333333</v>
      </c>
    </row>
    <row r="143" spans="1:124" hidden="1" x14ac:dyDescent="0.25">
      <c r="A143" t="s">
        <v>383</v>
      </c>
      <c r="B143" t="s">
        <v>321</v>
      </c>
      <c r="C143" t="s">
        <v>31</v>
      </c>
      <c r="D143" t="s">
        <v>32</v>
      </c>
      <c r="E143">
        <v>1350</v>
      </c>
      <c r="F143">
        <v>1080</v>
      </c>
      <c r="G143">
        <v>270</v>
      </c>
      <c r="H143">
        <v>1440</v>
      </c>
      <c r="I143">
        <v>0</v>
      </c>
      <c r="J143">
        <v>1440</v>
      </c>
      <c r="K143">
        <v>960</v>
      </c>
      <c r="L143">
        <v>960</v>
      </c>
      <c r="M143">
        <v>0</v>
      </c>
      <c r="N143">
        <v>0</v>
      </c>
      <c r="O143">
        <v>192</v>
      </c>
      <c r="P143">
        <v>864</v>
      </c>
      <c r="Q143">
        <v>960</v>
      </c>
      <c r="R143">
        <v>0</v>
      </c>
      <c r="S143">
        <v>0.2</v>
      </c>
      <c r="T143">
        <v>0.9</v>
      </c>
      <c r="U143">
        <v>1</v>
      </c>
      <c r="V143" t="s">
        <v>435</v>
      </c>
      <c r="W143">
        <v>1350</v>
      </c>
      <c r="X143">
        <v>24</v>
      </c>
      <c r="Y143">
        <v>1</v>
      </c>
      <c r="Z143">
        <v>0</v>
      </c>
      <c r="AA143">
        <v>337.5</v>
      </c>
      <c r="AB143">
        <v>675</v>
      </c>
      <c r="AC143">
        <v>1012.5</v>
      </c>
      <c r="AD143">
        <v>1350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 t="s">
        <v>537</v>
      </c>
      <c r="AP143" t="s">
        <v>543</v>
      </c>
      <c r="AQ143">
        <v>43617</v>
      </c>
      <c r="AR143">
        <v>43617</v>
      </c>
      <c r="AS143">
        <v>43617</v>
      </c>
      <c r="AT143">
        <v>43617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336</v>
      </c>
      <c r="CK143">
        <v>1560</v>
      </c>
      <c r="CL143">
        <v>1</v>
      </c>
      <c r="CM143">
        <v>672</v>
      </c>
      <c r="CN143">
        <v>1560</v>
      </c>
      <c r="CO143">
        <v>1</v>
      </c>
      <c r="CP143">
        <v>1008</v>
      </c>
      <c r="CQ143">
        <v>1752</v>
      </c>
      <c r="CR143">
        <v>1</v>
      </c>
      <c r="CS143">
        <v>1344</v>
      </c>
      <c r="CT143">
        <v>2424</v>
      </c>
      <c r="CU143">
        <v>1</v>
      </c>
      <c r="CV143">
        <v>1680</v>
      </c>
      <c r="CW143">
        <v>2520</v>
      </c>
      <c r="CX143">
        <v>1</v>
      </c>
      <c r="CY143">
        <v>4</v>
      </c>
      <c r="CZ143">
        <v>4</v>
      </c>
      <c r="DA143">
        <v>0</v>
      </c>
      <c r="DB143">
        <v>0</v>
      </c>
      <c r="DC143">
        <v>1</v>
      </c>
      <c r="DD143">
        <v>1</v>
      </c>
      <c r="DE143">
        <v>4</v>
      </c>
      <c r="DF143">
        <v>2</v>
      </c>
      <c r="DG143">
        <v>1170</v>
      </c>
      <c r="DH143" t="s">
        <v>539</v>
      </c>
      <c r="DI143" t="s">
        <v>342</v>
      </c>
      <c r="DJ143" t="s">
        <v>540</v>
      </c>
      <c r="DK143" t="s">
        <v>574</v>
      </c>
      <c r="DL143" t="s">
        <v>157</v>
      </c>
      <c r="DM143" t="s">
        <v>561</v>
      </c>
      <c r="DN143">
        <v>0</v>
      </c>
      <c r="DO143">
        <v>0</v>
      </c>
      <c r="DP143">
        <v>0</v>
      </c>
      <c r="DQ143">
        <v>0</v>
      </c>
      <c r="DR143">
        <v>0</v>
      </c>
      <c r="DS143" s="19">
        <f t="shared" si="4"/>
        <v>337.5</v>
      </c>
      <c r="DT143" s="19">
        <f t="shared" si="5"/>
        <v>14.0625</v>
      </c>
    </row>
    <row r="144" spans="1:124" hidden="1" x14ac:dyDescent="0.25">
      <c r="A144" t="s">
        <v>383</v>
      </c>
      <c r="B144" t="s">
        <v>321</v>
      </c>
      <c r="C144" t="s">
        <v>89</v>
      </c>
      <c r="D144" t="s">
        <v>90</v>
      </c>
      <c r="E144">
        <v>3900</v>
      </c>
      <c r="F144">
        <v>3096</v>
      </c>
      <c r="G144">
        <v>804</v>
      </c>
      <c r="H144">
        <v>2304</v>
      </c>
      <c r="I144">
        <v>0</v>
      </c>
      <c r="J144">
        <v>2304</v>
      </c>
      <c r="K144">
        <v>1776</v>
      </c>
      <c r="L144">
        <v>1776</v>
      </c>
      <c r="M144">
        <v>0</v>
      </c>
      <c r="N144">
        <v>0</v>
      </c>
      <c r="O144">
        <v>0</v>
      </c>
      <c r="P144">
        <v>1632</v>
      </c>
      <c r="Q144">
        <v>1776</v>
      </c>
      <c r="R144">
        <v>0</v>
      </c>
      <c r="S144">
        <v>0</v>
      </c>
      <c r="T144">
        <v>0.91891891891891897</v>
      </c>
      <c r="U144">
        <v>1</v>
      </c>
      <c r="V144" t="s">
        <v>435</v>
      </c>
      <c r="W144">
        <v>3900</v>
      </c>
      <c r="X144">
        <v>24</v>
      </c>
      <c r="Y144">
        <v>1</v>
      </c>
      <c r="Z144">
        <v>0</v>
      </c>
      <c r="AA144">
        <v>975</v>
      </c>
      <c r="AB144">
        <v>1950</v>
      </c>
      <c r="AC144">
        <v>2925</v>
      </c>
      <c r="AD144">
        <v>3900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">
        <v>537</v>
      </c>
      <c r="AP144" t="s">
        <v>543</v>
      </c>
      <c r="AQ144">
        <v>43617</v>
      </c>
      <c r="AR144">
        <v>43617</v>
      </c>
      <c r="AS144">
        <v>43617</v>
      </c>
      <c r="AT144">
        <v>43617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984</v>
      </c>
      <c r="CK144">
        <v>3624</v>
      </c>
      <c r="CL144">
        <v>1</v>
      </c>
      <c r="CM144">
        <v>1944</v>
      </c>
      <c r="CN144">
        <v>3624</v>
      </c>
      <c r="CO144">
        <v>1</v>
      </c>
      <c r="CP144">
        <v>2928</v>
      </c>
      <c r="CQ144">
        <v>3624</v>
      </c>
      <c r="CR144">
        <v>1</v>
      </c>
      <c r="CS144">
        <v>3912</v>
      </c>
      <c r="CT144">
        <v>5256</v>
      </c>
      <c r="CU144">
        <v>1</v>
      </c>
      <c r="CV144">
        <v>4872</v>
      </c>
      <c r="CW144">
        <v>5400</v>
      </c>
      <c r="CX144">
        <v>1</v>
      </c>
      <c r="CY144">
        <v>4</v>
      </c>
      <c r="CZ144">
        <v>4</v>
      </c>
      <c r="DA144">
        <v>0</v>
      </c>
      <c r="DB144">
        <v>0</v>
      </c>
      <c r="DC144">
        <v>1</v>
      </c>
      <c r="DD144">
        <v>1</v>
      </c>
      <c r="DE144">
        <v>4</v>
      </c>
      <c r="DF144">
        <v>2</v>
      </c>
      <c r="DG144">
        <v>1500</v>
      </c>
      <c r="DH144" t="s">
        <v>539</v>
      </c>
      <c r="DI144" t="s">
        <v>338</v>
      </c>
      <c r="DJ144" t="s">
        <v>540</v>
      </c>
      <c r="DK144" t="s">
        <v>574</v>
      </c>
      <c r="DL144" t="s">
        <v>157</v>
      </c>
      <c r="DM144" t="s">
        <v>561</v>
      </c>
      <c r="DN144">
        <v>0</v>
      </c>
      <c r="DO144">
        <v>0</v>
      </c>
      <c r="DP144">
        <v>0</v>
      </c>
      <c r="DQ144">
        <v>0</v>
      </c>
      <c r="DR144">
        <v>0</v>
      </c>
      <c r="DS144" s="19">
        <f t="shared" si="4"/>
        <v>975</v>
      </c>
      <c r="DT144" s="19">
        <f t="shared" si="5"/>
        <v>40.625</v>
      </c>
    </row>
    <row r="145" spans="1:124" hidden="1" x14ac:dyDescent="0.25">
      <c r="A145" t="s">
        <v>383</v>
      </c>
      <c r="B145" t="s">
        <v>321</v>
      </c>
      <c r="C145" t="s">
        <v>36</v>
      </c>
      <c r="D145" t="s">
        <v>37</v>
      </c>
      <c r="E145">
        <v>3400</v>
      </c>
      <c r="F145">
        <v>2400</v>
      </c>
      <c r="G145">
        <v>1000</v>
      </c>
      <c r="H145">
        <v>2448</v>
      </c>
      <c r="I145">
        <v>0</v>
      </c>
      <c r="J145">
        <v>2448</v>
      </c>
      <c r="K145">
        <v>2016</v>
      </c>
      <c r="L145">
        <v>2016</v>
      </c>
      <c r="M145">
        <v>0</v>
      </c>
      <c r="N145">
        <v>96</v>
      </c>
      <c r="O145">
        <v>96</v>
      </c>
      <c r="P145">
        <v>1512</v>
      </c>
      <c r="Q145">
        <v>2016</v>
      </c>
      <c r="R145">
        <v>4.7619047619047616E-2</v>
      </c>
      <c r="S145">
        <v>4.7619047619047616E-2</v>
      </c>
      <c r="T145">
        <v>0.75</v>
      </c>
      <c r="U145">
        <v>1</v>
      </c>
      <c r="V145" t="s">
        <v>435</v>
      </c>
      <c r="W145">
        <v>3400</v>
      </c>
      <c r="X145">
        <v>24</v>
      </c>
      <c r="Y145">
        <v>1</v>
      </c>
      <c r="Z145">
        <v>0</v>
      </c>
      <c r="AA145">
        <v>850</v>
      </c>
      <c r="AB145">
        <v>1700</v>
      </c>
      <c r="AC145">
        <v>2550</v>
      </c>
      <c r="AD145">
        <v>3400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">
        <v>537</v>
      </c>
      <c r="AP145" t="s">
        <v>543</v>
      </c>
      <c r="AQ145">
        <v>43617</v>
      </c>
      <c r="AR145">
        <v>43617</v>
      </c>
      <c r="AS145">
        <v>43617</v>
      </c>
      <c r="AT145">
        <v>43617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840</v>
      </c>
      <c r="CK145">
        <v>2832</v>
      </c>
      <c r="CL145">
        <v>1</v>
      </c>
      <c r="CM145">
        <v>1704</v>
      </c>
      <c r="CN145">
        <v>2832</v>
      </c>
      <c r="CO145">
        <v>1</v>
      </c>
      <c r="CP145">
        <v>2544</v>
      </c>
      <c r="CQ145">
        <v>2928</v>
      </c>
      <c r="CR145">
        <v>1</v>
      </c>
      <c r="CS145">
        <v>3408</v>
      </c>
      <c r="CT145">
        <v>4344</v>
      </c>
      <c r="CU145">
        <v>1</v>
      </c>
      <c r="CV145">
        <v>4248</v>
      </c>
      <c r="CW145">
        <v>4848</v>
      </c>
      <c r="CX145">
        <v>1</v>
      </c>
      <c r="CY145">
        <v>4</v>
      </c>
      <c r="CZ145">
        <v>4</v>
      </c>
      <c r="DA145">
        <v>0</v>
      </c>
      <c r="DB145">
        <v>0</v>
      </c>
      <c r="DC145">
        <v>1</v>
      </c>
      <c r="DD145">
        <v>1</v>
      </c>
      <c r="DE145">
        <v>4</v>
      </c>
      <c r="DF145">
        <v>2</v>
      </c>
      <c r="DG145">
        <v>1448</v>
      </c>
      <c r="DH145" t="s">
        <v>539</v>
      </c>
      <c r="DI145" t="s">
        <v>344</v>
      </c>
      <c r="DJ145" t="s">
        <v>540</v>
      </c>
      <c r="DK145" t="s">
        <v>574</v>
      </c>
      <c r="DL145" t="s">
        <v>157</v>
      </c>
      <c r="DM145" t="s">
        <v>561</v>
      </c>
      <c r="DN145">
        <v>0</v>
      </c>
      <c r="DO145">
        <v>0</v>
      </c>
      <c r="DP145">
        <v>0</v>
      </c>
      <c r="DQ145">
        <v>0</v>
      </c>
      <c r="DR145">
        <v>0</v>
      </c>
      <c r="DS145" s="19">
        <f t="shared" si="4"/>
        <v>850</v>
      </c>
      <c r="DT145" s="19">
        <f t="shared" si="5"/>
        <v>35.416666666666664</v>
      </c>
    </row>
    <row r="146" spans="1:124" hidden="1" x14ac:dyDescent="0.25">
      <c r="A146" t="s">
        <v>383</v>
      </c>
      <c r="B146" t="s">
        <v>321</v>
      </c>
      <c r="C146" t="s">
        <v>23</v>
      </c>
      <c r="D146" t="s">
        <v>271</v>
      </c>
      <c r="E146">
        <v>17000</v>
      </c>
      <c r="F146">
        <v>14784</v>
      </c>
      <c r="G146">
        <v>2216</v>
      </c>
      <c r="H146">
        <v>9552</v>
      </c>
      <c r="I146">
        <v>0</v>
      </c>
      <c r="J146">
        <v>9552</v>
      </c>
      <c r="K146">
        <v>12528</v>
      </c>
      <c r="L146">
        <v>12528</v>
      </c>
      <c r="M146">
        <v>0</v>
      </c>
      <c r="N146">
        <v>0</v>
      </c>
      <c r="O146">
        <v>1824</v>
      </c>
      <c r="P146">
        <v>9408</v>
      </c>
      <c r="Q146">
        <v>12528</v>
      </c>
      <c r="R146">
        <v>0</v>
      </c>
      <c r="S146">
        <v>0.14559386973180077</v>
      </c>
      <c r="T146">
        <v>0.75095785440613028</v>
      </c>
      <c r="U146">
        <v>1</v>
      </c>
      <c r="V146" t="s">
        <v>435</v>
      </c>
      <c r="W146">
        <v>18500</v>
      </c>
      <c r="X146">
        <v>24</v>
      </c>
      <c r="Y146">
        <v>1</v>
      </c>
      <c r="Z146">
        <v>0</v>
      </c>
      <c r="AA146">
        <v>4250</v>
      </c>
      <c r="AB146">
        <v>8500</v>
      </c>
      <c r="AC146">
        <v>12750</v>
      </c>
      <c r="AD146">
        <v>17000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">
        <v>537</v>
      </c>
      <c r="AP146" t="s">
        <v>543</v>
      </c>
      <c r="AQ146">
        <v>43617</v>
      </c>
      <c r="AR146">
        <v>43617</v>
      </c>
      <c r="AS146">
        <v>43617</v>
      </c>
      <c r="AT146">
        <v>43617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4248</v>
      </c>
      <c r="CK146">
        <v>11808</v>
      </c>
      <c r="CL146">
        <v>1</v>
      </c>
      <c r="CM146">
        <v>8496</v>
      </c>
      <c r="CN146">
        <v>11808</v>
      </c>
      <c r="CO146">
        <v>1</v>
      </c>
      <c r="CP146">
        <v>12744</v>
      </c>
      <c r="CQ146">
        <v>13632</v>
      </c>
      <c r="CR146">
        <v>1</v>
      </c>
      <c r="CS146">
        <v>16992</v>
      </c>
      <c r="CT146">
        <v>21216</v>
      </c>
      <c r="CU146">
        <v>1</v>
      </c>
      <c r="CV146">
        <v>21624</v>
      </c>
      <c r="CW146">
        <v>24336</v>
      </c>
      <c r="CX146">
        <v>1</v>
      </c>
      <c r="CY146">
        <v>4</v>
      </c>
      <c r="CZ146">
        <v>4</v>
      </c>
      <c r="DA146">
        <v>0</v>
      </c>
      <c r="DB146">
        <v>0</v>
      </c>
      <c r="DC146">
        <v>1</v>
      </c>
      <c r="DD146">
        <v>1</v>
      </c>
      <c r="DE146">
        <v>4</v>
      </c>
      <c r="DF146">
        <v>2</v>
      </c>
      <c r="DG146">
        <v>7336</v>
      </c>
      <c r="DH146" t="s">
        <v>539</v>
      </c>
      <c r="DI146" t="s">
        <v>340</v>
      </c>
      <c r="DJ146" t="s">
        <v>540</v>
      </c>
      <c r="DK146" t="s">
        <v>574</v>
      </c>
      <c r="DL146" t="s">
        <v>157</v>
      </c>
      <c r="DM146" t="s">
        <v>561</v>
      </c>
      <c r="DN146">
        <v>0</v>
      </c>
      <c r="DO146">
        <v>0</v>
      </c>
      <c r="DP146">
        <v>0</v>
      </c>
      <c r="DQ146">
        <v>0</v>
      </c>
      <c r="DR146">
        <v>0</v>
      </c>
      <c r="DS146" s="19">
        <f t="shared" si="4"/>
        <v>4625</v>
      </c>
      <c r="DT146" s="19">
        <f t="shared" si="5"/>
        <v>192.70833333333334</v>
      </c>
    </row>
    <row r="147" spans="1:124" hidden="1" x14ac:dyDescent="0.25">
      <c r="A147" t="s">
        <v>383</v>
      </c>
      <c r="B147" t="s">
        <v>321</v>
      </c>
      <c r="C147" t="s">
        <v>46</v>
      </c>
      <c r="D147" t="s">
        <v>47</v>
      </c>
      <c r="E147">
        <v>19200</v>
      </c>
      <c r="F147">
        <v>16872</v>
      </c>
      <c r="G147">
        <v>2328</v>
      </c>
      <c r="H147">
        <v>10632</v>
      </c>
      <c r="I147">
        <v>0.08</v>
      </c>
      <c r="J147">
        <v>10632.08</v>
      </c>
      <c r="K147">
        <v>19896</v>
      </c>
      <c r="L147">
        <v>19896</v>
      </c>
      <c r="M147">
        <v>0</v>
      </c>
      <c r="N147">
        <v>2232</v>
      </c>
      <c r="O147">
        <v>6456</v>
      </c>
      <c r="P147">
        <v>15480</v>
      </c>
      <c r="Q147">
        <v>19896</v>
      </c>
      <c r="R147">
        <v>0.11218335343787696</v>
      </c>
      <c r="S147">
        <v>0.32448733413751507</v>
      </c>
      <c r="T147">
        <v>0.77804583835946928</v>
      </c>
      <c r="U147">
        <v>1</v>
      </c>
      <c r="V147" t="s">
        <v>435</v>
      </c>
      <c r="W147">
        <v>20500</v>
      </c>
      <c r="X147">
        <v>24</v>
      </c>
      <c r="Y147">
        <v>1</v>
      </c>
      <c r="Z147">
        <v>0</v>
      </c>
      <c r="AA147">
        <v>4800</v>
      </c>
      <c r="AB147">
        <v>9600</v>
      </c>
      <c r="AC147">
        <v>14400</v>
      </c>
      <c r="AD147">
        <v>19200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">
        <v>537</v>
      </c>
      <c r="AP147" t="s">
        <v>543</v>
      </c>
      <c r="AQ147">
        <v>43617</v>
      </c>
      <c r="AR147">
        <v>43617</v>
      </c>
      <c r="AS147">
        <v>43617</v>
      </c>
      <c r="AT147">
        <v>43617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4800</v>
      </c>
      <c r="CK147">
        <v>7608.08</v>
      </c>
      <c r="CL147">
        <v>1</v>
      </c>
      <c r="CM147">
        <v>9600</v>
      </c>
      <c r="CN147">
        <v>7608</v>
      </c>
      <c r="CO147">
        <v>0</v>
      </c>
      <c r="CP147">
        <v>14400</v>
      </c>
      <c r="CQ147">
        <v>14064</v>
      </c>
      <c r="CR147">
        <v>0</v>
      </c>
      <c r="CS147">
        <v>19200</v>
      </c>
      <c r="CT147">
        <v>23088</v>
      </c>
      <c r="CU147">
        <v>1</v>
      </c>
      <c r="CV147">
        <v>24336</v>
      </c>
      <c r="CW147">
        <v>27504</v>
      </c>
      <c r="CX147">
        <v>1</v>
      </c>
      <c r="CY147">
        <v>4</v>
      </c>
      <c r="CZ147">
        <v>2</v>
      </c>
      <c r="DA147">
        <v>0</v>
      </c>
      <c r="DB147">
        <v>0</v>
      </c>
      <c r="DC147">
        <v>1</v>
      </c>
      <c r="DD147">
        <v>1</v>
      </c>
      <c r="DE147">
        <v>4</v>
      </c>
      <c r="DF147">
        <v>2</v>
      </c>
      <c r="DG147">
        <v>8304.0800000000017</v>
      </c>
      <c r="DH147" t="s">
        <v>539</v>
      </c>
      <c r="DI147" t="s">
        <v>352</v>
      </c>
      <c r="DJ147" t="s">
        <v>540</v>
      </c>
      <c r="DK147" t="s">
        <v>574</v>
      </c>
      <c r="DL147" t="s">
        <v>157</v>
      </c>
      <c r="DM147" t="s">
        <v>561</v>
      </c>
      <c r="DN147">
        <v>0</v>
      </c>
      <c r="DO147">
        <v>0</v>
      </c>
      <c r="DP147">
        <v>0</v>
      </c>
      <c r="DQ147">
        <v>0</v>
      </c>
      <c r="DR147">
        <v>0</v>
      </c>
      <c r="DS147" s="19">
        <f t="shared" si="4"/>
        <v>5125</v>
      </c>
      <c r="DT147" s="19">
        <f t="shared" si="5"/>
        <v>213.54166666666666</v>
      </c>
    </row>
    <row r="148" spans="1:124" hidden="1" x14ac:dyDescent="0.25">
      <c r="A148" t="s">
        <v>383</v>
      </c>
      <c r="B148" t="s">
        <v>321</v>
      </c>
      <c r="C148" t="s">
        <v>42</v>
      </c>
      <c r="D148" t="s">
        <v>43</v>
      </c>
      <c r="E148">
        <v>17800</v>
      </c>
      <c r="F148">
        <v>18480</v>
      </c>
      <c r="G148">
        <v>-680</v>
      </c>
      <c r="H148">
        <v>6720</v>
      </c>
      <c r="I148">
        <v>0</v>
      </c>
      <c r="J148">
        <v>6720</v>
      </c>
      <c r="K148">
        <v>13824</v>
      </c>
      <c r="L148">
        <v>13824</v>
      </c>
      <c r="M148">
        <v>0</v>
      </c>
      <c r="N148">
        <v>2544</v>
      </c>
      <c r="O148">
        <v>2544</v>
      </c>
      <c r="P148">
        <v>10368</v>
      </c>
      <c r="Q148">
        <v>13824</v>
      </c>
      <c r="R148">
        <v>0.18402777777777779</v>
      </c>
      <c r="S148">
        <v>0.18402777777777779</v>
      </c>
      <c r="T148">
        <v>0.75</v>
      </c>
      <c r="U148">
        <v>1</v>
      </c>
      <c r="V148" t="s">
        <v>435</v>
      </c>
      <c r="W148">
        <v>18500</v>
      </c>
      <c r="X148">
        <v>24</v>
      </c>
      <c r="Y148">
        <v>1</v>
      </c>
      <c r="Z148">
        <v>0</v>
      </c>
      <c r="AA148">
        <v>4450</v>
      </c>
      <c r="AB148">
        <v>8900</v>
      </c>
      <c r="AC148">
        <v>13350</v>
      </c>
      <c r="AD148">
        <v>17800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">
        <v>537</v>
      </c>
      <c r="AP148" t="s">
        <v>543</v>
      </c>
      <c r="AQ148">
        <v>43617</v>
      </c>
      <c r="AR148">
        <v>43617</v>
      </c>
      <c r="AS148">
        <v>43617</v>
      </c>
      <c r="AT148">
        <v>43617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4440</v>
      </c>
      <c r="CK148">
        <v>11376</v>
      </c>
      <c r="CL148">
        <v>1</v>
      </c>
      <c r="CM148">
        <v>8904</v>
      </c>
      <c r="CN148">
        <v>11376</v>
      </c>
      <c r="CO148">
        <v>1</v>
      </c>
      <c r="CP148">
        <v>13344</v>
      </c>
      <c r="CQ148">
        <v>13920</v>
      </c>
      <c r="CR148">
        <v>1</v>
      </c>
      <c r="CS148">
        <v>17808</v>
      </c>
      <c r="CT148">
        <v>21744</v>
      </c>
      <c r="CU148">
        <v>1</v>
      </c>
      <c r="CV148">
        <v>22416</v>
      </c>
      <c r="CW148">
        <v>25200</v>
      </c>
      <c r="CX148">
        <v>1</v>
      </c>
      <c r="CY148">
        <v>4</v>
      </c>
      <c r="CZ148">
        <v>4</v>
      </c>
      <c r="DA148">
        <v>0</v>
      </c>
      <c r="DB148">
        <v>0</v>
      </c>
      <c r="DC148">
        <v>1</v>
      </c>
      <c r="DD148">
        <v>1</v>
      </c>
      <c r="DE148">
        <v>4</v>
      </c>
      <c r="DF148">
        <v>2</v>
      </c>
      <c r="DG148">
        <v>7400</v>
      </c>
      <c r="DH148" t="s">
        <v>539</v>
      </c>
      <c r="DI148" t="s">
        <v>346</v>
      </c>
      <c r="DJ148" t="s">
        <v>540</v>
      </c>
      <c r="DK148" t="s">
        <v>574</v>
      </c>
      <c r="DL148" t="s">
        <v>157</v>
      </c>
      <c r="DM148" t="s">
        <v>561</v>
      </c>
      <c r="DN148">
        <v>0</v>
      </c>
      <c r="DO148">
        <v>0</v>
      </c>
      <c r="DP148">
        <v>0</v>
      </c>
      <c r="DQ148">
        <v>0</v>
      </c>
      <c r="DR148">
        <v>0</v>
      </c>
      <c r="DS148" s="19">
        <f t="shared" si="4"/>
        <v>4625</v>
      </c>
      <c r="DT148" s="19">
        <f t="shared" si="5"/>
        <v>192.70833333333334</v>
      </c>
    </row>
    <row r="149" spans="1:124" hidden="1" x14ac:dyDescent="0.25">
      <c r="A149" t="s">
        <v>383</v>
      </c>
      <c r="B149" t="s">
        <v>321</v>
      </c>
      <c r="C149" t="s">
        <v>91</v>
      </c>
      <c r="D149" t="s">
        <v>293</v>
      </c>
      <c r="E149">
        <v>700</v>
      </c>
      <c r="F149">
        <v>576</v>
      </c>
      <c r="G149">
        <v>124</v>
      </c>
      <c r="H149">
        <v>864</v>
      </c>
      <c r="I149">
        <v>0</v>
      </c>
      <c r="J149">
        <v>864</v>
      </c>
      <c r="K149">
        <v>504</v>
      </c>
      <c r="L149">
        <v>504</v>
      </c>
      <c r="M149">
        <v>0</v>
      </c>
      <c r="N149">
        <v>0</v>
      </c>
      <c r="O149">
        <v>96</v>
      </c>
      <c r="P149">
        <v>384</v>
      </c>
      <c r="Q149">
        <v>504</v>
      </c>
      <c r="R149">
        <v>0</v>
      </c>
      <c r="S149">
        <v>0.19047619047619047</v>
      </c>
      <c r="T149">
        <v>0.76190476190476186</v>
      </c>
      <c r="U149">
        <v>1</v>
      </c>
      <c r="V149" t="s">
        <v>435</v>
      </c>
      <c r="W149">
        <v>700</v>
      </c>
      <c r="X149">
        <v>24</v>
      </c>
      <c r="Y149">
        <v>1</v>
      </c>
      <c r="Z149">
        <v>0</v>
      </c>
      <c r="AA149">
        <v>175</v>
      </c>
      <c r="AB149">
        <v>350</v>
      </c>
      <c r="AC149">
        <v>525</v>
      </c>
      <c r="AD149">
        <v>700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">
        <v>537</v>
      </c>
      <c r="AP149" t="s">
        <v>543</v>
      </c>
      <c r="AQ149">
        <v>43617</v>
      </c>
      <c r="AR149">
        <v>43617</v>
      </c>
      <c r="AS149">
        <v>43617</v>
      </c>
      <c r="AT149">
        <v>43617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168</v>
      </c>
      <c r="CK149">
        <v>936</v>
      </c>
      <c r="CL149">
        <v>1</v>
      </c>
      <c r="CM149">
        <v>360</v>
      </c>
      <c r="CN149">
        <v>936</v>
      </c>
      <c r="CO149">
        <v>1</v>
      </c>
      <c r="CP149">
        <v>528</v>
      </c>
      <c r="CQ149">
        <v>1032</v>
      </c>
      <c r="CR149">
        <v>1</v>
      </c>
      <c r="CS149">
        <v>696</v>
      </c>
      <c r="CT149">
        <v>1320</v>
      </c>
      <c r="CU149">
        <v>1</v>
      </c>
      <c r="CV149">
        <v>864</v>
      </c>
      <c r="CW149">
        <v>1440</v>
      </c>
      <c r="CX149">
        <v>1</v>
      </c>
      <c r="CY149">
        <v>4</v>
      </c>
      <c r="CZ149">
        <v>4</v>
      </c>
      <c r="DA149">
        <v>0</v>
      </c>
      <c r="DB149">
        <v>0</v>
      </c>
      <c r="DC149">
        <v>1</v>
      </c>
      <c r="DD149">
        <v>1</v>
      </c>
      <c r="DE149">
        <v>4</v>
      </c>
      <c r="DF149">
        <v>2</v>
      </c>
      <c r="DG149">
        <v>740</v>
      </c>
      <c r="DH149" t="s">
        <v>539</v>
      </c>
      <c r="DI149" t="s">
        <v>338</v>
      </c>
      <c r="DJ149" t="s">
        <v>540</v>
      </c>
      <c r="DK149" t="s">
        <v>574</v>
      </c>
      <c r="DL149" t="s">
        <v>157</v>
      </c>
      <c r="DM149" t="s">
        <v>561</v>
      </c>
      <c r="DN149">
        <v>0</v>
      </c>
      <c r="DO149">
        <v>0</v>
      </c>
      <c r="DP149">
        <v>0</v>
      </c>
      <c r="DQ149">
        <v>0</v>
      </c>
      <c r="DR149">
        <v>0</v>
      </c>
      <c r="DS149" s="19">
        <f t="shared" si="4"/>
        <v>175</v>
      </c>
      <c r="DT149" s="19">
        <f t="shared" si="5"/>
        <v>7.291666666666667</v>
      </c>
    </row>
    <row r="150" spans="1:124" hidden="1" x14ac:dyDescent="0.25">
      <c r="A150" t="s">
        <v>383</v>
      </c>
      <c r="B150" t="s">
        <v>321</v>
      </c>
      <c r="C150" t="s">
        <v>71</v>
      </c>
      <c r="D150" t="s">
        <v>272</v>
      </c>
      <c r="E150">
        <v>8100</v>
      </c>
      <c r="F150">
        <v>5904</v>
      </c>
      <c r="G150">
        <v>2196</v>
      </c>
      <c r="H150">
        <v>6720</v>
      </c>
      <c r="I150">
        <v>0</v>
      </c>
      <c r="J150">
        <v>6720</v>
      </c>
      <c r="K150">
        <v>6048</v>
      </c>
      <c r="L150">
        <v>6048</v>
      </c>
      <c r="M150">
        <v>0</v>
      </c>
      <c r="N150">
        <v>912</v>
      </c>
      <c r="O150">
        <v>912</v>
      </c>
      <c r="P150">
        <v>5352</v>
      </c>
      <c r="Q150">
        <v>6048</v>
      </c>
      <c r="R150">
        <v>0.15079365079365079</v>
      </c>
      <c r="S150">
        <v>0.15079365079365079</v>
      </c>
      <c r="T150">
        <v>0.88492063492063489</v>
      </c>
      <c r="U150">
        <v>1</v>
      </c>
      <c r="V150" t="s">
        <v>575</v>
      </c>
      <c r="W150">
        <v>8500</v>
      </c>
      <c r="X150">
        <v>24</v>
      </c>
      <c r="Y150">
        <v>1</v>
      </c>
      <c r="Z150">
        <v>0</v>
      </c>
      <c r="AA150">
        <v>2025</v>
      </c>
      <c r="AB150">
        <v>4050</v>
      </c>
      <c r="AC150">
        <v>6075</v>
      </c>
      <c r="AD150">
        <v>8100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">
        <v>537</v>
      </c>
      <c r="AP150" t="s">
        <v>543</v>
      </c>
      <c r="AQ150">
        <v>43617</v>
      </c>
      <c r="AR150">
        <v>43617</v>
      </c>
      <c r="AS150">
        <v>43617</v>
      </c>
      <c r="AT150">
        <v>43617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2016</v>
      </c>
      <c r="CK150">
        <v>6576</v>
      </c>
      <c r="CL150">
        <v>1</v>
      </c>
      <c r="CM150">
        <v>4056</v>
      </c>
      <c r="CN150">
        <v>6576</v>
      </c>
      <c r="CO150">
        <v>1</v>
      </c>
      <c r="CP150">
        <v>6072</v>
      </c>
      <c r="CQ150">
        <v>7488</v>
      </c>
      <c r="CR150">
        <v>1</v>
      </c>
      <c r="CS150">
        <v>8112</v>
      </c>
      <c r="CT150">
        <v>11928</v>
      </c>
      <c r="CU150">
        <v>1</v>
      </c>
      <c r="CV150">
        <v>10224</v>
      </c>
      <c r="CW150">
        <v>12624</v>
      </c>
      <c r="CX150">
        <v>1</v>
      </c>
      <c r="CY150">
        <v>4</v>
      </c>
      <c r="CZ150">
        <v>4</v>
      </c>
      <c r="DA150">
        <v>0</v>
      </c>
      <c r="DB150">
        <v>0</v>
      </c>
      <c r="DC150">
        <v>1</v>
      </c>
      <c r="DD150">
        <v>1</v>
      </c>
      <c r="DE150">
        <v>4</v>
      </c>
      <c r="DF150">
        <v>2</v>
      </c>
      <c r="DG150">
        <v>4524</v>
      </c>
      <c r="DH150" t="s">
        <v>539</v>
      </c>
      <c r="DI150" t="s">
        <v>340</v>
      </c>
      <c r="DJ150" t="s">
        <v>540</v>
      </c>
      <c r="DK150" t="s">
        <v>574</v>
      </c>
      <c r="DL150" t="s">
        <v>167</v>
      </c>
      <c r="DM150" t="s">
        <v>570</v>
      </c>
      <c r="DN150">
        <v>0</v>
      </c>
      <c r="DO150">
        <v>0</v>
      </c>
      <c r="DP150">
        <v>0</v>
      </c>
      <c r="DQ150">
        <v>0</v>
      </c>
      <c r="DR150">
        <v>0</v>
      </c>
      <c r="DS150" s="19">
        <f t="shared" si="4"/>
        <v>2125</v>
      </c>
      <c r="DT150" s="19">
        <f t="shared" si="5"/>
        <v>88.541666666666671</v>
      </c>
    </row>
    <row r="151" spans="1:124" hidden="1" x14ac:dyDescent="0.25">
      <c r="A151" t="s">
        <v>383</v>
      </c>
      <c r="B151" t="s">
        <v>321</v>
      </c>
      <c r="C151" t="s">
        <v>21</v>
      </c>
      <c r="D151" t="s">
        <v>22</v>
      </c>
      <c r="E151">
        <v>2000</v>
      </c>
      <c r="F151">
        <v>2376</v>
      </c>
      <c r="G151">
        <v>-376</v>
      </c>
      <c r="H151">
        <v>1368</v>
      </c>
      <c r="I151">
        <v>0</v>
      </c>
      <c r="J151">
        <v>1368</v>
      </c>
      <c r="K151">
        <v>2760</v>
      </c>
      <c r="L151">
        <v>2760</v>
      </c>
      <c r="M151">
        <v>0</v>
      </c>
      <c r="N151">
        <v>1080</v>
      </c>
      <c r="O151">
        <v>1200</v>
      </c>
      <c r="P151">
        <v>2088</v>
      </c>
      <c r="Q151">
        <v>2760</v>
      </c>
      <c r="R151">
        <v>0.39130434782608697</v>
      </c>
      <c r="S151">
        <v>0.43478260869565216</v>
      </c>
      <c r="T151">
        <v>0.75652173913043474</v>
      </c>
      <c r="U151">
        <v>1</v>
      </c>
      <c r="V151" t="s">
        <v>575</v>
      </c>
      <c r="W151">
        <v>2000</v>
      </c>
      <c r="X151">
        <v>24</v>
      </c>
      <c r="Y151">
        <v>1</v>
      </c>
      <c r="Z151">
        <v>0</v>
      </c>
      <c r="AA151">
        <v>500</v>
      </c>
      <c r="AB151">
        <v>1000</v>
      </c>
      <c r="AC151">
        <v>1500</v>
      </c>
      <c r="AD151">
        <v>2000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t="s">
        <v>537</v>
      </c>
      <c r="AP151" t="s">
        <v>543</v>
      </c>
      <c r="AQ151">
        <v>43617</v>
      </c>
      <c r="AR151">
        <v>43617</v>
      </c>
      <c r="AS151">
        <v>43617</v>
      </c>
      <c r="AT151">
        <v>43617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504</v>
      </c>
      <c r="CK151">
        <v>984</v>
      </c>
      <c r="CL151">
        <v>1</v>
      </c>
      <c r="CM151">
        <v>1008</v>
      </c>
      <c r="CN151">
        <v>984</v>
      </c>
      <c r="CO151">
        <v>0</v>
      </c>
      <c r="CP151">
        <v>1512</v>
      </c>
      <c r="CQ151">
        <v>2184</v>
      </c>
      <c r="CR151">
        <v>1</v>
      </c>
      <c r="CS151">
        <v>1992</v>
      </c>
      <c r="CT151">
        <v>3072</v>
      </c>
      <c r="CU151">
        <v>1</v>
      </c>
      <c r="CV151">
        <v>2496</v>
      </c>
      <c r="CW151">
        <v>3744</v>
      </c>
      <c r="CX151">
        <v>1</v>
      </c>
      <c r="CY151">
        <v>4</v>
      </c>
      <c r="CZ151">
        <v>3</v>
      </c>
      <c r="DA151">
        <v>1</v>
      </c>
      <c r="DB151">
        <v>0</v>
      </c>
      <c r="DC151">
        <v>1</v>
      </c>
      <c r="DD151">
        <v>1</v>
      </c>
      <c r="DE151">
        <v>4</v>
      </c>
      <c r="DF151">
        <v>3</v>
      </c>
      <c r="DG151">
        <v>1744</v>
      </c>
      <c r="DH151" t="s">
        <v>539</v>
      </c>
      <c r="DI151" t="s">
        <v>360</v>
      </c>
      <c r="DJ151" t="s">
        <v>540</v>
      </c>
      <c r="DK151" t="s">
        <v>574</v>
      </c>
      <c r="DL151" t="s">
        <v>157</v>
      </c>
      <c r="DM151" t="s">
        <v>561</v>
      </c>
      <c r="DN151">
        <v>0</v>
      </c>
      <c r="DO151">
        <v>0</v>
      </c>
      <c r="DP151">
        <v>0</v>
      </c>
      <c r="DQ151">
        <v>0</v>
      </c>
      <c r="DR151">
        <v>0</v>
      </c>
      <c r="DS151" s="19">
        <f t="shared" si="4"/>
        <v>500</v>
      </c>
      <c r="DT151" s="19">
        <f t="shared" si="5"/>
        <v>20.833333333333332</v>
      </c>
    </row>
    <row r="152" spans="1:124" hidden="1" x14ac:dyDescent="0.25">
      <c r="A152" t="s">
        <v>383</v>
      </c>
      <c r="B152" t="s">
        <v>321</v>
      </c>
      <c r="C152" t="s">
        <v>72</v>
      </c>
      <c r="D152" t="s">
        <v>73</v>
      </c>
      <c r="E152">
        <v>900</v>
      </c>
      <c r="F152">
        <v>780</v>
      </c>
      <c r="G152">
        <v>120</v>
      </c>
      <c r="H152">
        <v>1080</v>
      </c>
      <c r="I152">
        <v>0</v>
      </c>
      <c r="J152">
        <v>1080</v>
      </c>
      <c r="K152">
        <v>900</v>
      </c>
      <c r="L152">
        <v>900</v>
      </c>
      <c r="M152">
        <v>0</v>
      </c>
      <c r="N152">
        <v>330</v>
      </c>
      <c r="O152">
        <v>330</v>
      </c>
      <c r="P152">
        <v>690</v>
      </c>
      <c r="Q152">
        <v>900</v>
      </c>
      <c r="R152">
        <v>0.36666666666666664</v>
      </c>
      <c r="S152">
        <v>0.36666666666666664</v>
      </c>
      <c r="T152">
        <v>0.76666666666666672</v>
      </c>
      <c r="U152">
        <v>1</v>
      </c>
      <c r="V152" t="s">
        <v>435</v>
      </c>
      <c r="W152">
        <v>900</v>
      </c>
      <c r="X152">
        <v>30</v>
      </c>
      <c r="Y152">
        <v>1</v>
      </c>
      <c r="Z152">
        <v>0</v>
      </c>
      <c r="AA152">
        <v>225</v>
      </c>
      <c r="AB152">
        <v>450</v>
      </c>
      <c r="AC152">
        <v>675</v>
      </c>
      <c r="AD152">
        <v>900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 t="s">
        <v>537</v>
      </c>
      <c r="AP152" t="s">
        <v>543</v>
      </c>
      <c r="AQ152">
        <v>43617</v>
      </c>
      <c r="AR152">
        <v>43617</v>
      </c>
      <c r="AS152">
        <v>43617</v>
      </c>
      <c r="AT152">
        <v>43617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240</v>
      </c>
      <c r="CK152">
        <v>960</v>
      </c>
      <c r="CL152">
        <v>1</v>
      </c>
      <c r="CM152">
        <v>450</v>
      </c>
      <c r="CN152">
        <v>960</v>
      </c>
      <c r="CO152">
        <v>1</v>
      </c>
      <c r="CP152">
        <v>690</v>
      </c>
      <c r="CQ152">
        <v>1290</v>
      </c>
      <c r="CR152">
        <v>1</v>
      </c>
      <c r="CS152">
        <v>900</v>
      </c>
      <c r="CT152">
        <v>1650</v>
      </c>
      <c r="CU152">
        <v>1</v>
      </c>
      <c r="CV152">
        <v>1140</v>
      </c>
      <c r="CW152">
        <v>1860</v>
      </c>
      <c r="CX152">
        <v>1</v>
      </c>
      <c r="CY152">
        <v>4</v>
      </c>
      <c r="CZ152">
        <v>4</v>
      </c>
      <c r="DA152">
        <v>1</v>
      </c>
      <c r="DB152">
        <v>0</v>
      </c>
      <c r="DC152">
        <v>1</v>
      </c>
      <c r="DD152">
        <v>1</v>
      </c>
      <c r="DE152">
        <v>4</v>
      </c>
      <c r="DF152">
        <v>3</v>
      </c>
      <c r="DG152">
        <v>960</v>
      </c>
      <c r="DH152" t="s">
        <v>539</v>
      </c>
      <c r="DI152" t="s">
        <v>354</v>
      </c>
      <c r="DJ152" t="s">
        <v>540</v>
      </c>
      <c r="DK152" t="s">
        <v>574</v>
      </c>
      <c r="DL152" t="s">
        <v>166</v>
      </c>
      <c r="DM152" t="s">
        <v>542</v>
      </c>
      <c r="DN152">
        <v>0</v>
      </c>
      <c r="DO152">
        <v>0</v>
      </c>
      <c r="DP152">
        <v>0</v>
      </c>
      <c r="DQ152">
        <v>0</v>
      </c>
      <c r="DR152">
        <v>0</v>
      </c>
      <c r="DS152" s="19">
        <f t="shared" si="4"/>
        <v>225</v>
      </c>
      <c r="DT152" s="19">
        <f t="shared" si="5"/>
        <v>7.5</v>
      </c>
    </row>
    <row r="153" spans="1:124" hidden="1" x14ac:dyDescent="0.25">
      <c r="A153" t="s">
        <v>383</v>
      </c>
      <c r="B153" t="s">
        <v>321</v>
      </c>
      <c r="C153" t="s">
        <v>65</v>
      </c>
      <c r="D153" t="s">
        <v>66</v>
      </c>
      <c r="E153">
        <v>700</v>
      </c>
      <c r="F153">
        <v>720</v>
      </c>
      <c r="G153">
        <v>-20</v>
      </c>
      <c r="H153">
        <v>720</v>
      </c>
      <c r="I153">
        <v>0</v>
      </c>
      <c r="J153">
        <v>720</v>
      </c>
      <c r="K153">
        <v>960</v>
      </c>
      <c r="L153">
        <v>960</v>
      </c>
      <c r="M153">
        <v>0</v>
      </c>
      <c r="N153">
        <v>0</v>
      </c>
      <c r="O153">
        <v>480</v>
      </c>
      <c r="P153">
        <v>720</v>
      </c>
      <c r="Q153">
        <v>960</v>
      </c>
      <c r="R153">
        <v>0</v>
      </c>
      <c r="S153">
        <v>0.5</v>
      </c>
      <c r="T153">
        <v>0.75</v>
      </c>
      <c r="U153">
        <v>1</v>
      </c>
      <c r="V153" t="s">
        <v>435</v>
      </c>
      <c r="W153">
        <v>700</v>
      </c>
      <c r="X153">
        <v>30</v>
      </c>
      <c r="Y153">
        <v>1</v>
      </c>
      <c r="Z153">
        <v>0</v>
      </c>
      <c r="AA153">
        <v>175</v>
      </c>
      <c r="AB153">
        <v>350</v>
      </c>
      <c r="AC153">
        <v>525</v>
      </c>
      <c r="AD153">
        <v>700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 t="s">
        <v>537</v>
      </c>
      <c r="AP153" t="s">
        <v>543</v>
      </c>
      <c r="AQ153">
        <v>43617</v>
      </c>
      <c r="AR153">
        <v>43617</v>
      </c>
      <c r="AS153">
        <v>43617</v>
      </c>
      <c r="AT153">
        <v>43617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180</v>
      </c>
      <c r="CK153">
        <v>480</v>
      </c>
      <c r="CL153">
        <v>1</v>
      </c>
      <c r="CM153">
        <v>360</v>
      </c>
      <c r="CN153">
        <v>480</v>
      </c>
      <c r="CO153">
        <v>1</v>
      </c>
      <c r="CP153">
        <v>540</v>
      </c>
      <c r="CQ153">
        <v>960</v>
      </c>
      <c r="CR153">
        <v>1</v>
      </c>
      <c r="CS153">
        <v>690</v>
      </c>
      <c r="CT153">
        <v>1200</v>
      </c>
      <c r="CU153">
        <v>1</v>
      </c>
      <c r="CV153">
        <v>870</v>
      </c>
      <c r="CW153">
        <v>1440</v>
      </c>
      <c r="CX153">
        <v>1</v>
      </c>
      <c r="CY153">
        <v>4</v>
      </c>
      <c r="CZ153">
        <v>4</v>
      </c>
      <c r="DA153">
        <v>0</v>
      </c>
      <c r="DB153">
        <v>1</v>
      </c>
      <c r="DC153">
        <v>1</v>
      </c>
      <c r="DD153">
        <v>1</v>
      </c>
      <c r="DE153">
        <v>4</v>
      </c>
      <c r="DF153">
        <v>3</v>
      </c>
      <c r="DG153">
        <v>740</v>
      </c>
      <c r="DH153" t="s">
        <v>539</v>
      </c>
      <c r="DI153" t="s">
        <v>366</v>
      </c>
      <c r="DJ153" t="s">
        <v>540</v>
      </c>
      <c r="DK153" t="s">
        <v>574</v>
      </c>
      <c r="DL153" t="s">
        <v>166</v>
      </c>
      <c r="DM153" t="s">
        <v>542</v>
      </c>
      <c r="DN153">
        <v>0</v>
      </c>
      <c r="DO153">
        <v>0</v>
      </c>
      <c r="DP153">
        <v>0</v>
      </c>
      <c r="DQ153">
        <v>0</v>
      </c>
      <c r="DR153">
        <v>0</v>
      </c>
      <c r="DS153" s="19">
        <f t="shared" si="4"/>
        <v>175</v>
      </c>
      <c r="DT153" s="19">
        <f t="shared" si="5"/>
        <v>5.833333333333333</v>
      </c>
    </row>
    <row r="154" spans="1:124" hidden="1" x14ac:dyDescent="0.25">
      <c r="A154" t="s">
        <v>383</v>
      </c>
      <c r="B154" t="s">
        <v>321</v>
      </c>
      <c r="C154" t="s">
        <v>44</v>
      </c>
      <c r="D154" t="s">
        <v>45</v>
      </c>
      <c r="E154">
        <v>2600</v>
      </c>
      <c r="F154">
        <v>1950</v>
      </c>
      <c r="G154">
        <v>650</v>
      </c>
      <c r="H154">
        <v>2910</v>
      </c>
      <c r="I154">
        <v>0</v>
      </c>
      <c r="J154">
        <v>2910</v>
      </c>
      <c r="K154">
        <v>2550</v>
      </c>
      <c r="L154">
        <v>2550</v>
      </c>
      <c r="M154">
        <v>0</v>
      </c>
      <c r="N154">
        <v>900</v>
      </c>
      <c r="O154">
        <v>900</v>
      </c>
      <c r="P154">
        <v>1920</v>
      </c>
      <c r="Q154">
        <v>2550</v>
      </c>
      <c r="R154">
        <v>0.35294117647058826</v>
      </c>
      <c r="S154">
        <v>0.35294117647058826</v>
      </c>
      <c r="T154">
        <v>0.75294117647058822</v>
      </c>
      <c r="U154">
        <v>1</v>
      </c>
      <c r="V154" t="s">
        <v>435</v>
      </c>
      <c r="W154">
        <v>2600</v>
      </c>
      <c r="X154">
        <v>30</v>
      </c>
      <c r="Y154">
        <v>1</v>
      </c>
      <c r="Z154">
        <v>0</v>
      </c>
      <c r="AA154">
        <v>650</v>
      </c>
      <c r="AB154">
        <v>1300</v>
      </c>
      <c r="AC154">
        <v>1950</v>
      </c>
      <c r="AD154">
        <v>2600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">
        <v>537</v>
      </c>
      <c r="AP154" t="s">
        <v>543</v>
      </c>
      <c r="AQ154">
        <v>43617</v>
      </c>
      <c r="AR154">
        <v>43617</v>
      </c>
      <c r="AS154">
        <v>43617</v>
      </c>
      <c r="AT154">
        <v>43617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660</v>
      </c>
      <c r="CK154">
        <v>2310</v>
      </c>
      <c r="CL154">
        <v>1</v>
      </c>
      <c r="CM154">
        <v>1290</v>
      </c>
      <c r="CN154">
        <v>2310</v>
      </c>
      <c r="CO154">
        <v>1</v>
      </c>
      <c r="CP154">
        <v>1950</v>
      </c>
      <c r="CQ154">
        <v>3210</v>
      </c>
      <c r="CR154">
        <v>1</v>
      </c>
      <c r="CS154">
        <v>2610</v>
      </c>
      <c r="CT154">
        <v>4230</v>
      </c>
      <c r="CU154">
        <v>1</v>
      </c>
      <c r="CV154">
        <v>3240</v>
      </c>
      <c r="CW154">
        <v>4860</v>
      </c>
      <c r="CX154">
        <v>1</v>
      </c>
      <c r="CY154">
        <v>4</v>
      </c>
      <c r="CZ154">
        <v>4</v>
      </c>
      <c r="DA154">
        <v>1</v>
      </c>
      <c r="DB154">
        <v>0</v>
      </c>
      <c r="DC154">
        <v>1</v>
      </c>
      <c r="DD154">
        <v>1</v>
      </c>
      <c r="DE154">
        <v>4</v>
      </c>
      <c r="DF154">
        <v>3</v>
      </c>
      <c r="DG154">
        <v>2260</v>
      </c>
      <c r="DH154" t="s">
        <v>539</v>
      </c>
      <c r="DI154" t="s">
        <v>342</v>
      </c>
      <c r="DJ154" t="s">
        <v>540</v>
      </c>
      <c r="DK154" t="s">
        <v>574</v>
      </c>
      <c r="DL154" t="s">
        <v>166</v>
      </c>
      <c r="DM154" t="s">
        <v>542</v>
      </c>
      <c r="DN154">
        <v>0</v>
      </c>
      <c r="DO154">
        <v>0</v>
      </c>
      <c r="DP154">
        <v>0</v>
      </c>
      <c r="DQ154">
        <v>0</v>
      </c>
      <c r="DR154">
        <v>0</v>
      </c>
      <c r="DS154" s="19">
        <f t="shared" si="4"/>
        <v>650</v>
      </c>
      <c r="DT154" s="19">
        <f t="shared" si="5"/>
        <v>21.666666666666668</v>
      </c>
    </row>
    <row r="155" spans="1:124" hidden="1" x14ac:dyDescent="0.25">
      <c r="A155" t="s">
        <v>383</v>
      </c>
      <c r="B155" t="s">
        <v>321</v>
      </c>
      <c r="C155" t="s">
        <v>34</v>
      </c>
      <c r="D155" t="s">
        <v>35</v>
      </c>
      <c r="E155">
        <v>12200</v>
      </c>
      <c r="F155">
        <v>9990</v>
      </c>
      <c r="G155">
        <v>2210</v>
      </c>
      <c r="H155">
        <v>7110</v>
      </c>
      <c r="I155">
        <v>0.02</v>
      </c>
      <c r="J155">
        <v>7110.02</v>
      </c>
      <c r="K155">
        <v>11700</v>
      </c>
      <c r="L155">
        <v>11700</v>
      </c>
      <c r="M155">
        <v>0</v>
      </c>
      <c r="N155">
        <v>1230</v>
      </c>
      <c r="O155">
        <v>4050</v>
      </c>
      <c r="P155">
        <v>8790</v>
      </c>
      <c r="Q155">
        <v>11700</v>
      </c>
      <c r="R155">
        <v>0.10512820512820513</v>
      </c>
      <c r="S155">
        <v>0.34615384615384615</v>
      </c>
      <c r="T155">
        <v>0.75128205128205128</v>
      </c>
      <c r="U155">
        <v>1</v>
      </c>
      <c r="V155" t="s">
        <v>435</v>
      </c>
      <c r="W155">
        <v>12200</v>
      </c>
      <c r="X155">
        <v>30</v>
      </c>
      <c r="Y155">
        <v>1</v>
      </c>
      <c r="Z155">
        <v>0</v>
      </c>
      <c r="AA155">
        <v>3050</v>
      </c>
      <c r="AB155">
        <v>6100</v>
      </c>
      <c r="AC155">
        <v>9150</v>
      </c>
      <c r="AD155">
        <v>12200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">
        <v>537</v>
      </c>
      <c r="AP155" t="s">
        <v>543</v>
      </c>
      <c r="AQ155">
        <v>43617</v>
      </c>
      <c r="AR155">
        <v>43617</v>
      </c>
      <c r="AS155">
        <v>43617</v>
      </c>
      <c r="AT155">
        <v>43617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3060</v>
      </c>
      <c r="CK155">
        <v>5400.02</v>
      </c>
      <c r="CL155">
        <v>1</v>
      </c>
      <c r="CM155">
        <v>6090</v>
      </c>
      <c r="CN155">
        <v>5400</v>
      </c>
      <c r="CO155">
        <v>0</v>
      </c>
      <c r="CP155">
        <v>9150</v>
      </c>
      <c r="CQ155">
        <v>9450</v>
      </c>
      <c r="CR155">
        <v>1</v>
      </c>
      <c r="CS155">
        <v>12210</v>
      </c>
      <c r="CT155">
        <v>14190</v>
      </c>
      <c r="CU155">
        <v>1</v>
      </c>
      <c r="CV155">
        <v>15240</v>
      </c>
      <c r="CW155">
        <v>17100</v>
      </c>
      <c r="CX155">
        <v>1</v>
      </c>
      <c r="CY155">
        <v>4</v>
      </c>
      <c r="CZ155">
        <v>3</v>
      </c>
      <c r="DA155">
        <v>0</v>
      </c>
      <c r="DB155">
        <v>0</v>
      </c>
      <c r="DC155">
        <v>1</v>
      </c>
      <c r="DD155">
        <v>1</v>
      </c>
      <c r="DE155">
        <v>4</v>
      </c>
      <c r="DF155">
        <v>2</v>
      </c>
      <c r="DG155">
        <v>4900.0200000000004</v>
      </c>
      <c r="DH155" t="s">
        <v>539</v>
      </c>
      <c r="DI155" t="s">
        <v>338</v>
      </c>
      <c r="DJ155" t="s">
        <v>540</v>
      </c>
      <c r="DK155" t="s">
        <v>574</v>
      </c>
      <c r="DL155" t="s">
        <v>166</v>
      </c>
      <c r="DM155" t="s">
        <v>542</v>
      </c>
      <c r="DN155">
        <v>0</v>
      </c>
      <c r="DO155">
        <v>0</v>
      </c>
      <c r="DP155">
        <v>0</v>
      </c>
      <c r="DQ155">
        <v>0</v>
      </c>
      <c r="DR155">
        <v>0</v>
      </c>
      <c r="DS155" s="19">
        <f t="shared" si="4"/>
        <v>3050</v>
      </c>
      <c r="DT155" s="19">
        <f t="shared" si="5"/>
        <v>101.66666666666667</v>
      </c>
    </row>
    <row r="156" spans="1:124" hidden="1" x14ac:dyDescent="0.25">
      <c r="A156" t="s">
        <v>383</v>
      </c>
      <c r="B156" t="s">
        <v>321</v>
      </c>
      <c r="C156" t="s">
        <v>60</v>
      </c>
      <c r="D156" t="s">
        <v>61</v>
      </c>
      <c r="E156">
        <v>3400</v>
      </c>
      <c r="F156">
        <v>2790</v>
      </c>
      <c r="G156">
        <v>610</v>
      </c>
      <c r="H156">
        <v>1980</v>
      </c>
      <c r="I156">
        <v>0</v>
      </c>
      <c r="J156">
        <v>1980</v>
      </c>
      <c r="K156">
        <v>2550</v>
      </c>
      <c r="L156">
        <v>2550</v>
      </c>
      <c r="M156">
        <v>0</v>
      </c>
      <c r="N156">
        <v>0</v>
      </c>
      <c r="O156">
        <v>510</v>
      </c>
      <c r="P156">
        <v>1920</v>
      </c>
      <c r="Q156">
        <v>2550</v>
      </c>
      <c r="R156">
        <v>0</v>
      </c>
      <c r="S156">
        <v>0.2</v>
      </c>
      <c r="T156">
        <v>0.75294117647058822</v>
      </c>
      <c r="U156">
        <v>1</v>
      </c>
      <c r="V156" t="s">
        <v>435</v>
      </c>
      <c r="W156">
        <v>3400</v>
      </c>
      <c r="X156">
        <v>30</v>
      </c>
      <c r="Y156">
        <v>1</v>
      </c>
      <c r="Z156">
        <v>0</v>
      </c>
      <c r="AA156">
        <v>850</v>
      </c>
      <c r="AB156">
        <v>1700</v>
      </c>
      <c r="AC156">
        <v>2550</v>
      </c>
      <c r="AD156">
        <v>3400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">
        <v>537</v>
      </c>
      <c r="AP156" t="s">
        <v>543</v>
      </c>
      <c r="AQ156">
        <v>43617</v>
      </c>
      <c r="AR156">
        <v>43617</v>
      </c>
      <c r="AS156">
        <v>43617</v>
      </c>
      <c r="AT156">
        <v>43617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840</v>
      </c>
      <c r="CK156">
        <v>2220</v>
      </c>
      <c r="CL156">
        <v>1</v>
      </c>
      <c r="CM156">
        <v>1710</v>
      </c>
      <c r="CN156">
        <v>2220</v>
      </c>
      <c r="CO156">
        <v>1</v>
      </c>
      <c r="CP156">
        <v>2550</v>
      </c>
      <c r="CQ156">
        <v>2730</v>
      </c>
      <c r="CR156">
        <v>1</v>
      </c>
      <c r="CS156">
        <v>3390</v>
      </c>
      <c r="CT156">
        <v>4140</v>
      </c>
      <c r="CU156">
        <v>1</v>
      </c>
      <c r="CV156">
        <v>4260</v>
      </c>
      <c r="CW156">
        <v>4770</v>
      </c>
      <c r="CX156">
        <v>1</v>
      </c>
      <c r="CY156">
        <v>4</v>
      </c>
      <c r="CZ156">
        <v>4</v>
      </c>
      <c r="DA156">
        <v>0</v>
      </c>
      <c r="DB156">
        <v>0</v>
      </c>
      <c r="DC156">
        <v>1</v>
      </c>
      <c r="DD156">
        <v>1</v>
      </c>
      <c r="DE156">
        <v>4</v>
      </c>
      <c r="DF156">
        <v>2</v>
      </c>
      <c r="DG156">
        <v>1370</v>
      </c>
      <c r="DH156" t="s">
        <v>539</v>
      </c>
      <c r="DI156" t="s">
        <v>344</v>
      </c>
      <c r="DJ156" t="s">
        <v>540</v>
      </c>
      <c r="DK156" t="s">
        <v>574</v>
      </c>
      <c r="DL156" t="s">
        <v>166</v>
      </c>
      <c r="DM156" t="s">
        <v>542</v>
      </c>
      <c r="DN156">
        <v>0</v>
      </c>
      <c r="DO156">
        <v>0</v>
      </c>
      <c r="DP156">
        <v>0</v>
      </c>
      <c r="DQ156">
        <v>0</v>
      </c>
      <c r="DR156">
        <v>0</v>
      </c>
      <c r="DS156" s="19">
        <f t="shared" si="4"/>
        <v>850</v>
      </c>
      <c r="DT156" s="19">
        <f t="shared" si="5"/>
        <v>28.333333333333332</v>
      </c>
    </row>
    <row r="157" spans="1:124" hidden="1" x14ac:dyDescent="0.25">
      <c r="A157" t="s">
        <v>383</v>
      </c>
      <c r="B157" t="s">
        <v>321</v>
      </c>
      <c r="C157" t="s">
        <v>104</v>
      </c>
      <c r="D157" t="s">
        <v>105</v>
      </c>
      <c r="E157">
        <v>2010</v>
      </c>
      <c r="F157">
        <v>4530</v>
      </c>
      <c r="G157">
        <v>-2520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544</v>
      </c>
      <c r="S157" t="s">
        <v>544</v>
      </c>
      <c r="T157" t="s">
        <v>544</v>
      </c>
      <c r="U157" t="s">
        <v>544</v>
      </c>
      <c r="V157" t="s">
        <v>435</v>
      </c>
      <c r="W157">
        <v>2010</v>
      </c>
      <c r="X157">
        <v>30</v>
      </c>
      <c r="Y157">
        <v>1</v>
      </c>
      <c r="Z157">
        <v>0</v>
      </c>
      <c r="AA157">
        <v>502.5</v>
      </c>
      <c r="AB157">
        <v>1005</v>
      </c>
      <c r="AC157">
        <v>1507.5</v>
      </c>
      <c r="AD157">
        <v>2010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 t="s">
        <v>537</v>
      </c>
      <c r="AP157" t="s">
        <v>543</v>
      </c>
      <c r="AQ157">
        <v>43617</v>
      </c>
      <c r="AR157">
        <v>43617</v>
      </c>
      <c r="AS157">
        <v>43617</v>
      </c>
      <c r="AT157">
        <v>43617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510</v>
      </c>
      <c r="CK157">
        <v>3630</v>
      </c>
      <c r="CL157">
        <v>1</v>
      </c>
      <c r="CM157">
        <v>1020</v>
      </c>
      <c r="CN157">
        <v>3630</v>
      </c>
      <c r="CO157">
        <v>1</v>
      </c>
      <c r="CP157">
        <v>1500</v>
      </c>
      <c r="CQ157">
        <v>4530</v>
      </c>
      <c r="CR157">
        <v>1</v>
      </c>
      <c r="CS157">
        <v>2010</v>
      </c>
      <c r="CT157">
        <v>4530</v>
      </c>
      <c r="CU157">
        <v>1</v>
      </c>
      <c r="CV157">
        <v>2520</v>
      </c>
      <c r="CW157">
        <v>4530</v>
      </c>
      <c r="CX157">
        <v>1</v>
      </c>
      <c r="CY157">
        <v>4</v>
      </c>
      <c r="CZ157">
        <v>4</v>
      </c>
      <c r="DA157">
        <v>0</v>
      </c>
      <c r="DB157">
        <v>0</v>
      </c>
      <c r="DC157">
        <v>0</v>
      </c>
      <c r="DD157">
        <v>0</v>
      </c>
      <c r="DE157" t="s">
        <v>544</v>
      </c>
      <c r="DF157" t="s">
        <v>544</v>
      </c>
      <c r="DG157">
        <v>2520</v>
      </c>
      <c r="DH157" t="s">
        <v>539</v>
      </c>
      <c r="DI157" t="s">
        <v>344</v>
      </c>
      <c r="DJ157" t="s">
        <v>540</v>
      </c>
      <c r="DK157" t="s">
        <v>574</v>
      </c>
      <c r="DL157" t="s">
        <v>166</v>
      </c>
      <c r="DM157" t="s">
        <v>542</v>
      </c>
      <c r="DN157">
        <v>0</v>
      </c>
      <c r="DO157">
        <v>0</v>
      </c>
      <c r="DP157">
        <v>0</v>
      </c>
      <c r="DQ157">
        <v>0</v>
      </c>
      <c r="DR157">
        <v>0</v>
      </c>
      <c r="DS157" s="19">
        <f t="shared" si="4"/>
        <v>502.5</v>
      </c>
      <c r="DT157" s="19">
        <f t="shared" si="5"/>
        <v>16.75</v>
      </c>
    </row>
    <row r="158" spans="1:124" hidden="1" x14ac:dyDescent="0.25">
      <c r="A158" t="s">
        <v>383</v>
      </c>
      <c r="B158" t="s">
        <v>321</v>
      </c>
      <c r="C158" t="s">
        <v>67</v>
      </c>
      <c r="D158" t="s">
        <v>68</v>
      </c>
      <c r="E158">
        <v>650</v>
      </c>
      <c r="F158">
        <v>378</v>
      </c>
      <c r="G158">
        <v>272</v>
      </c>
      <c r="H158">
        <v>930</v>
      </c>
      <c r="I158">
        <v>0</v>
      </c>
      <c r="J158">
        <v>930</v>
      </c>
      <c r="K158">
        <v>465</v>
      </c>
      <c r="L158">
        <v>465</v>
      </c>
      <c r="M158">
        <v>0</v>
      </c>
      <c r="N158">
        <v>0</v>
      </c>
      <c r="O158">
        <v>387</v>
      </c>
      <c r="P158">
        <v>387</v>
      </c>
      <c r="Q158">
        <v>465</v>
      </c>
      <c r="R158">
        <v>0</v>
      </c>
      <c r="S158">
        <v>0.83225806451612905</v>
      </c>
      <c r="T158">
        <v>0.83225806451612905</v>
      </c>
      <c r="U158">
        <v>1</v>
      </c>
      <c r="V158" t="s">
        <v>435</v>
      </c>
      <c r="W158">
        <v>650</v>
      </c>
      <c r="X158">
        <v>3</v>
      </c>
      <c r="Y158">
        <v>1</v>
      </c>
      <c r="Z158">
        <v>0</v>
      </c>
      <c r="AA158">
        <v>162.5</v>
      </c>
      <c r="AB158">
        <v>325</v>
      </c>
      <c r="AC158">
        <v>487.5</v>
      </c>
      <c r="AD158">
        <v>650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 t="s">
        <v>537</v>
      </c>
      <c r="AP158" t="s">
        <v>543</v>
      </c>
      <c r="AQ158">
        <v>43617</v>
      </c>
      <c r="AR158">
        <v>43617</v>
      </c>
      <c r="AS158">
        <v>43617</v>
      </c>
      <c r="AT158">
        <v>43617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162</v>
      </c>
      <c r="CK158">
        <v>843</v>
      </c>
      <c r="CL158">
        <v>1</v>
      </c>
      <c r="CM158">
        <v>324</v>
      </c>
      <c r="CN158">
        <v>843</v>
      </c>
      <c r="CO158">
        <v>1</v>
      </c>
      <c r="CP158">
        <v>489</v>
      </c>
      <c r="CQ158">
        <v>1230</v>
      </c>
      <c r="CR158">
        <v>1</v>
      </c>
      <c r="CS158">
        <v>651</v>
      </c>
      <c r="CT158">
        <v>1230</v>
      </c>
      <c r="CU158">
        <v>1</v>
      </c>
      <c r="CV158">
        <v>813</v>
      </c>
      <c r="CW158">
        <v>1308</v>
      </c>
      <c r="CX158">
        <v>1</v>
      </c>
      <c r="CY158">
        <v>4</v>
      </c>
      <c r="CZ158">
        <v>4</v>
      </c>
      <c r="DA158">
        <v>0</v>
      </c>
      <c r="DB158">
        <v>1</v>
      </c>
      <c r="DC158">
        <v>1</v>
      </c>
      <c r="DD158">
        <v>1</v>
      </c>
      <c r="DE158">
        <v>4</v>
      </c>
      <c r="DF158">
        <v>3</v>
      </c>
      <c r="DG158">
        <v>658</v>
      </c>
      <c r="DH158" t="s">
        <v>539</v>
      </c>
      <c r="DI158" t="s">
        <v>368</v>
      </c>
      <c r="DJ158" t="s">
        <v>540</v>
      </c>
      <c r="DK158" t="s">
        <v>574</v>
      </c>
      <c r="DL158" t="s">
        <v>162</v>
      </c>
      <c r="DM158" t="s">
        <v>545</v>
      </c>
      <c r="DN158">
        <v>0</v>
      </c>
      <c r="DO158">
        <v>0</v>
      </c>
      <c r="DP158">
        <v>0</v>
      </c>
      <c r="DQ158">
        <v>0</v>
      </c>
      <c r="DR158">
        <v>0</v>
      </c>
      <c r="DS158" s="19">
        <f t="shared" si="4"/>
        <v>162.5</v>
      </c>
      <c r="DT158" s="19">
        <f t="shared" si="5"/>
        <v>54.166666666666664</v>
      </c>
    </row>
    <row r="159" spans="1:124" hidden="1" x14ac:dyDescent="0.25">
      <c r="A159" t="s">
        <v>383</v>
      </c>
      <c r="B159" t="s">
        <v>321</v>
      </c>
      <c r="C159" t="s">
        <v>17</v>
      </c>
      <c r="D159" t="s">
        <v>274</v>
      </c>
      <c r="E159">
        <v>400</v>
      </c>
      <c r="F159">
        <v>273</v>
      </c>
      <c r="G159">
        <v>127</v>
      </c>
      <c r="H159">
        <v>534</v>
      </c>
      <c r="I159">
        <v>0</v>
      </c>
      <c r="J159">
        <v>534</v>
      </c>
      <c r="K159">
        <v>315</v>
      </c>
      <c r="L159">
        <v>315</v>
      </c>
      <c r="M159">
        <v>0</v>
      </c>
      <c r="N159">
        <v>0</v>
      </c>
      <c r="O159">
        <v>0</v>
      </c>
      <c r="P159">
        <v>246</v>
      </c>
      <c r="Q159">
        <v>315</v>
      </c>
      <c r="R159">
        <v>0</v>
      </c>
      <c r="S159">
        <v>0</v>
      </c>
      <c r="T159">
        <v>0.78095238095238095</v>
      </c>
      <c r="U159">
        <v>1</v>
      </c>
      <c r="V159" t="s">
        <v>435</v>
      </c>
      <c r="W159">
        <v>400</v>
      </c>
      <c r="X159">
        <v>3</v>
      </c>
      <c r="Y159">
        <v>1</v>
      </c>
      <c r="Z159">
        <v>0</v>
      </c>
      <c r="AA159">
        <v>100</v>
      </c>
      <c r="AB159">
        <v>200</v>
      </c>
      <c r="AC159">
        <v>300</v>
      </c>
      <c r="AD159">
        <v>400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 t="s">
        <v>537</v>
      </c>
      <c r="AP159" t="s">
        <v>543</v>
      </c>
      <c r="AQ159">
        <v>43617</v>
      </c>
      <c r="AR159">
        <v>43617</v>
      </c>
      <c r="AS159">
        <v>43617</v>
      </c>
      <c r="AT159">
        <v>43617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99</v>
      </c>
      <c r="CK159">
        <v>492</v>
      </c>
      <c r="CL159">
        <v>1</v>
      </c>
      <c r="CM159">
        <v>201</v>
      </c>
      <c r="CN159">
        <v>492</v>
      </c>
      <c r="CO159">
        <v>1</v>
      </c>
      <c r="CP159">
        <v>300</v>
      </c>
      <c r="CQ159">
        <v>492</v>
      </c>
      <c r="CR159">
        <v>1</v>
      </c>
      <c r="CS159">
        <v>399</v>
      </c>
      <c r="CT159">
        <v>738</v>
      </c>
      <c r="CU159">
        <v>1</v>
      </c>
      <c r="CV159">
        <v>501</v>
      </c>
      <c r="CW159">
        <v>807</v>
      </c>
      <c r="CX159">
        <v>1</v>
      </c>
      <c r="CY159">
        <v>4</v>
      </c>
      <c r="CZ159">
        <v>4</v>
      </c>
      <c r="DA159">
        <v>0</v>
      </c>
      <c r="DB159">
        <v>0</v>
      </c>
      <c r="DC159">
        <v>1</v>
      </c>
      <c r="DD159">
        <v>1</v>
      </c>
      <c r="DE159">
        <v>4</v>
      </c>
      <c r="DF159">
        <v>2</v>
      </c>
      <c r="DG159">
        <v>407</v>
      </c>
      <c r="DH159" t="s">
        <v>539</v>
      </c>
      <c r="DI159" t="s">
        <v>368</v>
      </c>
      <c r="DJ159" t="s">
        <v>540</v>
      </c>
      <c r="DK159" t="s">
        <v>574</v>
      </c>
      <c r="DL159" t="s">
        <v>162</v>
      </c>
      <c r="DM159" t="s">
        <v>545</v>
      </c>
      <c r="DN159">
        <v>0</v>
      </c>
      <c r="DO159">
        <v>0</v>
      </c>
      <c r="DP159">
        <v>0</v>
      </c>
      <c r="DQ159">
        <v>0</v>
      </c>
      <c r="DR159">
        <v>0</v>
      </c>
      <c r="DS159" s="19">
        <f t="shared" si="4"/>
        <v>100</v>
      </c>
      <c r="DT159" s="19">
        <f t="shared" si="5"/>
        <v>33.333333333333336</v>
      </c>
    </row>
    <row r="160" spans="1:124" hidden="1" x14ac:dyDescent="0.25">
      <c r="A160" t="s">
        <v>383</v>
      </c>
      <c r="B160" t="s">
        <v>321</v>
      </c>
      <c r="C160" t="s">
        <v>19</v>
      </c>
      <c r="D160" t="s">
        <v>20</v>
      </c>
      <c r="E160">
        <v>450</v>
      </c>
      <c r="F160">
        <v>495.7200000000002</v>
      </c>
      <c r="G160">
        <v>-45.720000000000198</v>
      </c>
      <c r="H160">
        <v>410.04</v>
      </c>
      <c r="I160">
        <v>0</v>
      </c>
      <c r="J160">
        <v>410.04</v>
      </c>
      <c r="K160">
        <v>452.88</v>
      </c>
      <c r="L160">
        <v>452.88</v>
      </c>
      <c r="M160">
        <v>0</v>
      </c>
      <c r="N160">
        <v>348.84</v>
      </c>
      <c r="O160">
        <v>379.44</v>
      </c>
      <c r="P160">
        <v>452.88</v>
      </c>
      <c r="Q160">
        <v>452.88</v>
      </c>
      <c r="R160">
        <v>0.77027027027027017</v>
      </c>
      <c r="S160">
        <v>0.83783783783783783</v>
      </c>
      <c r="T160">
        <v>1</v>
      </c>
      <c r="U160">
        <v>1</v>
      </c>
      <c r="V160" t="s">
        <v>435</v>
      </c>
      <c r="W160">
        <v>450</v>
      </c>
      <c r="X160">
        <v>6.12</v>
      </c>
      <c r="Y160">
        <v>1</v>
      </c>
      <c r="Z160">
        <v>0</v>
      </c>
      <c r="AA160">
        <v>112.5</v>
      </c>
      <c r="AB160">
        <v>225</v>
      </c>
      <c r="AC160">
        <v>337.5</v>
      </c>
      <c r="AD160">
        <v>450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">
        <v>537</v>
      </c>
      <c r="AP160" t="s">
        <v>543</v>
      </c>
      <c r="AQ160">
        <v>43617</v>
      </c>
      <c r="AR160">
        <v>43617</v>
      </c>
      <c r="AS160">
        <v>43617</v>
      </c>
      <c r="AT160">
        <v>43617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110.16</v>
      </c>
      <c r="CK160">
        <v>299.88</v>
      </c>
      <c r="CL160">
        <v>1</v>
      </c>
      <c r="CM160">
        <v>226.44</v>
      </c>
      <c r="CN160">
        <v>104.04</v>
      </c>
      <c r="CO160">
        <v>0</v>
      </c>
      <c r="CP160">
        <v>336.6</v>
      </c>
      <c r="CQ160">
        <v>832.32</v>
      </c>
      <c r="CR160">
        <v>1</v>
      </c>
      <c r="CS160">
        <v>452.88</v>
      </c>
      <c r="CT160">
        <v>905.7600000000001</v>
      </c>
      <c r="CU160">
        <v>1</v>
      </c>
      <c r="CV160">
        <v>563.04</v>
      </c>
      <c r="CW160">
        <v>905.76000000000022</v>
      </c>
      <c r="CX160">
        <v>1</v>
      </c>
      <c r="CY160">
        <v>4</v>
      </c>
      <c r="CZ160">
        <v>3</v>
      </c>
      <c r="DA160">
        <v>1</v>
      </c>
      <c r="DB160">
        <v>1</v>
      </c>
      <c r="DC160">
        <v>1</v>
      </c>
      <c r="DD160">
        <v>1</v>
      </c>
      <c r="DE160">
        <v>4</v>
      </c>
      <c r="DF160">
        <v>4</v>
      </c>
      <c r="DG160">
        <v>455.76000000000022</v>
      </c>
      <c r="DH160" t="s">
        <v>539</v>
      </c>
      <c r="DI160" t="s">
        <v>372</v>
      </c>
      <c r="DJ160" t="s">
        <v>540</v>
      </c>
      <c r="DK160" t="s">
        <v>574</v>
      </c>
      <c r="DL160" t="s">
        <v>163</v>
      </c>
      <c r="DM160" t="s">
        <v>549</v>
      </c>
      <c r="DN160">
        <v>0</v>
      </c>
      <c r="DO160">
        <v>0</v>
      </c>
      <c r="DP160">
        <v>0</v>
      </c>
      <c r="DQ160">
        <v>0</v>
      </c>
      <c r="DR160">
        <v>0</v>
      </c>
      <c r="DS160" s="19">
        <f t="shared" si="4"/>
        <v>112.5</v>
      </c>
      <c r="DT160" s="19">
        <f t="shared" si="5"/>
        <v>18.382352941176471</v>
      </c>
    </row>
    <row r="161" spans="1:124" hidden="1" x14ac:dyDescent="0.25">
      <c r="A161" t="s">
        <v>383</v>
      </c>
      <c r="B161" t="s">
        <v>321</v>
      </c>
      <c r="C161" t="s">
        <v>547</v>
      </c>
      <c r="D161" t="s">
        <v>548</v>
      </c>
      <c r="E161">
        <v>0</v>
      </c>
      <c r="F161">
        <v>244.8</v>
      </c>
      <c r="G161">
        <v>-244.8</v>
      </c>
      <c r="H161">
        <v>189.72</v>
      </c>
      <c r="I161">
        <v>0</v>
      </c>
      <c r="J161">
        <v>189.72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544</v>
      </c>
      <c r="S161" t="s">
        <v>544</v>
      </c>
      <c r="T161" t="s">
        <v>544</v>
      </c>
      <c r="U161" t="s">
        <v>544</v>
      </c>
      <c r="V161" t="s">
        <v>435</v>
      </c>
      <c r="W161">
        <v>330</v>
      </c>
      <c r="X161">
        <v>6.12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">
        <v>546</v>
      </c>
      <c r="AP161" t="s">
        <v>543</v>
      </c>
      <c r="AQ161">
        <v>43617</v>
      </c>
      <c r="AR161">
        <v>43617</v>
      </c>
      <c r="AS161">
        <v>43617</v>
      </c>
      <c r="AT161">
        <v>43617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238.68</v>
      </c>
      <c r="CL161" t="s">
        <v>544</v>
      </c>
      <c r="CM161">
        <v>0</v>
      </c>
      <c r="CN161">
        <v>434.52</v>
      </c>
      <c r="CO161" t="s">
        <v>544</v>
      </c>
      <c r="CP161">
        <v>0</v>
      </c>
      <c r="CQ161">
        <v>434.52</v>
      </c>
      <c r="CR161" t="s">
        <v>544</v>
      </c>
      <c r="CS161">
        <v>0</v>
      </c>
      <c r="CT161">
        <v>434.52</v>
      </c>
      <c r="CU161" t="s">
        <v>544</v>
      </c>
      <c r="CV161">
        <v>79.56</v>
      </c>
      <c r="CW161">
        <v>434.52</v>
      </c>
      <c r="CX161">
        <v>1</v>
      </c>
      <c r="CY161" t="s">
        <v>544</v>
      </c>
      <c r="CZ161" t="s">
        <v>544</v>
      </c>
      <c r="DA161">
        <v>0</v>
      </c>
      <c r="DB161">
        <v>0</v>
      </c>
      <c r="DC161">
        <v>0</v>
      </c>
      <c r="DD161">
        <v>0</v>
      </c>
      <c r="DE161" t="s">
        <v>544</v>
      </c>
      <c r="DF161" t="s">
        <v>544</v>
      </c>
      <c r="DG161">
        <v>434.52</v>
      </c>
      <c r="DH161" t="s">
        <v>539</v>
      </c>
      <c r="DI161" t="s">
        <v>372</v>
      </c>
      <c r="DJ161" t="s">
        <v>540</v>
      </c>
      <c r="DK161" t="s">
        <v>574</v>
      </c>
      <c r="DL161" t="s">
        <v>163</v>
      </c>
      <c r="DM161" t="s">
        <v>549</v>
      </c>
      <c r="DN161">
        <v>0</v>
      </c>
      <c r="DO161">
        <v>0</v>
      </c>
      <c r="DP161">
        <v>0</v>
      </c>
      <c r="DQ161">
        <v>0</v>
      </c>
      <c r="DR161">
        <v>0</v>
      </c>
      <c r="DS161" s="19">
        <f t="shared" si="4"/>
        <v>82.5</v>
      </c>
      <c r="DT161" s="19">
        <f t="shared" si="5"/>
        <v>13.480392156862745</v>
      </c>
    </row>
    <row r="162" spans="1:124" hidden="1" x14ac:dyDescent="0.25">
      <c r="A162" t="s">
        <v>383</v>
      </c>
      <c r="B162" t="s">
        <v>321</v>
      </c>
      <c r="C162" t="s">
        <v>211</v>
      </c>
      <c r="D162" t="s">
        <v>277</v>
      </c>
      <c r="E162">
        <v>270</v>
      </c>
      <c r="F162">
        <v>171.60000000000008</v>
      </c>
      <c r="G162">
        <v>98.39999999999992</v>
      </c>
      <c r="H162">
        <v>351</v>
      </c>
      <c r="I162">
        <v>0</v>
      </c>
      <c r="J162">
        <v>351</v>
      </c>
      <c r="K162">
        <v>252.72</v>
      </c>
      <c r="L162">
        <v>252.72</v>
      </c>
      <c r="M162">
        <v>0</v>
      </c>
      <c r="N162">
        <v>113.88</v>
      </c>
      <c r="O162">
        <v>113.88</v>
      </c>
      <c r="P162">
        <v>252.72</v>
      </c>
      <c r="Q162">
        <v>252.72</v>
      </c>
      <c r="R162">
        <v>0.45061728395061729</v>
      </c>
      <c r="S162">
        <v>0.45061728395061729</v>
      </c>
      <c r="T162">
        <v>1</v>
      </c>
      <c r="U162">
        <v>1</v>
      </c>
      <c r="V162" t="s">
        <v>435</v>
      </c>
      <c r="W162">
        <v>250</v>
      </c>
      <c r="X162">
        <v>1.56</v>
      </c>
      <c r="Y162">
        <v>1</v>
      </c>
      <c r="Z162">
        <v>0</v>
      </c>
      <c r="AA162">
        <v>67.5</v>
      </c>
      <c r="AB162">
        <v>135</v>
      </c>
      <c r="AC162">
        <v>202.5</v>
      </c>
      <c r="AD162">
        <v>270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 t="s">
        <v>537</v>
      </c>
      <c r="AP162" t="s">
        <v>543</v>
      </c>
      <c r="AQ162">
        <v>43617</v>
      </c>
      <c r="AR162">
        <v>43617</v>
      </c>
      <c r="AS162">
        <v>43617</v>
      </c>
      <c r="AT162">
        <v>43617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67.08</v>
      </c>
      <c r="CK162">
        <v>385.32</v>
      </c>
      <c r="CL162">
        <v>1</v>
      </c>
      <c r="CM162">
        <v>135.72</v>
      </c>
      <c r="CN162">
        <v>385.32</v>
      </c>
      <c r="CO162">
        <v>1</v>
      </c>
      <c r="CP162">
        <v>202.8</v>
      </c>
      <c r="CQ162">
        <v>499.2</v>
      </c>
      <c r="CR162">
        <v>1</v>
      </c>
      <c r="CS162">
        <v>269.88</v>
      </c>
      <c r="CT162">
        <v>522.6</v>
      </c>
      <c r="CU162">
        <v>1</v>
      </c>
      <c r="CV162">
        <v>332.28000000000003</v>
      </c>
      <c r="CW162">
        <v>522.60000000000014</v>
      </c>
      <c r="CX162">
        <v>1</v>
      </c>
      <c r="CY162">
        <v>4</v>
      </c>
      <c r="CZ162">
        <v>4</v>
      </c>
      <c r="DA162">
        <v>1</v>
      </c>
      <c r="DB162">
        <v>0</v>
      </c>
      <c r="DC162">
        <v>1</v>
      </c>
      <c r="DD162">
        <v>1</v>
      </c>
      <c r="DE162">
        <v>4</v>
      </c>
      <c r="DF162">
        <v>3</v>
      </c>
      <c r="DG162">
        <v>252.60000000000014</v>
      </c>
      <c r="DH162" t="s">
        <v>539</v>
      </c>
      <c r="DI162" t="s">
        <v>364</v>
      </c>
      <c r="DJ162" t="s">
        <v>540</v>
      </c>
      <c r="DK162" t="s">
        <v>574</v>
      </c>
      <c r="DL162" t="s">
        <v>156</v>
      </c>
      <c r="DM162" t="s">
        <v>550</v>
      </c>
      <c r="DN162">
        <v>0</v>
      </c>
      <c r="DO162">
        <v>0</v>
      </c>
      <c r="DP162">
        <v>0</v>
      </c>
      <c r="DQ162">
        <v>0</v>
      </c>
      <c r="DR162">
        <v>0</v>
      </c>
      <c r="DS162" s="19">
        <f t="shared" si="4"/>
        <v>62.5</v>
      </c>
      <c r="DT162" s="19">
        <f t="shared" si="5"/>
        <v>40.064102564102562</v>
      </c>
    </row>
    <row r="163" spans="1:124" hidden="1" x14ac:dyDescent="0.25">
      <c r="A163" t="s">
        <v>383</v>
      </c>
      <c r="B163" t="s">
        <v>321</v>
      </c>
      <c r="C163" t="s">
        <v>294</v>
      </c>
      <c r="D163" t="s">
        <v>295</v>
      </c>
      <c r="E163">
        <v>200</v>
      </c>
      <c r="F163">
        <v>28.08</v>
      </c>
      <c r="G163">
        <v>171.92000000000002</v>
      </c>
      <c r="H163">
        <v>372.45</v>
      </c>
      <c r="I163">
        <v>0</v>
      </c>
      <c r="J163">
        <v>372.45</v>
      </c>
      <c r="K163">
        <v>9.36</v>
      </c>
      <c r="L163">
        <v>9.36</v>
      </c>
      <c r="M163">
        <v>0</v>
      </c>
      <c r="N163">
        <v>0</v>
      </c>
      <c r="O163">
        <v>7.8</v>
      </c>
      <c r="P163">
        <v>9.36</v>
      </c>
      <c r="Q163">
        <v>9.36</v>
      </c>
      <c r="R163">
        <v>0</v>
      </c>
      <c r="S163">
        <v>0.83333333333333337</v>
      </c>
      <c r="T163">
        <v>1</v>
      </c>
      <c r="U163">
        <v>1</v>
      </c>
      <c r="V163" t="s">
        <v>435</v>
      </c>
      <c r="W163">
        <v>200</v>
      </c>
      <c r="X163">
        <v>1.5599999999999998</v>
      </c>
      <c r="Y163">
        <v>1</v>
      </c>
      <c r="Z163">
        <v>0</v>
      </c>
      <c r="AA163">
        <v>50</v>
      </c>
      <c r="AB163">
        <v>100</v>
      </c>
      <c r="AC163">
        <v>150</v>
      </c>
      <c r="AD163">
        <v>200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 t="s">
        <v>537</v>
      </c>
      <c r="AP163" t="s">
        <v>543</v>
      </c>
      <c r="AQ163">
        <v>43617</v>
      </c>
      <c r="AR163">
        <v>43617</v>
      </c>
      <c r="AS163">
        <v>43617</v>
      </c>
      <c r="AT163">
        <v>43617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49.919999999999995</v>
      </c>
      <c r="CK163">
        <v>391.17</v>
      </c>
      <c r="CL163">
        <v>1</v>
      </c>
      <c r="CM163">
        <v>99.839999999999989</v>
      </c>
      <c r="CN163">
        <v>391.17</v>
      </c>
      <c r="CO163">
        <v>1</v>
      </c>
      <c r="CP163">
        <v>149.76</v>
      </c>
      <c r="CQ163">
        <v>398.97</v>
      </c>
      <c r="CR163">
        <v>1</v>
      </c>
      <c r="CS163">
        <v>199.67999999999998</v>
      </c>
      <c r="CT163">
        <v>400.53</v>
      </c>
      <c r="CU163">
        <v>1</v>
      </c>
      <c r="CV163">
        <v>249.59999999999997</v>
      </c>
      <c r="CW163">
        <v>400.53</v>
      </c>
      <c r="CX163">
        <v>1</v>
      </c>
      <c r="CY163">
        <v>4</v>
      </c>
      <c r="CZ163">
        <v>4</v>
      </c>
      <c r="DA163">
        <v>0</v>
      </c>
      <c r="DB163">
        <v>1</v>
      </c>
      <c r="DC163">
        <v>1</v>
      </c>
      <c r="DD163">
        <v>1</v>
      </c>
      <c r="DE163">
        <v>4</v>
      </c>
      <c r="DF163">
        <v>3</v>
      </c>
      <c r="DG163">
        <v>200.52999999999997</v>
      </c>
      <c r="DH163" t="s">
        <v>539</v>
      </c>
      <c r="DI163" t="s">
        <v>364</v>
      </c>
      <c r="DJ163" t="s">
        <v>540</v>
      </c>
      <c r="DK163" t="s">
        <v>574</v>
      </c>
      <c r="DL163" t="s">
        <v>156</v>
      </c>
      <c r="DM163" t="s">
        <v>550</v>
      </c>
      <c r="DN163">
        <v>0</v>
      </c>
      <c r="DO163">
        <v>0</v>
      </c>
      <c r="DP163">
        <v>0</v>
      </c>
      <c r="DQ163">
        <v>0</v>
      </c>
      <c r="DR163">
        <v>0</v>
      </c>
      <c r="DS163" s="19">
        <f t="shared" si="4"/>
        <v>50</v>
      </c>
      <c r="DT163" s="19">
        <f t="shared" si="5"/>
        <v>32.051282051282058</v>
      </c>
    </row>
    <row r="164" spans="1:124" hidden="1" x14ac:dyDescent="0.25">
      <c r="A164" t="s">
        <v>383</v>
      </c>
      <c r="B164" t="s">
        <v>321</v>
      </c>
      <c r="C164" t="s">
        <v>100</v>
      </c>
      <c r="D164" t="s">
        <v>101</v>
      </c>
      <c r="E164">
        <v>580</v>
      </c>
      <c r="F164">
        <v>284.39999999999998</v>
      </c>
      <c r="G164">
        <v>295.60000000000002</v>
      </c>
      <c r="H164">
        <v>844.2</v>
      </c>
      <c r="I164">
        <v>0</v>
      </c>
      <c r="J164">
        <v>844.2</v>
      </c>
      <c r="K164">
        <v>527.4</v>
      </c>
      <c r="L164">
        <v>527.4</v>
      </c>
      <c r="M164">
        <v>0</v>
      </c>
      <c r="N164">
        <v>0</v>
      </c>
      <c r="O164">
        <v>99</v>
      </c>
      <c r="P164">
        <v>99</v>
      </c>
      <c r="Q164">
        <v>527.4</v>
      </c>
      <c r="R164">
        <v>0</v>
      </c>
      <c r="S164">
        <v>0.1877133105802048</v>
      </c>
      <c r="T164">
        <v>0.1877133105802048</v>
      </c>
      <c r="U164">
        <v>1</v>
      </c>
      <c r="V164" t="s">
        <v>435</v>
      </c>
      <c r="W164">
        <v>540</v>
      </c>
      <c r="X164">
        <v>1.8</v>
      </c>
      <c r="Y164">
        <v>1</v>
      </c>
      <c r="Z164">
        <v>0</v>
      </c>
      <c r="AA164">
        <v>145</v>
      </c>
      <c r="AB164">
        <v>290</v>
      </c>
      <c r="AC164">
        <v>435</v>
      </c>
      <c r="AD164">
        <v>580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 t="s">
        <v>537</v>
      </c>
      <c r="AP164" t="s">
        <v>543</v>
      </c>
      <c r="AQ164">
        <v>43617</v>
      </c>
      <c r="AR164">
        <v>43617</v>
      </c>
      <c r="AS164">
        <v>43617</v>
      </c>
      <c r="AT164">
        <v>43617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145.80000000000001</v>
      </c>
      <c r="CK164">
        <v>689.4</v>
      </c>
      <c r="CL164">
        <v>1</v>
      </c>
      <c r="CM164">
        <v>289.8</v>
      </c>
      <c r="CN164">
        <v>689.4</v>
      </c>
      <c r="CO164">
        <v>1</v>
      </c>
      <c r="CP164">
        <v>435.6</v>
      </c>
      <c r="CQ164">
        <v>757.8</v>
      </c>
      <c r="CR164">
        <v>1</v>
      </c>
      <c r="CS164">
        <v>579.6</v>
      </c>
      <c r="CT164">
        <v>700.19999999999993</v>
      </c>
      <c r="CU164">
        <v>1</v>
      </c>
      <c r="CV164">
        <v>714.6</v>
      </c>
      <c r="CW164">
        <v>1128.5999999999999</v>
      </c>
      <c r="CX164">
        <v>1</v>
      </c>
      <c r="CY164">
        <v>4</v>
      </c>
      <c r="CZ164">
        <v>4</v>
      </c>
      <c r="DA164">
        <v>0</v>
      </c>
      <c r="DB164">
        <v>0</v>
      </c>
      <c r="DC164">
        <v>0</v>
      </c>
      <c r="DD164">
        <v>1</v>
      </c>
      <c r="DE164">
        <v>4</v>
      </c>
      <c r="DF164">
        <v>1</v>
      </c>
      <c r="DG164">
        <v>548.59999999999991</v>
      </c>
      <c r="DH164" t="s">
        <v>539</v>
      </c>
      <c r="DI164" t="s">
        <v>364</v>
      </c>
      <c r="DJ164" t="s">
        <v>540</v>
      </c>
      <c r="DK164" t="s">
        <v>574</v>
      </c>
      <c r="DL164" t="s">
        <v>156</v>
      </c>
      <c r="DM164" t="s">
        <v>550</v>
      </c>
      <c r="DN164">
        <v>0</v>
      </c>
      <c r="DO164">
        <v>0</v>
      </c>
      <c r="DP164">
        <v>0</v>
      </c>
      <c r="DQ164">
        <v>0</v>
      </c>
      <c r="DR164">
        <v>0</v>
      </c>
      <c r="DS164" s="19">
        <f t="shared" si="4"/>
        <v>135</v>
      </c>
      <c r="DT164" s="19">
        <f t="shared" si="5"/>
        <v>75</v>
      </c>
    </row>
    <row r="165" spans="1:124" hidden="1" x14ac:dyDescent="0.25">
      <c r="A165" t="s">
        <v>383</v>
      </c>
      <c r="B165" t="s">
        <v>321</v>
      </c>
      <c r="C165" t="s">
        <v>296</v>
      </c>
      <c r="D165" t="s">
        <v>297</v>
      </c>
      <c r="E165">
        <v>125</v>
      </c>
      <c r="F165">
        <v>9</v>
      </c>
      <c r="G165">
        <v>116</v>
      </c>
      <c r="H165">
        <v>241.2</v>
      </c>
      <c r="I165">
        <v>0</v>
      </c>
      <c r="J165">
        <v>241.2</v>
      </c>
      <c r="K165">
        <v>9</v>
      </c>
      <c r="L165">
        <v>9</v>
      </c>
      <c r="M165">
        <v>0</v>
      </c>
      <c r="N165">
        <v>7.2</v>
      </c>
      <c r="O165">
        <v>7.2</v>
      </c>
      <c r="P165">
        <v>9</v>
      </c>
      <c r="Q165">
        <v>9</v>
      </c>
      <c r="R165">
        <v>0.8</v>
      </c>
      <c r="S165">
        <v>0.8</v>
      </c>
      <c r="T165">
        <v>1</v>
      </c>
      <c r="U165">
        <v>1</v>
      </c>
      <c r="V165" t="s">
        <v>435</v>
      </c>
      <c r="W165">
        <v>125</v>
      </c>
      <c r="X165">
        <v>1.8</v>
      </c>
      <c r="Y165">
        <v>1</v>
      </c>
      <c r="Z165">
        <v>0</v>
      </c>
      <c r="AA165">
        <v>31.25</v>
      </c>
      <c r="AB165">
        <v>62.5</v>
      </c>
      <c r="AC165">
        <v>93.75</v>
      </c>
      <c r="AD165">
        <v>125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 t="s">
        <v>537</v>
      </c>
      <c r="AP165" t="s">
        <v>543</v>
      </c>
      <c r="AQ165">
        <v>43617</v>
      </c>
      <c r="AR165">
        <v>43617</v>
      </c>
      <c r="AS165">
        <v>43617</v>
      </c>
      <c r="AT165">
        <v>43617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30.6</v>
      </c>
      <c r="CK165">
        <v>241.2</v>
      </c>
      <c r="CL165">
        <v>1</v>
      </c>
      <c r="CM165">
        <v>63</v>
      </c>
      <c r="CN165">
        <v>241.2</v>
      </c>
      <c r="CO165">
        <v>1</v>
      </c>
      <c r="CP165">
        <v>93.600000000000009</v>
      </c>
      <c r="CQ165">
        <v>248.4</v>
      </c>
      <c r="CR165">
        <v>1</v>
      </c>
      <c r="CS165">
        <v>124.2</v>
      </c>
      <c r="CT165">
        <v>250.2</v>
      </c>
      <c r="CU165">
        <v>1</v>
      </c>
      <c r="CV165">
        <v>156.6</v>
      </c>
      <c r="CW165">
        <v>250.2</v>
      </c>
      <c r="CX165">
        <v>1</v>
      </c>
      <c r="CY165">
        <v>4</v>
      </c>
      <c r="CZ165">
        <v>4</v>
      </c>
      <c r="DA165">
        <v>1</v>
      </c>
      <c r="DB165">
        <v>1</v>
      </c>
      <c r="DC165">
        <v>1</v>
      </c>
      <c r="DD165">
        <v>1</v>
      </c>
      <c r="DE165">
        <v>4</v>
      </c>
      <c r="DF165">
        <v>4</v>
      </c>
      <c r="DG165">
        <v>125.19999999999999</v>
      </c>
      <c r="DH165" t="s">
        <v>539</v>
      </c>
      <c r="DI165" t="s">
        <v>364</v>
      </c>
      <c r="DJ165" t="s">
        <v>540</v>
      </c>
      <c r="DK165" t="s">
        <v>574</v>
      </c>
      <c r="DL165" t="s">
        <v>156</v>
      </c>
      <c r="DM165" t="s">
        <v>550</v>
      </c>
      <c r="DN165">
        <v>0</v>
      </c>
      <c r="DO165">
        <v>0</v>
      </c>
      <c r="DP165">
        <v>0</v>
      </c>
      <c r="DQ165">
        <v>0</v>
      </c>
      <c r="DR165">
        <v>0</v>
      </c>
      <c r="DS165" s="19">
        <f t="shared" si="4"/>
        <v>31.25</v>
      </c>
      <c r="DT165" s="19">
        <f t="shared" si="5"/>
        <v>17.361111111111111</v>
      </c>
    </row>
    <row r="166" spans="1:124" hidden="1" x14ac:dyDescent="0.25">
      <c r="A166" t="s">
        <v>383</v>
      </c>
      <c r="B166" t="s">
        <v>321</v>
      </c>
      <c r="C166" t="s">
        <v>255</v>
      </c>
      <c r="D166" t="s">
        <v>257</v>
      </c>
      <c r="E166">
        <v>320</v>
      </c>
      <c r="F166">
        <v>136.79999999999995</v>
      </c>
      <c r="G166">
        <v>183.20000000000005</v>
      </c>
      <c r="H166">
        <v>484.05</v>
      </c>
      <c r="I166">
        <v>0</v>
      </c>
      <c r="J166">
        <v>484.05</v>
      </c>
      <c r="K166">
        <v>140.4</v>
      </c>
      <c r="L166">
        <v>140.4</v>
      </c>
      <c r="M166">
        <v>0</v>
      </c>
      <c r="N166">
        <v>0</v>
      </c>
      <c r="O166">
        <v>0</v>
      </c>
      <c r="P166">
        <v>106.2</v>
      </c>
      <c r="Q166">
        <v>140.4</v>
      </c>
      <c r="R166">
        <v>0</v>
      </c>
      <c r="S166">
        <v>0</v>
      </c>
      <c r="T166">
        <v>0.75641025641025639</v>
      </c>
      <c r="U166">
        <v>1</v>
      </c>
      <c r="V166" t="s">
        <v>435</v>
      </c>
      <c r="W166">
        <v>300</v>
      </c>
      <c r="X166">
        <v>1.8</v>
      </c>
      <c r="Y166">
        <v>1</v>
      </c>
      <c r="Z166">
        <v>0</v>
      </c>
      <c r="AA166">
        <v>80</v>
      </c>
      <c r="AB166">
        <v>160</v>
      </c>
      <c r="AC166">
        <v>240</v>
      </c>
      <c r="AD166">
        <v>320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">
        <v>537</v>
      </c>
      <c r="AP166" t="s">
        <v>543</v>
      </c>
      <c r="AQ166">
        <v>43617</v>
      </c>
      <c r="AR166">
        <v>43617</v>
      </c>
      <c r="AS166">
        <v>43617</v>
      </c>
      <c r="AT166">
        <v>43617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79.2</v>
      </c>
      <c r="CK166">
        <v>603</v>
      </c>
      <c r="CL166">
        <v>1</v>
      </c>
      <c r="CM166">
        <v>160.20000000000002</v>
      </c>
      <c r="CN166">
        <v>603</v>
      </c>
      <c r="CO166">
        <v>1</v>
      </c>
      <c r="CP166">
        <v>239.4</v>
      </c>
      <c r="CQ166">
        <v>595.80000000000007</v>
      </c>
      <c r="CR166">
        <v>1</v>
      </c>
      <c r="CS166">
        <v>320.40000000000003</v>
      </c>
      <c r="CT166">
        <v>586.65</v>
      </c>
      <c r="CU166">
        <v>1</v>
      </c>
      <c r="CV166">
        <v>394.2</v>
      </c>
      <c r="CW166">
        <v>620.84999999999991</v>
      </c>
      <c r="CX166">
        <v>1</v>
      </c>
      <c r="CY166">
        <v>4</v>
      </c>
      <c r="CZ166">
        <v>4</v>
      </c>
      <c r="DA166">
        <v>0</v>
      </c>
      <c r="DB166">
        <v>0</v>
      </c>
      <c r="DC166">
        <v>1</v>
      </c>
      <c r="DD166">
        <v>1</v>
      </c>
      <c r="DE166">
        <v>4</v>
      </c>
      <c r="DF166">
        <v>2</v>
      </c>
      <c r="DG166">
        <v>300.84999999999991</v>
      </c>
      <c r="DH166" t="s">
        <v>539</v>
      </c>
      <c r="DI166" t="s">
        <v>364</v>
      </c>
      <c r="DJ166" t="s">
        <v>540</v>
      </c>
      <c r="DK166" t="s">
        <v>574</v>
      </c>
      <c r="DL166" t="s">
        <v>156</v>
      </c>
      <c r="DM166" t="s">
        <v>550</v>
      </c>
      <c r="DN166">
        <v>0</v>
      </c>
      <c r="DO166">
        <v>0</v>
      </c>
      <c r="DP166">
        <v>0</v>
      </c>
      <c r="DQ166">
        <v>0</v>
      </c>
      <c r="DR166">
        <v>0</v>
      </c>
      <c r="DS166" s="19">
        <f t="shared" si="4"/>
        <v>75</v>
      </c>
      <c r="DT166" s="19">
        <f t="shared" si="5"/>
        <v>41.666666666666664</v>
      </c>
    </row>
    <row r="167" spans="1:124" hidden="1" x14ac:dyDescent="0.25">
      <c r="A167" t="s">
        <v>383</v>
      </c>
      <c r="B167" t="s">
        <v>321</v>
      </c>
      <c r="C167" t="s">
        <v>268</v>
      </c>
      <c r="D167" t="s">
        <v>269</v>
      </c>
      <c r="E167">
        <v>130</v>
      </c>
      <c r="F167">
        <v>91.96200000000006</v>
      </c>
      <c r="G167">
        <v>38.03799999999994</v>
      </c>
      <c r="H167">
        <v>202.93199999999999</v>
      </c>
      <c r="I167">
        <v>0</v>
      </c>
      <c r="J167">
        <v>202.93199999999999</v>
      </c>
      <c r="K167">
        <v>141.804</v>
      </c>
      <c r="L167">
        <v>141.804</v>
      </c>
      <c r="M167">
        <v>0</v>
      </c>
      <c r="N167">
        <v>0</v>
      </c>
      <c r="O167">
        <v>14.04</v>
      </c>
      <c r="P167">
        <v>141.804</v>
      </c>
      <c r="Q167">
        <v>141.804</v>
      </c>
      <c r="R167">
        <v>0</v>
      </c>
      <c r="S167">
        <v>9.9009900990099001E-2</v>
      </c>
      <c r="T167">
        <v>1</v>
      </c>
      <c r="U167">
        <v>1</v>
      </c>
      <c r="V167" t="s">
        <v>435</v>
      </c>
      <c r="W167">
        <v>130</v>
      </c>
      <c r="X167">
        <v>1.4039999999999999</v>
      </c>
      <c r="Y167">
        <v>1</v>
      </c>
      <c r="Z167">
        <v>0</v>
      </c>
      <c r="AA167">
        <v>32.5</v>
      </c>
      <c r="AB167">
        <v>65</v>
      </c>
      <c r="AC167">
        <v>97.5</v>
      </c>
      <c r="AD167">
        <v>130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 t="s">
        <v>537</v>
      </c>
      <c r="AP167" t="s">
        <v>543</v>
      </c>
      <c r="AQ167">
        <v>43617</v>
      </c>
      <c r="AR167">
        <v>43617</v>
      </c>
      <c r="AS167">
        <v>43617</v>
      </c>
      <c r="AT167">
        <v>43617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32.292000000000002</v>
      </c>
      <c r="CK167">
        <v>126.88200000000001</v>
      </c>
      <c r="CL167">
        <v>1</v>
      </c>
      <c r="CM167">
        <v>64.584000000000003</v>
      </c>
      <c r="CN167">
        <v>126.88200000000001</v>
      </c>
      <c r="CO167">
        <v>1</v>
      </c>
      <c r="CP167">
        <v>96.875999999999991</v>
      </c>
      <c r="CQ167">
        <v>178.83000000000004</v>
      </c>
      <c r="CR167">
        <v>1</v>
      </c>
      <c r="CS167">
        <v>130.572</v>
      </c>
      <c r="CT167">
        <v>294.89400000000001</v>
      </c>
      <c r="CU167">
        <v>1</v>
      </c>
      <c r="CV167">
        <v>162.86399999999998</v>
      </c>
      <c r="CW167">
        <v>294.89400000000006</v>
      </c>
      <c r="CX167">
        <v>1</v>
      </c>
      <c r="CY167">
        <v>4</v>
      </c>
      <c r="CZ167">
        <v>4</v>
      </c>
      <c r="DA167">
        <v>0</v>
      </c>
      <c r="DB167">
        <v>0</v>
      </c>
      <c r="DC167">
        <v>1</v>
      </c>
      <c r="DD167">
        <v>1</v>
      </c>
      <c r="DE167">
        <v>4</v>
      </c>
      <c r="DF167">
        <v>2</v>
      </c>
      <c r="DG167">
        <v>164.89400000000006</v>
      </c>
      <c r="DH167" t="s">
        <v>539</v>
      </c>
      <c r="DI167" t="s">
        <v>364</v>
      </c>
      <c r="DJ167" t="s">
        <v>540</v>
      </c>
      <c r="DK167" t="s">
        <v>574</v>
      </c>
      <c r="DL167" t="s">
        <v>156</v>
      </c>
      <c r="DM167" t="s">
        <v>550</v>
      </c>
      <c r="DN167">
        <v>0</v>
      </c>
      <c r="DO167">
        <v>0</v>
      </c>
      <c r="DP167">
        <v>0</v>
      </c>
      <c r="DQ167">
        <v>0</v>
      </c>
      <c r="DR167">
        <v>0</v>
      </c>
      <c r="DS167" s="19">
        <f t="shared" si="4"/>
        <v>32.5</v>
      </c>
      <c r="DT167" s="19">
        <f t="shared" si="5"/>
        <v>23.148148148148149</v>
      </c>
    </row>
    <row r="168" spans="1:124" hidden="1" x14ac:dyDescent="0.25">
      <c r="A168" t="s">
        <v>383</v>
      </c>
      <c r="B168" t="s">
        <v>321</v>
      </c>
      <c r="C168" t="s">
        <v>278</v>
      </c>
      <c r="D168" t="s">
        <v>279</v>
      </c>
      <c r="E168">
        <v>0</v>
      </c>
      <c r="F168">
        <v>0</v>
      </c>
      <c r="G168">
        <v>0</v>
      </c>
      <c r="H168">
        <v>11.231999999999999</v>
      </c>
      <c r="I168">
        <v>0</v>
      </c>
      <c r="J168">
        <v>11.231999999999999</v>
      </c>
      <c r="K168">
        <v>11.231999999999999</v>
      </c>
      <c r="L168">
        <v>11.231999999999999</v>
      </c>
      <c r="M168">
        <v>0</v>
      </c>
      <c r="N168">
        <v>0</v>
      </c>
      <c r="O168">
        <v>11.231999999999999</v>
      </c>
      <c r="P168">
        <v>11.231999999999999</v>
      </c>
      <c r="Q168">
        <v>11.231999999999999</v>
      </c>
      <c r="R168">
        <v>0</v>
      </c>
      <c r="S168">
        <v>1</v>
      </c>
      <c r="T168">
        <v>1</v>
      </c>
      <c r="U168">
        <v>1</v>
      </c>
      <c r="V168" t="s">
        <v>435</v>
      </c>
      <c r="W168">
        <v>28</v>
      </c>
      <c r="X168">
        <v>1.4039999999999999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">
        <v>546</v>
      </c>
      <c r="AP168" t="s">
        <v>543</v>
      </c>
      <c r="AQ168">
        <v>43617</v>
      </c>
      <c r="AR168">
        <v>43617</v>
      </c>
      <c r="AS168">
        <v>43617</v>
      </c>
      <c r="AT168">
        <v>43617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37.908000000000001</v>
      </c>
      <c r="CL168" t="s">
        <v>544</v>
      </c>
      <c r="CM168">
        <v>0</v>
      </c>
      <c r="CN168">
        <v>37.908000000000001</v>
      </c>
      <c r="CO168" t="s">
        <v>544</v>
      </c>
      <c r="CP168">
        <v>0</v>
      </c>
      <c r="CQ168">
        <v>11.231999999999999</v>
      </c>
      <c r="CR168" t="s">
        <v>544</v>
      </c>
      <c r="CS168">
        <v>0</v>
      </c>
      <c r="CT168">
        <v>11.231999999999999</v>
      </c>
      <c r="CU168" t="s">
        <v>544</v>
      </c>
      <c r="CV168">
        <v>7.02</v>
      </c>
      <c r="CW168">
        <v>11.231999999999999</v>
      </c>
      <c r="CX168">
        <v>1</v>
      </c>
      <c r="CY168" t="s">
        <v>544</v>
      </c>
      <c r="CZ168" t="s">
        <v>544</v>
      </c>
      <c r="DA168">
        <v>0</v>
      </c>
      <c r="DB168">
        <v>1</v>
      </c>
      <c r="DC168">
        <v>1</v>
      </c>
      <c r="DD168">
        <v>1</v>
      </c>
      <c r="DE168">
        <v>4</v>
      </c>
      <c r="DF168">
        <v>3</v>
      </c>
      <c r="DG168">
        <v>11.231999999999999</v>
      </c>
      <c r="DH168" t="s">
        <v>539</v>
      </c>
      <c r="DI168" t="s">
        <v>364</v>
      </c>
      <c r="DJ168" t="s">
        <v>540</v>
      </c>
      <c r="DK168" t="s">
        <v>574</v>
      </c>
      <c r="DL168" t="s">
        <v>156</v>
      </c>
      <c r="DM168" t="s">
        <v>550</v>
      </c>
      <c r="DN168">
        <v>0</v>
      </c>
      <c r="DO168">
        <v>0</v>
      </c>
      <c r="DP168">
        <v>0</v>
      </c>
      <c r="DQ168">
        <v>0</v>
      </c>
      <c r="DR168">
        <v>0</v>
      </c>
      <c r="DS168" s="19">
        <f t="shared" si="4"/>
        <v>7</v>
      </c>
      <c r="DT168" s="19">
        <f t="shared" si="5"/>
        <v>4.9857549857549861</v>
      </c>
    </row>
    <row r="169" spans="1:124" hidden="1" x14ac:dyDescent="0.25">
      <c r="A169" t="s">
        <v>383</v>
      </c>
      <c r="B169" t="s">
        <v>321</v>
      </c>
      <c r="C169" t="s">
        <v>148</v>
      </c>
      <c r="D169" t="s">
        <v>149</v>
      </c>
      <c r="E169">
        <v>230</v>
      </c>
      <c r="F169">
        <v>163.34999999999985</v>
      </c>
      <c r="G169">
        <v>66.650000000000148</v>
      </c>
      <c r="H169">
        <v>320.76</v>
      </c>
      <c r="I169">
        <v>0</v>
      </c>
      <c r="J169">
        <v>320.76</v>
      </c>
      <c r="K169">
        <v>233.28</v>
      </c>
      <c r="L169">
        <v>233.28</v>
      </c>
      <c r="M169">
        <v>0</v>
      </c>
      <c r="N169">
        <v>0</v>
      </c>
      <c r="O169">
        <v>0</v>
      </c>
      <c r="P169">
        <v>174.96</v>
      </c>
      <c r="Q169">
        <v>233.28</v>
      </c>
      <c r="R169">
        <v>0</v>
      </c>
      <c r="S169">
        <v>0</v>
      </c>
      <c r="T169">
        <v>0.75</v>
      </c>
      <c r="U169">
        <v>1</v>
      </c>
      <c r="V169" t="s">
        <v>435</v>
      </c>
      <c r="W169">
        <v>230</v>
      </c>
      <c r="X169">
        <v>1.62</v>
      </c>
      <c r="Y169">
        <v>1</v>
      </c>
      <c r="Z169">
        <v>0</v>
      </c>
      <c r="AA169">
        <v>57.5</v>
      </c>
      <c r="AB169">
        <v>115</v>
      </c>
      <c r="AC169">
        <v>172.5</v>
      </c>
      <c r="AD169">
        <v>230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 t="s">
        <v>537</v>
      </c>
      <c r="AP169" t="s">
        <v>543</v>
      </c>
      <c r="AQ169">
        <v>43617</v>
      </c>
      <c r="AR169">
        <v>43617</v>
      </c>
      <c r="AS169">
        <v>43617</v>
      </c>
      <c r="AT169">
        <v>43617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56.7</v>
      </c>
      <c r="CK169">
        <v>243.81</v>
      </c>
      <c r="CL169">
        <v>1</v>
      </c>
      <c r="CM169">
        <v>115.02000000000001</v>
      </c>
      <c r="CN169">
        <v>243.81000000000003</v>
      </c>
      <c r="CO169">
        <v>1</v>
      </c>
      <c r="CP169">
        <v>171.72</v>
      </c>
      <c r="CQ169">
        <v>264.33</v>
      </c>
      <c r="CR169">
        <v>1</v>
      </c>
      <c r="CS169">
        <v>230.04000000000002</v>
      </c>
      <c r="CT169">
        <v>425.78999999999996</v>
      </c>
      <c r="CU169">
        <v>1</v>
      </c>
      <c r="CV169">
        <v>286.74</v>
      </c>
      <c r="CW169">
        <v>484.10999999999984</v>
      </c>
      <c r="CX169">
        <v>1</v>
      </c>
      <c r="CY169">
        <v>4</v>
      </c>
      <c r="CZ169">
        <v>4</v>
      </c>
      <c r="DA169">
        <v>0</v>
      </c>
      <c r="DB169">
        <v>0</v>
      </c>
      <c r="DC169">
        <v>1</v>
      </c>
      <c r="DD169">
        <v>1</v>
      </c>
      <c r="DE169">
        <v>4</v>
      </c>
      <c r="DF169">
        <v>2</v>
      </c>
      <c r="DG169">
        <v>254.10999999999984</v>
      </c>
      <c r="DH169" t="s">
        <v>539</v>
      </c>
      <c r="DI169" t="s">
        <v>364</v>
      </c>
      <c r="DJ169" t="s">
        <v>540</v>
      </c>
      <c r="DK169" t="s">
        <v>574</v>
      </c>
      <c r="DL169" t="s">
        <v>156</v>
      </c>
      <c r="DM169" t="s">
        <v>550</v>
      </c>
      <c r="DN169">
        <v>0</v>
      </c>
      <c r="DO169">
        <v>0</v>
      </c>
      <c r="DP169">
        <v>0</v>
      </c>
      <c r="DQ169">
        <v>0</v>
      </c>
      <c r="DR169">
        <v>0</v>
      </c>
      <c r="DS169" s="19">
        <f t="shared" si="4"/>
        <v>57.5</v>
      </c>
      <c r="DT169" s="19">
        <f t="shared" si="5"/>
        <v>35.493827160493822</v>
      </c>
    </row>
    <row r="170" spans="1:124" hidden="1" x14ac:dyDescent="0.25">
      <c r="A170" t="s">
        <v>383</v>
      </c>
      <c r="B170" t="s">
        <v>321</v>
      </c>
      <c r="C170" t="s">
        <v>551</v>
      </c>
      <c r="D170" t="s">
        <v>553</v>
      </c>
      <c r="E170">
        <v>0</v>
      </c>
      <c r="F170">
        <v>0</v>
      </c>
      <c r="G170">
        <v>0</v>
      </c>
      <c r="H170">
        <v>5.4</v>
      </c>
      <c r="I170">
        <v>0</v>
      </c>
      <c r="J170">
        <v>5.4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544</v>
      </c>
      <c r="S170" t="s">
        <v>544</v>
      </c>
      <c r="T170" t="s">
        <v>544</v>
      </c>
      <c r="U170" t="s">
        <v>544</v>
      </c>
      <c r="V170" t="s">
        <v>435</v>
      </c>
      <c r="W170">
        <v>15</v>
      </c>
      <c r="X170">
        <v>1.35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">
        <v>546</v>
      </c>
      <c r="AP170" t="s">
        <v>543</v>
      </c>
      <c r="AQ170">
        <v>43617</v>
      </c>
      <c r="AR170">
        <v>43617</v>
      </c>
      <c r="AS170">
        <v>43617</v>
      </c>
      <c r="AT170">
        <v>43617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39.42</v>
      </c>
      <c r="CL170" t="s">
        <v>544</v>
      </c>
      <c r="CM170">
        <v>0</v>
      </c>
      <c r="CN170">
        <v>39.42</v>
      </c>
      <c r="CO170" t="s">
        <v>544</v>
      </c>
      <c r="CP170">
        <v>0</v>
      </c>
      <c r="CQ170">
        <v>5.4</v>
      </c>
      <c r="CR170" t="s">
        <v>544</v>
      </c>
      <c r="CS170">
        <v>0</v>
      </c>
      <c r="CT170">
        <v>5.4</v>
      </c>
      <c r="CU170" t="s">
        <v>544</v>
      </c>
      <c r="CV170">
        <v>4.0500000000000007</v>
      </c>
      <c r="CW170">
        <v>5.4</v>
      </c>
      <c r="CX170">
        <v>1</v>
      </c>
      <c r="CY170" t="s">
        <v>544</v>
      </c>
      <c r="CZ170" t="s">
        <v>544</v>
      </c>
      <c r="DA170">
        <v>0</v>
      </c>
      <c r="DB170">
        <v>0</v>
      </c>
      <c r="DC170">
        <v>0</v>
      </c>
      <c r="DD170">
        <v>0</v>
      </c>
      <c r="DE170" t="s">
        <v>544</v>
      </c>
      <c r="DF170" t="s">
        <v>544</v>
      </c>
      <c r="DG170">
        <v>5.4</v>
      </c>
      <c r="DH170" t="s">
        <v>539</v>
      </c>
      <c r="DI170" t="s">
        <v>364</v>
      </c>
      <c r="DJ170" t="s">
        <v>540</v>
      </c>
      <c r="DK170" t="s">
        <v>574</v>
      </c>
      <c r="DL170" t="s">
        <v>156</v>
      </c>
      <c r="DM170" t="s">
        <v>550</v>
      </c>
      <c r="DN170">
        <v>0</v>
      </c>
      <c r="DO170">
        <v>0</v>
      </c>
      <c r="DP170">
        <v>0</v>
      </c>
      <c r="DQ170">
        <v>0</v>
      </c>
      <c r="DR170">
        <v>0</v>
      </c>
      <c r="DS170" s="19">
        <f t="shared" si="4"/>
        <v>3.75</v>
      </c>
      <c r="DT170" s="19">
        <f t="shared" si="5"/>
        <v>2.7777777777777777</v>
      </c>
    </row>
    <row r="171" spans="1:124" hidden="1" x14ac:dyDescent="0.25">
      <c r="A171" t="s">
        <v>383</v>
      </c>
      <c r="B171" t="s">
        <v>321</v>
      </c>
      <c r="C171" t="s">
        <v>275</v>
      </c>
      <c r="D171" t="s">
        <v>276</v>
      </c>
      <c r="E171">
        <v>220</v>
      </c>
      <c r="F171">
        <v>163.8899999999999</v>
      </c>
      <c r="G171">
        <v>56.110000000000099</v>
      </c>
      <c r="H171">
        <v>292.30500000000001</v>
      </c>
      <c r="I171">
        <v>0</v>
      </c>
      <c r="J171">
        <v>292.30500000000001</v>
      </c>
      <c r="K171">
        <v>220.32</v>
      </c>
      <c r="L171">
        <v>220.32</v>
      </c>
      <c r="M171">
        <v>0</v>
      </c>
      <c r="N171">
        <v>0</v>
      </c>
      <c r="O171">
        <v>0</v>
      </c>
      <c r="P171">
        <v>51.84</v>
      </c>
      <c r="Q171">
        <v>220.32</v>
      </c>
      <c r="R171">
        <v>0</v>
      </c>
      <c r="S171">
        <v>0</v>
      </c>
      <c r="T171">
        <v>0.23529411764705885</v>
      </c>
      <c r="U171">
        <v>1</v>
      </c>
      <c r="V171" t="s">
        <v>435</v>
      </c>
      <c r="W171">
        <v>220</v>
      </c>
      <c r="X171">
        <v>1.62</v>
      </c>
      <c r="Y171">
        <v>1</v>
      </c>
      <c r="Z171">
        <v>0</v>
      </c>
      <c r="AA171">
        <v>55</v>
      </c>
      <c r="AB171">
        <v>110</v>
      </c>
      <c r="AC171">
        <v>165</v>
      </c>
      <c r="AD171">
        <v>220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">
        <v>537</v>
      </c>
      <c r="AP171" t="s">
        <v>543</v>
      </c>
      <c r="AQ171">
        <v>43617</v>
      </c>
      <c r="AR171">
        <v>43617</v>
      </c>
      <c r="AS171">
        <v>43617</v>
      </c>
      <c r="AT171">
        <v>43617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55.080000000000005</v>
      </c>
      <c r="CK171">
        <v>252.99</v>
      </c>
      <c r="CL171">
        <v>1</v>
      </c>
      <c r="CM171">
        <v>110.16000000000001</v>
      </c>
      <c r="CN171">
        <v>236.41499999999999</v>
      </c>
      <c r="CO171">
        <v>1</v>
      </c>
      <c r="CP171">
        <v>165.24</v>
      </c>
      <c r="CQ171">
        <v>249.375</v>
      </c>
      <c r="CR171">
        <v>1</v>
      </c>
      <c r="CS171">
        <v>220.32000000000002</v>
      </c>
      <c r="CT171">
        <v>287.71499999999997</v>
      </c>
      <c r="CU171">
        <v>1</v>
      </c>
      <c r="CV171">
        <v>275.40000000000003</v>
      </c>
      <c r="CW171">
        <v>456.19499999999994</v>
      </c>
      <c r="CX171">
        <v>1</v>
      </c>
      <c r="CY171">
        <v>4</v>
      </c>
      <c r="CZ171">
        <v>4</v>
      </c>
      <c r="DA171">
        <v>0</v>
      </c>
      <c r="DB171">
        <v>0</v>
      </c>
      <c r="DC171">
        <v>0</v>
      </c>
      <c r="DD171">
        <v>1</v>
      </c>
      <c r="DE171">
        <v>4</v>
      </c>
      <c r="DF171">
        <v>1</v>
      </c>
      <c r="DG171">
        <v>236.19499999999994</v>
      </c>
      <c r="DH171" t="s">
        <v>539</v>
      </c>
      <c r="DI171" t="s">
        <v>364</v>
      </c>
      <c r="DJ171" t="s">
        <v>540</v>
      </c>
      <c r="DK171" t="s">
        <v>574</v>
      </c>
      <c r="DL171" t="s">
        <v>156</v>
      </c>
      <c r="DM171" t="s">
        <v>550</v>
      </c>
      <c r="DN171">
        <v>0</v>
      </c>
      <c r="DO171">
        <v>0</v>
      </c>
      <c r="DP171">
        <v>0</v>
      </c>
      <c r="DQ171">
        <v>0</v>
      </c>
      <c r="DR171">
        <v>0</v>
      </c>
      <c r="DS171" s="19">
        <f t="shared" si="4"/>
        <v>55</v>
      </c>
      <c r="DT171" s="19">
        <f t="shared" si="5"/>
        <v>33.950617283950614</v>
      </c>
    </row>
    <row r="172" spans="1:124" hidden="1" x14ac:dyDescent="0.25">
      <c r="A172" t="s">
        <v>383</v>
      </c>
      <c r="B172" t="s">
        <v>321</v>
      </c>
      <c r="C172" t="s">
        <v>552</v>
      </c>
      <c r="D172" t="s">
        <v>554</v>
      </c>
      <c r="E172">
        <v>0</v>
      </c>
      <c r="F172">
        <v>16.2</v>
      </c>
      <c r="G172">
        <v>-16.2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544</v>
      </c>
      <c r="S172" t="s">
        <v>544</v>
      </c>
      <c r="T172" t="s">
        <v>544</v>
      </c>
      <c r="U172" t="s">
        <v>544</v>
      </c>
      <c r="V172" t="s">
        <v>435</v>
      </c>
      <c r="W172">
        <v>19</v>
      </c>
      <c r="X172">
        <v>1.35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 t="s">
        <v>546</v>
      </c>
      <c r="AP172" t="s">
        <v>543</v>
      </c>
      <c r="AQ172">
        <v>43617</v>
      </c>
      <c r="AR172">
        <v>43617</v>
      </c>
      <c r="AS172">
        <v>43617</v>
      </c>
      <c r="AT172">
        <v>43617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12.96</v>
      </c>
      <c r="CL172" t="s">
        <v>544</v>
      </c>
      <c r="CM172">
        <v>0</v>
      </c>
      <c r="CN172">
        <v>29.16</v>
      </c>
      <c r="CO172" t="s">
        <v>544</v>
      </c>
      <c r="CP172">
        <v>0</v>
      </c>
      <c r="CQ172">
        <v>16.2</v>
      </c>
      <c r="CR172" t="s">
        <v>544</v>
      </c>
      <c r="CS172">
        <v>0</v>
      </c>
      <c r="CT172">
        <v>16.2</v>
      </c>
      <c r="CU172" t="s">
        <v>544</v>
      </c>
      <c r="CV172">
        <v>5.4</v>
      </c>
      <c r="CW172">
        <v>16.2</v>
      </c>
      <c r="CX172">
        <v>1</v>
      </c>
      <c r="CY172" t="s">
        <v>544</v>
      </c>
      <c r="CZ172" t="s">
        <v>544</v>
      </c>
      <c r="DA172">
        <v>0</v>
      </c>
      <c r="DB172">
        <v>0</v>
      </c>
      <c r="DC172">
        <v>0</v>
      </c>
      <c r="DD172">
        <v>0</v>
      </c>
      <c r="DE172" t="s">
        <v>544</v>
      </c>
      <c r="DF172" t="s">
        <v>544</v>
      </c>
      <c r="DG172">
        <v>16.2</v>
      </c>
      <c r="DH172" t="s">
        <v>539</v>
      </c>
      <c r="DI172" t="s">
        <v>364</v>
      </c>
      <c r="DJ172" t="s">
        <v>540</v>
      </c>
      <c r="DK172" t="s">
        <v>574</v>
      </c>
      <c r="DL172" t="s">
        <v>156</v>
      </c>
      <c r="DM172" t="s">
        <v>550</v>
      </c>
      <c r="DN172">
        <v>0</v>
      </c>
      <c r="DO172">
        <v>0</v>
      </c>
      <c r="DP172">
        <v>0</v>
      </c>
      <c r="DQ172">
        <v>0</v>
      </c>
      <c r="DR172">
        <v>0</v>
      </c>
      <c r="DS172" s="19">
        <f t="shared" si="4"/>
        <v>4.75</v>
      </c>
      <c r="DT172" s="19">
        <f t="shared" si="5"/>
        <v>3.5185185185185182</v>
      </c>
    </row>
    <row r="173" spans="1:124" hidden="1" x14ac:dyDescent="0.25">
      <c r="A173" t="s">
        <v>383</v>
      </c>
      <c r="B173" t="s">
        <v>323</v>
      </c>
      <c r="C173" t="s">
        <v>182</v>
      </c>
      <c r="D173" t="s">
        <v>189</v>
      </c>
      <c r="E173">
        <v>9400</v>
      </c>
      <c r="F173">
        <v>7942.4000000000015</v>
      </c>
      <c r="G173">
        <v>1457.5999999999985</v>
      </c>
      <c r="H173">
        <v>3046.4</v>
      </c>
      <c r="I173">
        <v>0</v>
      </c>
      <c r="J173">
        <v>3046.4</v>
      </c>
      <c r="K173">
        <v>4428.8</v>
      </c>
      <c r="L173">
        <v>4428.8</v>
      </c>
      <c r="M173">
        <v>0</v>
      </c>
      <c r="N173">
        <v>0</v>
      </c>
      <c r="O173">
        <v>1600</v>
      </c>
      <c r="P173">
        <v>3328</v>
      </c>
      <c r="Q173">
        <v>4428.8</v>
      </c>
      <c r="R173">
        <v>0</v>
      </c>
      <c r="S173">
        <v>0.36127167630057799</v>
      </c>
      <c r="T173">
        <v>0.75144508670520227</v>
      </c>
      <c r="U173">
        <v>1</v>
      </c>
      <c r="V173" t="s">
        <v>435</v>
      </c>
      <c r="W173">
        <v>3400</v>
      </c>
      <c r="X173">
        <v>6.3999999999999995</v>
      </c>
      <c r="Y173">
        <v>1</v>
      </c>
      <c r="Z173">
        <v>0</v>
      </c>
      <c r="AA173">
        <v>2350</v>
      </c>
      <c r="AB173">
        <v>4700</v>
      </c>
      <c r="AC173">
        <v>7050</v>
      </c>
      <c r="AD173">
        <v>9400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 t="s">
        <v>537</v>
      </c>
      <c r="AP173" t="s">
        <v>543</v>
      </c>
      <c r="AQ173">
        <v>43617</v>
      </c>
      <c r="AR173">
        <v>43617</v>
      </c>
      <c r="AS173">
        <v>43617</v>
      </c>
      <c r="AT173">
        <v>43617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2348.7999999999997</v>
      </c>
      <c r="CK173">
        <v>6560</v>
      </c>
      <c r="CL173">
        <v>1</v>
      </c>
      <c r="CM173">
        <v>4697.5999999999995</v>
      </c>
      <c r="CN173">
        <v>6560</v>
      </c>
      <c r="CO173">
        <v>1</v>
      </c>
      <c r="CP173">
        <v>7052.7999999999993</v>
      </c>
      <c r="CQ173">
        <v>8160</v>
      </c>
      <c r="CR173">
        <v>1</v>
      </c>
      <c r="CS173">
        <v>9401.5999999999985</v>
      </c>
      <c r="CT173">
        <v>9888</v>
      </c>
      <c r="CU173">
        <v>1</v>
      </c>
      <c r="CV173">
        <v>10252.799999999999</v>
      </c>
      <c r="CW173">
        <v>10988.800000000001</v>
      </c>
      <c r="CX173">
        <v>1</v>
      </c>
      <c r="CY173">
        <v>4</v>
      </c>
      <c r="CZ173">
        <v>4</v>
      </c>
      <c r="DA173">
        <v>0</v>
      </c>
      <c r="DB173">
        <v>0</v>
      </c>
      <c r="DC173">
        <v>1</v>
      </c>
      <c r="DD173">
        <v>1</v>
      </c>
      <c r="DE173">
        <v>4</v>
      </c>
      <c r="DF173">
        <v>2</v>
      </c>
      <c r="DG173">
        <v>1588.8000000000011</v>
      </c>
      <c r="DH173" t="s">
        <v>539</v>
      </c>
      <c r="DI173" t="s">
        <v>356</v>
      </c>
      <c r="DJ173" t="s">
        <v>540</v>
      </c>
      <c r="DK173" t="s">
        <v>574</v>
      </c>
      <c r="DL173" t="s">
        <v>160</v>
      </c>
      <c r="DM173" t="s">
        <v>576</v>
      </c>
      <c r="DN173">
        <v>0</v>
      </c>
      <c r="DO173">
        <v>0</v>
      </c>
      <c r="DP173">
        <v>0</v>
      </c>
      <c r="DQ173">
        <v>0</v>
      </c>
      <c r="DR173">
        <v>0</v>
      </c>
      <c r="DS173" s="19">
        <f t="shared" si="4"/>
        <v>850</v>
      </c>
      <c r="DT173" s="19">
        <f t="shared" si="5"/>
        <v>132.8125</v>
      </c>
    </row>
    <row r="174" spans="1:124" hidden="1" x14ac:dyDescent="0.25">
      <c r="A174" t="s">
        <v>383</v>
      </c>
      <c r="B174" t="s">
        <v>323</v>
      </c>
      <c r="C174" t="s">
        <v>261</v>
      </c>
      <c r="D174" t="s">
        <v>262</v>
      </c>
      <c r="E174">
        <v>19000</v>
      </c>
      <c r="F174">
        <v>24505.480000000021</v>
      </c>
      <c r="G174">
        <v>-5505.4800000000214</v>
      </c>
      <c r="H174">
        <v>1024.6500000000001</v>
      </c>
      <c r="I174">
        <v>0</v>
      </c>
      <c r="J174">
        <v>1024.6500000000001</v>
      </c>
      <c r="K174">
        <v>16462.71</v>
      </c>
      <c r="L174">
        <v>16462.71</v>
      </c>
      <c r="M174">
        <v>0</v>
      </c>
      <c r="N174">
        <v>9404.01</v>
      </c>
      <c r="O174">
        <v>9404.01</v>
      </c>
      <c r="P174">
        <v>13844.16</v>
      </c>
      <c r="Q174">
        <v>16462.71</v>
      </c>
      <c r="R174">
        <v>0.57123098201936384</v>
      </c>
      <c r="S174">
        <v>0.57123098201936384</v>
      </c>
      <c r="T174">
        <v>0.8409405255878285</v>
      </c>
      <c r="U174">
        <v>1</v>
      </c>
      <c r="V174" t="s">
        <v>435</v>
      </c>
      <c r="W174">
        <v>21000</v>
      </c>
      <c r="X174">
        <v>22.77</v>
      </c>
      <c r="Y174">
        <v>1</v>
      </c>
      <c r="Z174">
        <v>0</v>
      </c>
      <c r="AA174">
        <v>4750</v>
      </c>
      <c r="AB174">
        <v>9500</v>
      </c>
      <c r="AC174">
        <v>14250</v>
      </c>
      <c r="AD174">
        <v>19000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 t="s">
        <v>537</v>
      </c>
      <c r="AP174" t="s">
        <v>543</v>
      </c>
      <c r="AQ174">
        <v>43617</v>
      </c>
      <c r="AR174">
        <v>43617</v>
      </c>
      <c r="AS174">
        <v>43617</v>
      </c>
      <c r="AT174">
        <v>43617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4758.93</v>
      </c>
      <c r="CK174">
        <v>9267.39</v>
      </c>
      <c r="CL174">
        <v>1</v>
      </c>
      <c r="CM174">
        <v>9495.09</v>
      </c>
      <c r="CN174">
        <v>13653.09</v>
      </c>
      <c r="CO174">
        <v>1</v>
      </c>
      <c r="CP174">
        <v>14254.02</v>
      </c>
      <c r="CQ174">
        <v>18471.43</v>
      </c>
      <c r="CR174">
        <v>1</v>
      </c>
      <c r="CS174">
        <v>18990.18</v>
      </c>
      <c r="CT174">
        <v>21431.530000000002</v>
      </c>
      <c r="CU174">
        <v>1</v>
      </c>
      <c r="CV174">
        <v>24250.05</v>
      </c>
      <c r="CW174">
        <v>25530.130000000023</v>
      </c>
      <c r="CX174">
        <v>1</v>
      </c>
      <c r="CY174">
        <v>4</v>
      </c>
      <c r="CZ174">
        <v>4</v>
      </c>
      <c r="DA174">
        <v>1</v>
      </c>
      <c r="DB174">
        <v>1</v>
      </c>
      <c r="DC174">
        <v>1</v>
      </c>
      <c r="DD174">
        <v>1</v>
      </c>
      <c r="DE174">
        <v>4</v>
      </c>
      <c r="DF174">
        <v>4</v>
      </c>
      <c r="DG174">
        <v>6530.1300000000228</v>
      </c>
      <c r="DH174" t="s">
        <v>539</v>
      </c>
      <c r="DI174" t="s">
        <v>348</v>
      </c>
      <c r="DJ174" t="s">
        <v>540</v>
      </c>
      <c r="DK174" t="s">
        <v>574</v>
      </c>
      <c r="DL174" t="s">
        <v>155</v>
      </c>
      <c r="DM174" t="s">
        <v>577</v>
      </c>
      <c r="DN174">
        <v>0</v>
      </c>
      <c r="DO174">
        <v>0</v>
      </c>
      <c r="DP174">
        <v>0</v>
      </c>
      <c r="DQ174">
        <v>0</v>
      </c>
      <c r="DR174">
        <v>0</v>
      </c>
      <c r="DS174" s="19">
        <f t="shared" si="4"/>
        <v>5250</v>
      </c>
      <c r="DT174" s="19">
        <f t="shared" si="5"/>
        <v>230.566534914361</v>
      </c>
    </row>
    <row r="175" spans="1:124" hidden="1" x14ac:dyDescent="0.25">
      <c r="A175" t="s">
        <v>383</v>
      </c>
      <c r="B175" t="s">
        <v>323</v>
      </c>
      <c r="C175" t="s">
        <v>180</v>
      </c>
      <c r="D175" t="s">
        <v>185</v>
      </c>
      <c r="E175">
        <v>3800</v>
      </c>
      <c r="F175">
        <v>4801.6799999999948</v>
      </c>
      <c r="G175">
        <v>-1001.6799999999948</v>
      </c>
      <c r="H175">
        <v>1149.1199999999999</v>
      </c>
      <c r="I175">
        <v>0</v>
      </c>
      <c r="J175">
        <v>1149.1199999999999</v>
      </c>
      <c r="K175">
        <v>2147.7600000000002</v>
      </c>
      <c r="L175">
        <v>2147.7600000000002</v>
      </c>
      <c r="M175">
        <v>0</v>
      </c>
      <c r="N175">
        <v>0</v>
      </c>
      <c r="O175">
        <v>0</v>
      </c>
      <c r="P175">
        <v>1614.24</v>
      </c>
      <c r="Q175">
        <v>2147.7600000000002</v>
      </c>
      <c r="R175">
        <v>0</v>
      </c>
      <c r="S175">
        <v>0</v>
      </c>
      <c r="T175">
        <v>0.75159235668789803</v>
      </c>
      <c r="U175">
        <v>1</v>
      </c>
      <c r="V175" t="s">
        <v>435</v>
      </c>
      <c r="W175">
        <v>4200</v>
      </c>
      <c r="X175">
        <v>13.68</v>
      </c>
      <c r="Y175">
        <v>1</v>
      </c>
      <c r="Z175">
        <v>0</v>
      </c>
      <c r="AA175">
        <v>950</v>
      </c>
      <c r="AB175">
        <v>1900</v>
      </c>
      <c r="AC175">
        <v>2850</v>
      </c>
      <c r="AD175">
        <v>3800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 t="s">
        <v>537</v>
      </c>
      <c r="AP175" t="s">
        <v>543</v>
      </c>
      <c r="AQ175">
        <v>43617</v>
      </c>
      <c r="AR175">
        <v>43617</v>
      </c>
      <c r="AS175">
        <v>43617</v>
      </c>
      <c r="AT175">
        <v>43617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943.92</v>
      </c>
      <c r="CK175">
        <v>3775.68</v>
      </c>
      <c r="CL175">
        <v>1</v>
      </c>
      <c r="CM175">
        <v>1901.52</v>
      </c>
      <c r="CN175">
        <v>3775.6800000000003</v>
      </c>
      <c r="CO175">
        <v>1</v>
      </c>
      <c r="CP175">
        <v>2845.44</v>
      </c>
      <c r="CQ175">
        <v>3803.0399999999995</v>
      </c>
      <c r="CR175">
        <v>1</v>
      </c>
      <c r="CS175">
        <v>3803.04</v>
      </c>
      <c r="CT175">
        <v>5417.279999999997</v>
      </c>
      <c r="CU175">
        <v>1</v>
      </c>
      <c r="CV175">
        <v>4856.3999999999996</v>
      </c>
      <c r="CW175">
        <v>5950.7999999999947</v>
      </c>
      <c r="CX175">
        <v>1</v>
      </c>
      <c r="CY175">
        <v>4</v>
      </c>
      <c r="CZ175">
        <v>4</v>
      </c>
      <c r="DA175">
        <v>0</v>
      </c>
      <c r="DB175">
        <v>0</v>
      </c>
      <c r="DC175">
        <v>1</v>
      </c>
      <c r="DD175">
        <v>1</v>
      </c>
      <c r="DE175">
        <v>4</v>
      </c>
      <c r="DF175">
        <v>2</v>
      </c>
      <c r="DG175">
        <v>2150.7999999999947</v>
      </c>
      <c r="DH175" t="s">
        <v>539</v>
      </c>
      <c r="DI175" t="s">
        <v>350</v>
      </c>
      <c r="DJ175" t="s">
        <v>540</v>
      </c>
      <c r="DK175" t="s">
        <v>574</v>
      </c>
      <c r="DL175" t="s">
        <v>155</v>
      </c>
      <c r="DM175" t="s">
        <v>577</v>
      </c>
      <c r="DN175">
        <v>0</v>
      </c>
      <c r="DO175">
        <v>0</v>
      </c>
      <c r="DP175">
        <v>0</v>
      </c>
      <c r="DQ175">
        <v>0</v>
      </c>
      <c r="DR175">
        <v>0</v>
      </c>
      <c r="DS175" s="19">
        <f t="shared" si="4"/>
        <v>1050</v>
      </c>
      <c r="DT175" s="19">
        <f t="shared" si="5"/>
        <v>76.754385964912288</v>
      </c>
    </row>
    <row r="176" spans="1:124" hidden="1" x14ac:dyDescent="0.25">
      <c r="A176" t="s">
        <v>383</v>
      </c>
      <c r="B176" t="s">
        <v>323</v>
      </c>
      <c r="C176" t="s">
        <v>92</v>
      </c>
      <c r="D176" t="s">
        <v>93</v>
      </c>
      <c r="E176">
        <v>12000</v>
      </c>
      <c r="F176">
        <v>13368</v>
      </c>
      <c r="G176">
        <v>-1368</v>
      </c>
      <c r="H176">
        <v>2520</v>
      </c>
      <c r="I176">
        <v>0</v>
      </c>
      <c r="J176">
        <v>2520</v>
      </c>
      <c r="K176">
        <v>9312</v>
      </c>
      <c r="L176">
        <v>9312</v>
      </c>
      <c r="M176">
        <v>0</v>
      </c>
      <c r="N176">
        <v>2640</v>
      </c>
      <c r="O176">
        <v>2952</v>
      </c>
      <c r="P176">
        <v>4152</v>
      </c>
      <c r="Q176">
        <v>9312</v>
      </c>
      <c r="R176">
        <v>0.28350515463917525</v>
      </c>
      <c r="S176">
        <v>0.3170103092783505</v>
      </c>
      <c r="T176">
        <v>0.44587628865979384</v>
      </c>
      <c r="U176">
        <v>1</v>
      </c>
      <c r="V176" t="s">
        <v>435</v>
      </c>
      <c r="W176">
        <v>12400</v>
      </c>
      <c r="X176">
        <v>24</v>
      </c>
      <c r="Y176">
        <v>1</v>
      </c>
      <c r="Z176">
        <v>0</v>
      </c>
      <c r="AA176">
        <v>3000</v>
      </c>
      <c r="AB176">
        <v>6000</v>
      </c>
      <c r="AC176">
        <v>9000</v>
      </c>
      <c r="AD176">
        <v>12000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">
        <v>537</v>
      </c>
      <c r="AP176" t="s">
        <v>543</v>
      </c>
      <c r="AQ176">
        <v>43617</v>
      </c>
      <c r="AR176">
        <v>43617</v>
      </c>
      <c r="AS176">
        <v>43617</v>
      </c>
      <c r="AT176">
        <v>43617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3000</v>
      </c>
      <c r="CK176">
        <v>6576</v>
      </c>
      <c r="CL176">
        <v>1</v>
      </c>
      <c r="CM176">
        <v>6000</v>
      </c>
      <c r="CN176">
        <v>7656</v>
      </c>
      <c r="CO176">
        <v>1</v>
      </c>
      <c r="CP176">
        <v>9000</v>
      </c>
      <c r="CQ176">
        <v>9528</v>
      </c>
      <c r="CR176">
        <v>1</v>
      </c>
      <c r="CS176">
        <v>12000</v>
      </c>
      <c r="CT176">
        <v>9528</v>
      </c>
      <c r="CU176">
        <v>0</v>
      </c>
      <c r="CV176">
        <v>15096</v>
      </c>
      <c r="CW176">
        <v>15888</v>
      </c>
      <c r="CX176">
        <v>1</v>
      </c>
      <c r="CY176">
        <v>4</v>
      </c>
      <c r="CZ176">
        <v>3</v>
      </c>
      <c r="DA176">
        <v>1</v>
      </c>
      <c r="DB176">
        <v>0</v>
      </c>
      <c r="DC176">
        <v>0</v>
      </c>
      <c r="DD176">
        <v>1</v>
      </c>
      <c r="DE176">
        <v>4</v>
      </c>
      <c r="DF176">
        <v>2</v>
      </c>
      <c r="DG176">
        <v>3888</v>
      </c>
      <c r="DH176" t="s">
        <v>539</v>
      </c>
      <c r="DI176" t="s">
        <v>358</v>
      </c>
      <c r="DJ176" t="s">
        <v>540</v>
      </c>
      <c r="DK176" t="s">
        <v>574</v>
      </c>
      <c r="DL176" t="s">
        <v>155</v>
      </c>
      <c r="DM176" t="s">
        <v>577</v>
      </c>
      <c r="DN176">
        <v>0</v>
      </c>
      <c r="DO176">
        <v>0</v>
      </c>
      <c r="DP176">
        <v>0</v>
      </c>
      <c r="DQ176">
        <v>0</v>
      </c>
      <c r="DR176">
        <v>0</v>
      </c>
      <c r="DS176" s="19">
        <f t="shared" si="4"/>
        <v>3100</v>
      </c>
      <c r="DT176" s="19">
        <f t="shared" si="5"/>
        <v>129.16666666666666</v>
      </c>
    </row>
    <row r="177" spans="1:124" hidden="1" x14ac:dyDescent="0.25">
      <c r="A177" t="s">
        <v>383</v>
      </c>
      <c r="B177" t="s">
        <v>323</v>
      </c>
      <c r="C177" t="s">
        <v>118</v>
      </c>
      <c r="D177" t="s">
        <v>119</v>
      </c>
      <c r="E177">
        <v>6</v>
      </c>
      <c r="F177">
        <v>0</v>
      </c>
      <c r="G177">
        <v>6</v>
      </c>
      <c r="H177">
        <v>9.6</v>
      </c>
      <c r="I177">
        <v>0</v>
      </c>
      <c r="J177">
        <v>9.6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544</v>
      </c>
      <c r="S177" t="s">
        <v>544</v>
      </c>
      <c r="T177" t="s">
        <v>544</v>
      </c>
      <c r="U177" t="s">
        <v>544</v>
      </c>
      <c r="V177" t="s">
        <v>435</v>
      </c>
      <c r="W177">
        <v>6</v>
      </c>
      <c r="X177">
        <v>9.6</v>
      </c>
      <c r="Y177">
        <v>1</v>
      </c>
      <c r="Z177">
        <v>0</v>
      </c>
      <c r="AA177">
        <v>1.5</v>
      </c>
      <c r="AB177">
        <v>3</v>
      </c>
      <c r="AC177">
        <v>4.5</v>
      </c>
      <c r="AD177">
        <v>6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">
        <v>537</v>
      </c>
      <c r="AP177" t="s">
        <v>543</v>
      </c>
      <c r="AQ177">
        <v>43617</v>
      </c>
      <c r="AR177">
        <v>43617</v>
      </c>
      <c r="AS177">
        <v>43617</v>
      </c>
      <c r="AT177">
        <v>43617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9.6</v>
      </c>
      <c r="CL177">
        <v>1</v>
      </c>
      <c r="CM177">
        <v>0</v>
      </c>
      <c r="CN177">
        <v>9.6</v>
      </c>
      <c r="CO177">
        <v>1</v>
      </c>
      <c r="CP177">
        <v>0</v>
      </c>
      <c r="CQ177">
        <v>9.6</v>
      </c>
      <c r="CR177">
        <v>1</v>
      </c>
      <c r="CS177">
        <v>9.6</v>
      </c>
      <c r="CT177">
        <v>9.6</v>
      </c>
      <c r="CU177">
        <v>1</v>
      </c>
      <c r="CV177">
        <v>9.6</v>
      </c>
      <c r="CW177">
        <v>9.6</v>
      </c>
      <c r="CX177">
        <v>1</v>
      </c>
      <c r="CY177">
        <v>4</v>
      </c>
      <c r="CZ177">
        <v>4</v>
      </c>
      <c r="DA177">
        <v>0</v>
      </c>
      <c r="DB177">
        <v>0</v>
      </c>
      <c r="DC177">
        <v>0</v>
      </c>
      <c r="DD177">
        <v>0</v>
      </c>
      <c r="DE177" t="s">
        <v>544</v>
      </c>
      <c r="DF177" t="s">
        <v>544</v>
      </c>
      <c r="DG177">
        <v>3.5999999999999996</v>
      </c>
      <c r="DH177" t="s">
        <v>539</v>
      </c>
      <c r="DI177" t="s">
        <v>356</v>
      </c>
      <c r="DJ177" t="s">
        <v>540</v>
      </c>
      <c r="DK177" t="s">
        <v>574</v>
      </c>
      <c r="DL177" t="s">
        <v>154</v>
      </c>
      <c r="DM177" t="s">
        <v>559</v>
      </c>
      <c r="DN177">
        <v>0</v>
      </c>
      <c r="DO177">
        <v>0</v>
      </c>
      <c r="DP177">
        <v>0</v>
      </c>
      <c r="DQ177">
        <v>0</v>
      </c>
      <c r="DR177">
        <v>0</v>
      </c>
      <c r="DS177" s="19">
        <f t="shared" si="4"/>
        <v>1.5</v>
      </c>
      <c r="DT177" s="19">
        <f t="shared" si="5"/>
        <v>0.15625</v>
      </c>
    </row>
    <row r="178" spans="1:124" hidden="1" x14ac:dyDescent="0.25">
      <c r="A178" t="s">
        <v>383</v>
      </c>
      <c r="B178" t="s">
        <v>323</v>
      </c>
      <c r="C178" t="s">
        <v>112</v>
      </c>
      <c r="D178" t="s">
        <v>113</v>
      </c>
      <c r="E178">
        <v>350</v>
      </c>
      <c r="F178">
        <v>312</v>
      </c>
      <c r="G178">
        <v>38</v>
      </c>
      <c r="H178">
        <v>456</v>
      </c>
      <c r="I178">
        <v>0</v>
      </c>
      <c r="J178">
        <v>456</v>
      </c>
      <c r="K178">
        <v>552</v>
      </c>
      <c r="L178">
        <v>552</v>
      </c>
      <c r="M178">
        <v>0</v>
      </c>
      <c r="N178">
        <v>0</v>
      </c>
      <c r="O178">
        <v>552</v>
      </c>
      <c r="P178">
        <v>552</v>
      </c>
      <c r="Q178">
        <v>552</v>
      </c>
      <c r="R178">
        <v>0</v>
      </c>
      <c r="S178">
        <v>1</v>
      </c>
      <c r="T178">
        <v>1</v>
      </c>
      <c r="U178">
        <v>1</v>
      </c>
      <c r="V178" t="s">
        <v>435</v>
      </c>
      <c r="W178">
        <v>350</v>
      </c>
      <c r="X178">
        <v>24</v>
      </c>
      <c r="Y178">
        <v>1</v>
      </c>
      <c r="Z178">
        <v>0</v>
      </c>
      <c r="AA178">
        <v>87.5</v>
      </c>
      <c r="AB178">
        <v>175</v>
      </c>
      <c r="AC178">
        <v>262.5</v>
      </c>
      <c r="AD178">
        <v>350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 t="s">
        <v>537</v>
      </c>
      <c r="AP178" t="s">
        <v>543</v>
      </c>
      <c r="AQ178">
        <v>43617</v>
      </c>
      <c r="AR178">
        <v>43617</v>
      </c>
      <c r="AS178">
        <v>43617</v>
      </c>
      <c r="AT178">
        <v>43617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96</v>
      </c>
      <c r="CK178">
        <v>216</v>
      </c>
      <c r="CL178">
        <v>1</v>
      </c>
      <c r="CM178">
        <v>168</v>
      </c>
      <c r="CN178">
        <v>216</v>
      </c>
      <c r="CO178">
        <v>1</v>
      </c>
      <c r="CP178">
        <v>264</v>
      </c>
      <c r="CQ178">
        <v>768</v>
      </c>
      <c r="CR178">
        <v>1</v>
      </c>
      <c r="CS178">
        <v>360</v>
      </c>
      <c r="CT178">
        <v>768</v>
      </c>
      <c r="CU178">
        <v>1</v>
      </c>
      <c r="CV178">
        <v>432</v>
      </c>
      <c r="CW178">
        <v>768</v>
      </c>
      <c r="CX178">
        <v>1</v>
      </c>
      <c r="CY178">
        <v>4</v>
      </c>
      <c r="CZ178">
        <v>4</v>
      </c>
      <c r="DA178">
        <v>0</v>
      </c>
      <c r="DB178">
        <v>1</v>
      </c>
      <c r="DC178">
        <v>1</v>
      </c>
      <c r="DD178">
        <v>1</v>
      </c>
      <c r="DE178">
        <v>4</v>
      </c>
      <c r="DF178">
        <v>3</v>
      </c>
      <c r="DG178">
        <v>418</v>
      </c>
      <c r="DH178" t="s">
        <v>539</v>
      </c>
      <c r="DI178" t="s">
        <v>366</v>
      </c>
      <c r="DJ178" t="s">
        <v>540</v>
      </c>
      <c r="DK178" t="s">
        <v>574</v>
      </c>
      <c r="DL178" t="s">
        <v>157</v>
      </c>
      <c r="DM178" t="s">
        <v>561</v>
      </c>
      <c r="DN178">
        <v>0</v>
      </c>
      <c r="DO178">
        <v>0</v>
      </c>
      <c r="DP178">
        <v>0</v>
      </c>
      <c r="DQ178">
        <v>0</v>
      </c>
      <c r="DR178">
        <v>0</v>
      </c>
      <c r="DS178" s="19">
        <f t="shared" si="4"/>
        <v>87.5</v>
      </c>
      <c r="DT178" s="19">
        <f t="shared" si="5"/>
        <v>3.6458333333333335</v>
      </c>
    </row>
    <row r="179" spans="1:124" hidden="1" x14ac:dyDescent="0.25">
      <c r="A179" t="s">
        <v>383</v>
      </c>
      <c r="B179" t="s">
        <v>323</v>
      </c>
      <c r="C179" t="s">
        <v>31</v>
      </c>
      <c r="D179" t="s">
        <v>32</v>
      </c>
      <c r="E179">
        <v>1400</v>
      </c>
      <c r="F179">
        <v>1392</v>
      </c>
      <c r="G179">
        <v>8</v>
      </c>
      <c r="H179">
        <v>1104</v>
      </c>
      <c r="I179">
        <v>0</v>
      </c>
      <c r="J179">
        <v>1104</v>
      </c>
      <c r="K179">
        <v>1272</v>
      </c>
      <c r="L179">
        <v>1272</v>
      </c>
      <c r="M179">
        <v>0</v>
      </c>
      <c r="N179">
        <v>0</v>
      </c>
      <c r="O179">
        <v>672</v>
      </c>
      <c r="P179">
        <v>1272</v>
      </c>
      <c r="Q179">
        <v>1272</v>
      </c>
      <c r="R179">
        <v>0</v>
      </c>
      <c r="S179">
        <v>0.52830188679245282</v>
      </c>
      <c r="T179">
        <v>1</v>
      </c>
      <c r="U179">
        <v>1</v>
      </c>
      <c r="V179" t="s">
        <v>435</v>
      </c>
      <c r="W179">
        <v>1400</v>
      </c>
      <c r="X179">
        <v>24</v>
      </c>
      <c r="Y179">
        <v>1</v>
      </c>
      <c r="Z179">
        <v>0</v>
      </c>
      <c r="AA179">
        <v>350</v>
      </c>
      <c r="AB179">
        <v>700</v>
      </c>
      <c r="AC179">
        <v>1050</v>
      </c>
      <c r="AD179">
        <v>1400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 t="s">
        <v>537</v>
      </c>
      <c r="AP179" t="s">
        <v>543</v>
      </c>
      <c r="AQ179">
        <v>43617</v>
      </c>
      <c r="AR179">
        <v>43617</v>
      </c>
      <c r="AS179">
        <v>43617</v>
      </c>
      <c r="AT179">
        <v>43617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360</v>
      </c>
      <c r="CK179">
        <v>1224</v>
      </c>
      <c r="CL179">
        <v>1</v>
      </c>
      <c r="CM179">
        <v>696</v>
      </c>
      <c r="CN179">
        <v>1224</v>
      </c>
      <c r="CO179">
        <v>1</v>
      </c>
      <c r="CP179">
        <v>1056</v>
      </c>
      <c r="CQ179">
        <v>1896</v>
      </c>
      <c r="CR179">
        <v>1</v>
      </c>
      <c r="CS179">
        <v>1392</v>
      </c>
      <c r="CT179">
        <v>2496</v>
      </c>
      <c r="CU179">
        <v>1</v>
      </c>
      <c r="CV179">
        <v>1752</v>
      </c>
      <c r="CW179">
        <v>2496</v>
      </c>
      <c r="CX179">
        <v>1</v>
      </c>
      <c r="CY179">
        <v>4</v>
      </c>
      <c r="CZ179">
        <v>4</v>
      </c>
      <c r="DA179">
        <v>0</v>
      </c>
      <c r="DB179">
        <v>1</v>
      </c>
      <c r="DC179">
        <v>1</v>
      </c>
      <c r="DD179">
        <v>1</v>
      </c>
      <c r="DE179">
        <v>4</v>
      </c>
      <c r="DF179">
        <v>3</v>
      </c>
      <c r="DG179">
        <v>1096</v>
      </c>
      <c r="DH179" t="s">
        <v>539</v>
      </c>
      <c r="DI179" t="s">
        <v>342</v>
      </c>
      <c r="DJ179" t="s">
        <v>540</v>
      </c>
      <c r="DK179" t="s">
        <v>574</v>
      </c>
      <c r="DL179" t="s">
        <v>157</v>
      </c>
      <c r="DM179" t="s">
        <v>561</v>
      </c>
      <c r="DN179">
        <v>0</v>
      </c>
      <c r="DO179">
        <v>0</v>
      </c>
      <c r="DP179">
        <v>0</v>
      </c>
      <c r="DQ179">
        <v>0</v>
      </c>
      <c r="DR179">
        <v>0</v>
      </c>
      <c r="DS179" s="19">
        <f t="shared" si="4"/>
        <v>350</v>
      </c>
      <c r="DT179" s="19">
        <f t="shared" si="5"/>
        <v>14.583333333333334</v>
      </c>
    </row>
    <row r="180" spans="1:124" hidden="1" x14ac:dyDescent="0.25">
      <c r="A180" t="s">
        <v>383</v>
      </c>
      <c r="B180" t="s">
        <v>323</v>
      </c>
      <c r="C180" t="s">
        <v>89</v>
      </c>
      <c r="D180" t="s">
        <v>90</v>
      </c>
      <c r="E180">
        <v>1900</v>
      </c>
      <c r="F180">
        <v>2088</v>
      </c>
      <c r="G180">
        <v>-188</v>
      </c>
      <c r="H180">
        <v>1296</v>
      </c>
      <c r="I180">
        <v>0</v>
      </c>
      <c r="J180">
        <v>1296</v>
      </c>
      <c r="K180">
        <v>1728</v>
      </c>
      <c r="L180">
        <v>1728</v>
      </c>
      <c r="M180">
        <v>0</v>
      </c>
      <c r="N180">
        <v>0</v>
      </c>
      <c r="O180">
        <v>912</v>
      </c>
      <c r="P180">
        <v>1728</v>
      </c>
      <c r="Q180">
        <v>1728</v>
      </c>
      <c r="R180">
        <v>0</v>
      </c>
      <c r="S180">
        <v>0.52777777777777779</v>
      </c>
      <c r="T180">
        <v>1</v>
      </c>
      <c r="U180">
        <v>1</v>
      </c>
      <c r="V180" t="s">
        <v>435</v>
      </c>
      <c r="W180">
        <v>1900</v>
      </c>
      <c r="X180">
        <v>24</v>
      </c>
      <c r="Y180">
        <v>1</v>
      </c>
      <c r="Z180">
        <v>0</v>
      </c>
      <c r="AA180">
        <v>475</v>
      </c>
      <c r="AB180">
        <v>950</v>
      </c>
      <c r="AC180">
        <v>1425</v>
      </c>
      <c r="AD180">
        <v>1900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">
        <v>537</v>
      </c>
      <c r="AP180" t="s">
        <v>543</v>
      </c>
      <c r="AQ180">
        <v>43617</v>
      </c>
      <c r="AR180">
        <v>43617</v>
      </c>
      <c r="AS180">
        <v>43617</v>
      </c>
      <c r="AT180">
        <v>43617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480</v>
      </c>
      <c r="CK180">
        <v>1656</v>
      </c>
      <c r="CL180">
        <v>1</v>
      </c>
      <c r="CM180">
        <v>960</v>
      </c>
      <c r="CN180">
        <v>1656</v>
      </c>
      <c r="CO180">
        <v>1</v>
      </c>
      <c r="CP180">
        <v>1416</v>
      </c>
      <c r="CQ180">
        <v>2568</v>
      </c>
      <c r="CR180">
        <v>1</v>
      </c>
      <c r="CS180">
        <v>1896</v>
      </c>
      <c r="CT180">
        <v>2952</v>
      </c>
      <c r="CU180">
        <v>1</v>
      </c>
      <c r="CV180">
        <v>2376</v>
      </c>
      <c r="CW180">
        <v>3384</v>
      </c>
      <c r="CX180">
        <v>1</v>
      </c>
      <c r="CY180">
        <v>4</v>
      </c>
      <c r="CZ180">
        <v>4</v>
      </c>
      <c r="DA180">
        <v>0</v>
      </c>
      <c r="DB180">
        <v>1</v>
      </c>
      <c r="DC180">
        <v>1</v>
      </c>
      <c r="DD180">
        <v>1</v>
      </c>
      <c r="DE180">
        <v>4</v>
      </c>
      <c r="DF180">
        <v>3</v>
      </c>
      <c r="DG180">
        <v>1484</v>
      </c>
      <c r="DH180" t="s">
        <v>539</v>
      </c>
      <c r="DI180" t="s">
        <v>338</v>
      </c>
      <c r="DJ180" t="s">
        <v>540</v>
      </c>
      <c r="DK180" t="s">
        <v>574</v>
      </c>
      <c r="DL180" t="s">
        <v>157</v>
      </c>
      <c r="DM180" t="s">
        <v>561</v>
      </c>
      <c r="DN180">
        <v>0</v>
      </c>
      <c r="DO180">
        <v>0</v>
      </c>
      <c r="DP180">
        <v>0</v>
      </c>
      <c r="DQ180">
        <v>0</v>
      </c>
      <c r="DR180">
        <v>0</v>
      </c>
      <c r="DS180" s="19">
        <f t="shared" si="4"/>
        <v>475</v>
      </c>
      <c r="DT180" s="19">
        <f t="shared" si="5"/>
        <v>19.791666666666668</v>
      </c>
    </row>
    <row r="181" spans="1:124" hidden="1" x14ac:dyDescent="0.25">
      <c r="A181" t="s">
        <v>383</v>
      </c>
      <c r="B181" t="s">
        <v>323</v>
      </c>
      <c r="C181" t="s">
        <v>36</v>
      </c>
      <c r="D181" t="s">
        <v>37</v>
      </c>
      <c r="E181">
        <v>800</v>
      </c>
      <c r="F181">
        <v>744</v>
      </c>
      <c r="G181">
        <v>56</v>
      </c>
      <c r="H181">
        <v>840</v>
      </c>
      <c r="I181">
        <v>0</v>
      </c>
      <c r="J181">
        <v>840</v>
      </c>
      <c r="K181">
        <v>1344</v>
      </c>
      <c r="L181">
        <v>1344</v>
      </c>
      <c r="M181">
        <v>0</v>
      </c>
      <c r="N181">
        <v>1080</v>
      </c>
      <c r="O181">
        <v>1080</v>
      </c>
      <c r="P181">
        <v>1344</v>
      </c>
      <c r="Q181">
        <v>1344</v>
      </c>
      <c r="R181">
        <v>0.8035714285714286</v>
      </c>
      <c r="S181">
        <v>0.8035714285714286</v>
      </c>
      <c r="T181">
        <v>1</v>
      </c>
      <c r="U181">
        <v>1</v>
      </c>
      <c r="V181" t="s">
        <v>435</v>
      </c>
      <c r="W181">
        <v>800</v>
      </c>
      <c r="X181">
        <v>24</v>
      </c>
      <c r="Y181">
        <v>1</v>
      </c>
      <c r="Z181">
        <v>0</v>
      </c>
      <c r="AA181">
        <v>200</v>
      </c>
      <c r="AB181">
        <v>400</v>
      </c>
      <c r="AC181">
        <v>600</v>
      </c>
      <c r="AD181">
        <v>800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">
        <v>537</v>
      </c>
      <c r="AP181" t="s">
        <v>543</v>
      </c>
      <c r="AQ181">
        <v>43617</v>
      </c>
      <c r="AR181">
        <v>43617</v>
      </c>
      <c r="AS181">
        <v>43617</v>
      </c>
      <c r="AT181">
        <v>43617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192</v>
      </c>
      <c r="CK181">
        <v>240</v>
      </c>
      <c r="CL181">
        <v>1</v>
      </c>
      <c r="CM181">
        <v>408</v>
      </c>
      <c r="CN181">
        <v>240</v>
      </c>
      <c r="CO181">
        <v>0</v>
      </c>
      <c r="CP181">
        <v>600</v>
      </c>
      <c r="CQ181">
        <v>1320</v>
      </c>
      <c r="CR181">
        <v>1</v>
      </c>
      <c r="CS181">
        <v>792</v>
      </c>
      <c r="CT181">
        <v>1584</v>
      </c>
      <c r="CU181">
        <v>1</v>
      </c>
      <c r="CV181">
        <v>1008</v>
      </c>
      <c r="CW181">
        <v>1584</v>
      </c>
      <c r="CX181">
        <v>1</v>
      </c>
      <c r="CY181">
        <v>4</v>
      </c>
      <c r="CZ181">
        <v>3</v>
      </c>
      <c r="DA181">
        <v>1</v>
      </c>
      <c r="DB181">
        <v>1</v>
      </c>
      <c r="DC181">
        <v>1</v>
      </c>
      <c r="DD181">
        <v>1</v>
      </c>
      <c r="DE181">
        <v>4</v>
      </c>
      <c r="DF181">
        <v>4</v>
      </c>
      <c r="DG181">
        <v>784</v>
      </c>
      <c r="DH181" t="s">
        <v>539</v>
      </c>
      <c r="DI181" t="s">
        <v>344</v>
      </c>
      <c r="DJ181" t="s">
        <v>540</v>
      </c>
      <c r="DK181" t="s">
        <v>574</v>
      </c>
      <c r="DL181" t="s">
        <v>157</v>
      </c>
      <c r="DM181" t="s">
        <v>561</v>
      </c>
      <c r="DN181">
        <v>0</v>
      </c>
      <c r="DO181">
        <v>0</v>
      </c>
      <c r="DP181">
        <v>0</v>
      </c>
      <c r="DQ181">
        <v>0</v>
      </c>
      <c r="DR181">
        <v>0</v>
      </c>
      <c r="DS181" s="19">
        <f t="shared" si="4"/>
        <v>200</v>
      </c>
      <c r="DT181" s="19">
        <f t="shared" si="5"/>
        <v>8.3333333333333339</v>
      </c>
    </row>
    <row r="182" spans="1:124" hidden="1" x14ac:dyDescent="0.25">
      <c r="A182" t="s">
        <v>383</v>
      </c>
      <c r="B182" t="s">
        <v>323</v>
      </c>
      <c r="C182" t="s">
        <v>23</v>
      </c>
      <c r="D182" t="s">
        <v>271</v>
      </c>
      <c r="E182">
        <v>7400</v>
      </c>
      <c r="F182">
        <v>7560</v>
      </c>
      <c r="G182">
        <v>-160</v>
      </c>
      <c r="H182">
        <v>2256</v>
      </c>
      <c r="I182">
        <v>0</v>
      </c>
      <c r="J182">
        <v>2256</v>
      </c>
      <c r="K182">
        <v>5520</v>
      </c>
      <c r="L182">
        <v>5520</v>
      </c>
      <c r="M182">
        <v>0</v>
      </c>
      <c r="N182">
        <v>960</v>
      </c>
      <c r="O182">
        <v>1872</v>
      </c>
      <c r="P182">
        <v>4152</v>
      </c>
      <c r="Q182">
        <v>5520</v>
      </c>
      <c r="R182">
        <v>0.17391304347826086</v>
      </c>
      <c r="S182">
        <v>0.33913043478260868</v>
      </c>
      <c r="T182">
        <v>0.75217391304347825</v>
      </c>
      <c r="U182">
        <v>1</v>
      </c>
      <c r="V182" t="s">
        <v>435</v>
      </c>
      <c r="W182">
        <v>7700</v>
      </c>
      <c r="X182">
        <v>24</v>
      </c>
      <c r="Y182">
        <v>1</v>
      </c>
      <c r="Z182">
        <v>0</v>
      </c>
      <c r="AA182">
        <v>1850</v>
      </c>
      <c r="AB182">
        <v>3700</v>
      </c>
      <c r="AC182">
        <v>5550</v>
      </c>
      <c r="AD182">
        <v>7400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">
        <v>537</v>
      </c>
      <c r="AP182" t="s">
        <v>543</v>
      </c>
      <c r="AQ182">
        <v>43617</v>
      </c>
      <c r="AR182">
        <v>43617</v>
      </c>
      <c r="AS182">
        <v>43617</v>
      </c>
      <c r="AT182">
        <v>43617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1848</v>
      </c>
      <c r="CK182">
        <v>4296</v>
      </c>
      <c r="CL182">
        <v>1</v>
      </c>
      <c r="CM182">
        <v>3696</v>
      </c>
      <c r="CN182">
        <v>4296</v>
      </c>
      <c r="CO182">
        <v>1</v>
      </c>
      <c r="CP182">
        <v>5544</v>
      </c>
      <c r="CQ182">
        <v>6168</v>
      </c>
      <c r="CR182">
        <v>1</v>
      </c>
      <c r="CS182">
        <v>7392</v>
      </c>
      <c r="CT182">
        <v>8448</v>
      </c>
      <c r="CU182">
        <v>1</v>
      </c>
      <c r="CV182">
        <v>9336</v>
      </c>
      <c r="CW182">
        <v>9816</v>
      </c>
      <c r="CX182">
        <v>1</v>
      </c>
      <c r="CY182">
        <v>4</v>
      </c>
      <c r="CZ182">
        <v>4</v>
      </c>
      <c r="DA182">
        <v>0</v>
      </c>
      <c r="DB182">
        <v>0</v>
      </c>
      <c r="DC182">
        <v>1</v>
      </c>
      <c r="DD182">
        <v>1</v>
      </c>
      <c r="DE182">
        <v>4</v>
      </c>
      <c r="DF182">
        <v>2</v>
      </c>
      <c r="DG182">
        <v>2416</v>
      </c>
      <c r="DH182" t="s">
        <v>539</v>
      </c>
      <c r="DI182" t="s">
        <v>340</v>
      </c>
      <c r="DJ182" t="s">
        <v>540</v>
      </c>
      <c r="DK182" t="s">
        <v>574</v>
      </c>
      <c r="DL182" t="s">
        <v>157</v>
      </c>
      <c r="DM182" t="s">
        <v>561</v>
      </c>
      <c r="DN182">
        <v>0</v>
      </c>
      <c r="DO182">
        <v>0</v>
      </c>
      <c r="DP182">
        <v>0</v>
      </c>
      <c r="DQ182">
        <v>0</v>
      </c>
      <c r="DR182">
        <v>0</v>
      </c>
      <c r="DS182" s="19">
        <f t="shared" si="4"/>
        <v>1925</v>
      </c>
      <c r="DT182" s="19">
        <f t="shared" si="5"/>
        <v>80.208333333333329</v>
      </c>
    </row>
    <row r="183" spans="1:124" hidden="1" x14ac:dyDescent="0.25">
      <c r="A183" t="s">
        <v>383</v>
      </c>
      <c r="B183" t="s">
        <v>323</v>
      </c>
      <c r="C183" t="s">
        <v>46</v>
      </c>
      <c r="D183" t="s">
        <v>47</v>
      </c>
      <c r="E183">
        <v>4700</v>
      </c>
      <c r="F183">
        <v>4152</v>
      </c>
      <c r="G183">
        <v>548</v>
      </c>
      <c r="H183">
        <v>2160</v>
      </c>
      <c r="I183">
        <v>8.0000000000000002E-3</v>
      </c>
      <c r="J183">
        <v>2160.0079999999998</v>
      </c>
      <c r="K183">
        <v>2592</v>
      </c>
      <c r="L183">
        <v>2592</v>
      </c>
      <c r="M183">
        <v>0</v>
      </c>
      <c r="N183">
        <v>0</v>
      </c>
      <c r="O183">
        <v>192</v>
      </c>
      <c r="P183">
        <v>2592</v>
      </c>
      <c r="Q183">
        <v>2592</v>
      </c>
      <c r="R183">
        <v>0</v>
      </c>
      <c r="S183">
        <v>7.407407407407407E-2</v>
      </c>
      <c r="T183">
        <v>1</v>
      </c>
      <c r="U183">
        <v>1</v>
      </c>
      <c r="V183" t="s">
        <v>435</v>
      </c>
      <c r="W183">
        <v>5100</v>
      </c>
      <c r="X183">
        <v>24</v>
      </c>
      <c r="Y183">
        <v>1</v>
      </c>
      <c r="Z183">
        <v>0</v>
      </c>
      <c r="AA183">
        <v>1175</v>
      </c>
      <c r="AB183">
        <v>2350</v>
      </c>
      <c r="AC183">
        <v>3525</v>
      </c>
      <c r="AD183">
        <v>4700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">
        <v>537</v>
      </c>
      <c r="AP183" t="s">
        <v>543</v>
      </c>
      <c r="AQ183">
        <v>43617</v>
      </c>
      <c r="AR183">
        <v>43617</v>
      </c>
      <c r="AS183">
        <v>43617</v>
      </c>
      <c r="AT183">
        <v>43617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1176</v>
      </c>
      <c r="CK183">
        <v>3720.0079999999998</v>
      </c>
      <c r="CL183">
        <v>1</v>
      </c>
      <c r="CM183">
        <v>2352</v>
      </c>
      <c r="CN183">
        <v>3720</v>
      </c>
      <c r="CO183">
        <v>1</v>
      </c>
      <c r="CP183">
        <v>3528</v>
      </c>
      <c r="CQ183">
        <v>3912</v>
      </c>
      <c r="CR183">
        <v>1</v>
      </c>
      <c r="CS183">
        <v>4704</v>
      </c>
      <c r="CT183">
        <v>5664</v>
      </c>
      <c r="CU183">
        <v>1</v>
      </c>
      <c r="CV183">
        <v>5976</v>
      </c>
      <c r="CW183">
        <v>6312</v>
      </c>
      <c r="CX183">
        <v>1</v>
      </c>
      <c r="CY183">
        <v>4</v>
      </c>
      <c r="CZ183">
        <v>4</v>
      </c>
      <c r="DA183">
        <v>0</v>
      </c>
      <c r="DB183">
        <v>0</v>
      </c>
      <c r="DC183">
        <v>1</v>
      </c>
      <c r="DD183">
        <v>1</v>
      </c>
      <c r="DE183">
        <v>4</v>
      </c>
      <c r="DF183">
        <v>2</v>
      </c>
      <c r="DG183">
        <v>1612.0079999999998</v>
      </c>
      <c r="DH183" t="s">
        <v>539</v>
      </c>
      <c r="DI183" t="s">
        <v>352</v>
      </c>
      <c r="DJ183" t="s">
        <v>540</v>
      </c>
      <c r="DK183" t="s">
        <v>574</v>
      </c>
      <c r="DL183" t="s">
        <v>157</v>
      </c>
      <c r="DM183" t="s">
        <v>561</v>
      </c>
      <c r="DN183">
        <v>0</v>
      </c>
      <c r="DO183">
        <v>0</v>
      </c>
      <c r="DP183">
        <v>0</v>
      </c>
      <c r="DQ183">
        <v>0</v>
      </c>
      <c r="DR183">
        <v>0</v>
      </c>
      <c r="DS183" s="19">
        <f t="shared" si="4"/>
        <v>1275</v>
      </c>
      <c r="DT183" s="19">
        <f t="shared" si="5"/>
        <v>53.125</v>
      </c>
    </row>
    <row r="184" spans="1:124" hidden="1" x14ac:dyDescent="0.25">
      <c r="A184" t="s">
        <v>383</v>
      </c>
      <c r="B184" t="s">
        <v>323</v>
      </c>
      <c r="C184" t="s">
        <v>42</v>
      </c>
      <c r="D184" t="s">
        <v>43</v>
      </c>
      <c r="E184">
        <v>7100</v>
      </c>
      <c r="F184">
        <v>7992</v>
      </c>
      <c r="G184">
        <v>-892</v>
      </c>
      <c r="H184">
        <v>1320</v>
      </c>
      <c r="I184">
        <v>0</v>
      </c>
      <c r="J184">
        <v>1320</v>
      </c>
      <c r="K184">
        <v>4176</v>
      </c>
      <c r="L184">
        <v>4176</v>
      </c>
      <c r="M184">
        <v>0</v>
      </c>
      <c r="N184">
        <v>600</v>
      </c>
      <c r="O184">
        <v>600</v>
      </c>
      <c r="P184">
        <v>3144</v>
      </c>
      <c r="Q184">
        <v>4176</v>
      </c>
      <c r="R184">
        <v>0.14367816091954022</v>
      </c>
      <c r="S184">
        <v>0.14367816091954022</v>
      </c>
      <c r="T184">
        <v>0.75287356321839083</v>
      </c>
      <c r="U184">
        <v>1</v>
      </c>
      <c r="V184" t="s">
        <v>435</v>
      </c>
      <c r="W184">
        <v>7100</v>
      </c>
      <c r="X184">
        <v>24</v>
      </c>
      <c r="Y184">
        <v>1</v>
      </c>
      <c r="Z184">
        <v>0</v>
      </c>
      <c r="AA184">
        <v>1775</v>
      </c>
      <c r="AB184">
        <v>3550</v>
      </c>
      <c r="AC184">
        <v>5325</v>
      </c>
      <c r="AD184">
        <v>7100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">
        <v>537</v>
      </c>
      <c r="AP184" t="s">
        <v>543</v>
      </c>
      <c r="AQ184">
        <v>43617</v>
      </c>
      <c r="AR184">
        <v>43617</v>
      </c>
      <c r="AS184">
        <v>43617</v>
      </c>
      <c r="AT184">
        <v>43617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1776</v>
      </c>
      <c r="CK184">
        <v>5136</v>
      </c>
      <c r="CL184">
        <v>1</v>
      </c>
      <c r="CM184">
        <v>3552</v>
      </c>
      <c r="CN184">
        <v>5136</v>
      </c>
      <c r="CO184">
        <v>1</v>
      </c>
      <c r="CP184">
        <v>5328</v>
      </c>
      <c r="CQ184">
        <v>5736</v>
      </c>
      <c r="CR184">
        <v>1</v>
      </c>
      <c r="CS184">
        <v>7104</v>
      </c>
      <c r="CT184">
        <v>8280</v>
      </c>
      <c r="CU184">
        <v>1</v>
      </c>
      <c r="CV184">
        <v>8880</v>
      </c>
      <c r="CW184">
        <v>9312</v>
      </c>
      <c r="CX184">
        <v>1</v>
      </c>
      <c r="CY184">
        <v>4</v>
      </c>
      <c r="CZ184">
        <v>4</v>
      </c>
      <c r="DA184">
        <v>0</v>
      </c>
      <c r="DB184">
        <v>0</v>
      </c>
      <c r="DC184">
        <v>1</v>
      </c>
      <c r="DD184">
        <v>1</v>
      </c>
      <c r="DE184">
        <v>4</v>
      </c>
      <c r="DF184">
        <v>2</v>
      </c>
      <c r="DG184">
        <v>2212</v>
      </c>
      <c r="DH184" t="s">
        <v>539</v>
      </c>
      <c r="DI184" t="s">
        <v>346</v>
      </c>
      <c r="DJ184" t="s">
        <v>540</v>
      </c>
      <c r="DK184" t="s">
        <v>574</v>
      </c>
      <c r="DL184" t="s">
        <v>157</v>
      </c>
      <c r="DM184" t="s">
        <v>561</v>
      </c>
      <c r="DN184">
        <v>0</v>
      </c>
      <c r="DO184">
        <v>0</v>
      </c>
      <c r="DP184">
        <v>0</v>
      </c>
      <c r="DQ184">
        <v>0</v>
      </c>
      <c r="DR184">
        <v>0</v>
      </c>
      <c r="DS184" s="19">
        <f t="shared" si="4"/>
        <v>1775</v>
      </c>
      <c r="DT184" s="19">
        <f t="shared" si="5"/>
        <v>73.958333333333329</v>
      </c>
    </row>
    <row r="185" spans="1:124" hidden="1" x14ac:dyDescent="0.25">
      <c r="A185" t="s">
        <v>383</v>
      </c>
      <c r="B185" t="s">
        <v>323</v>
      </c>
      <c r="C185" t="s">
        <v>62</v>
      </c>
      <c r="D185" t="s">
        <v>63</v>
      </c>
      <c r="E185">
        <v>80</v>
      </c>
      <c r="F185">
        <v>120</v>
      </c>
      <c r="G185">
        <v>-40</v>
      </c>
      <c r="H185">
        <v>72</v>
      </c>
      <c r="I185">
        <v>0</v>
      </c>
      <c r="J185">
        <v>72</v>
      </c>
      <c r="K185">
        <v>168</v>
      </c>
      <c r="L185">
        <v>168</v>
      </c>
      <c r="M185">
        <v>0</v>
      </c>
      <c r="N185">
        <v>168</v>
      </c>
      <c r="O185">
        <v>168</v>
      </c>
      <c r="P185">
        <v>168</v>
      </c>
      <c r="Q185">
        <v>168</v>
      </c>
      <c r="R185">
        <v>1</v>
      </c>
      <c r="S185">
        <v>1</v>
      </c>
      <c r="T185">
        <v>1</v>
      </c>
      <c r="U185">
        <v>1</v>
      </c>
      <c r="V185" t="s">
        <v>435</v>
      </c>
      <c r="W185">
        <v>90</v>
      </c>
      <c r="X185">
        <v>24</v>
      </c>
      <c r="Y185">
        <v>1</v>
      </c>
      <c r="Z185">
        <v>0</v>
      </c>
      <c r="AA185">
        <v>20</v>
      </c>
      <c r="AB185">
        <v>40</v>
      </c>
      <c r="AC185">
        <v>60</v>
      </c>
      <c r="AD185">
        <v>80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">
        <v>537</v>
      </c>
      <c r="AP185" t="s">
        <v>543</v>
      </c>
      <c r="AQ185">
        <v>43617</v>
      </c>
      <c r="AR185">
        <v>43617</v>
      </c>
      <c r="AS185">
        <v>43617</v>
      </c>
      <c r="AT185">
        <v>43617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24</v>
      </c>
      <c r="CK185">
        <v>24</v>
      </c>
      <c r="CL185">
        <v>1</v>
      </c>
      <c r="CM185">
        <v>48</v>
      </c>
      <c r="CN185">
        <v>24</v>
      </c>
      <c r="CO185">
        <v>0</v>
      </c>
      <c r="CP185">
        <v>72</v>
      </c>
      <c r="CQ185">
        <v>192</v>
      </c>
      <c r="CR185">
        <v>1</v>
      </c>
      <c r="CS185">
        <v>72</v>
      </c>
      <c r="CT185">
        <v>192</v>
      </c>
      <c r="CU185">
        <v>1</v>
      </c>
      <c r="CV185">
        <v>96</v>
      </c>
      <c r="CW185">
        <v>192</v>
      </c>
      <c r="CX185">
        <v>1</v>
      </c>
      <c r="CY185">
        <v>4</v>
      </c>
      <c r="CZ185">
        <v>3</v>
      </c>
      <c r="DA185">
        <v>1</v>
      </c>
      <c r="DB185">
        <v>1</v>
      </c>
      <c r="DC185">
        <v>1</v>
      </c>
      <c r="DD185">
        <v>1</v>
      </c>
      <c r="DE185">
        <v>4</v>
      </c>
      <c r="DF185">
        <v>4</v>
      </c>
      <c r="DG185">
        <v>112</v>
      </c>
      <c r="DH185" t="s">
        <v>539</v>
      </c>
      <c r="DI185" t="s">
        <v>344</v>
      </c>
      <c r="DJ185" t="s">
        <v>540</v>
      </c>
      <c r="DK185" t="s">
        <v>574</v>
      </c>
      <c r="DL185" t="s">
        <v>157</v>
      </c>
      <c r="DM185" t="s">
        <v>561</v>
      </c>
      <c r="DN185">
        <v>0</v>
      </c>
      <c r="DO185">
        <v>0</v>
      </c>
      <c r="DP185">
        <v>0</v>
      </c>
      <c r="DQ185">
        <v>0</v>
      </c>
      <c r="DR185">
        <v>0</v>
      </c>
      <c r="DS185" s="19">
        <f t="shared" si="4"/>
        <v>22.5</v>
      </c>
      <c r="DT185" s="19">
        <f t="shared" si="5"/>
        <v>0.9375</v>
      </c>
    </row>
    <row r="186" spans="1:124" hidden="1" x14ac:dyDescent="0.25">
      <c r="A186" t="s">
        <v>383</v>
      </c>
      <c r="B186" t="s">
        <v>323</v>
      </c>
      <c r="C186" t="s">
        <v>91</v>
      </c>
      <c r="D186" t="s">
        <v>293</v>
      </c>
      <c r="E186">
        <v>1000</v>
      </c>
      <c r="F186">
        <v>1044</v>
      </c>
      <c r="G186">
        <v>-44</v>
      </c>
      <c r="H186">
        <v>828</v>
      </c>
      <c r="I186">
        <v>0</v>
      </c>
      <c r="J186">
        <v>828</v>
      </c>
      <c r="K186">
        <v>792</v>
      </c>
      <c r="L186">
        <v>792</v>
      </c>
      <c r="M186">
        <v>0</v>
      </c>
      <c r="N186">
        <v>0</v>
      </c>
      <c r="O186">
        <v>336</v>
      </c>
      <c r="P186">
        <v>600</v>
      </c>
      <c r="Q186">
        <v>792</v>
      </c>
      <c r="R186">
        <v>0</v>
      </c>
      <c r="S186">
        <v>0.42424242424242425</v>
      </c>
      <c r="T186">
        <v>0.75757575757575757</v>
      </c>
      <c r="U186">
        <v>1</v>
      </c>
      <c r="V186" t="s">
        <v>435</v>
      </c>
      <c r="W186">
        <v>1100</v>
      </c>
      <c r="X186">
        <v>24</v>
      </c>
      <c r="Y186">
        <v>1</v>
      </c>
      <c r="Z186">
        <v>0</v>
      </c>
      <c r="AA186">
        <v>250</v>
      </c>
      <c r="AB186">
        <v>500</v>
      </c>
      <c r="AC186">
        <v>750</v>
      </c>
      <c r="AD186">
        <v>1000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">
        <v>537</v>
      </c>
      <c r="AP186" t="s">
        <v>543</v>
      </c>
      <c r="AQ186">
        <v>43617</v>
      </c>
      <c r="AR186">
        <v>43617</v>
      </c>
      <c r="AS186">
        <v>43617</v>
      </c>
      <c r="AT186">
        <v>43617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240</v>
      </c>
      <c r="CK186">
        <v>1080</v>
      </c>
      <c r="CL186">
        <v>1</v>
      </c>
      <c r="CM186">
        <v>504</v>
      </c>
      <c r="CN186">
        <v>1080</v>
      </c>
      <c r="CO186">
        <v>1</v>
      </c>
      <c r="CP186">
        <v>744</v>
      </c>
      <c r="CQ186">
        <v>1416</v>
      </c>
      <c r="CR186">
        <v>1</v>
      </c>
      <c r="CS186">
        <v>1008</v>
      </c>
      <c r="CT186">
        <v>1680</v>
      </c>
      <c r="CU186">
        <v>1</v>
      </c>
      <c r="CV186">
        <v>1272</v>
      </c>
      <c r="CW186">
        <v>1872</v>
      </c>
      <c r="CX186">
        <v>1</v>
      </c>
      <c r="CY186">
        <v>4</v>
      </c>
      <c r="CZ186">
        <v>4</v>
      </c>
      <c r="DA186">
        <v>0</v>
      </c>
      <c r="DB186">
        <v>0</v>
      </c>
      <c r="DC186">
        <v>1</v>
      </c>
      <c r="DD186">
        <v>1</v>
      </c>
      <c r="DE186">
        <v>4</v>
      </c>
      <c r="DF186">
        <v>2</v>
      </c>
      <c r="DG186">
        <v>872</v>
      </c>
      <c r="DH186" t="s">
        <v>539</v>
      </c>
      <c r="DI186" t="s">
        <v>338</v>
      </c>
      <c r="DJ186" t="s">
        <v>540</v>
      </c>
      <c r="DK186" t="s">
        <v>574</v>
      </c>
      <c r="DL186" t="s">
        <v>157</v>
      </c>
      <c r="DM186" t="s">
        <v>561</v>
      </c>
      <c r="DN186">
        <v>0</v>
      </c>
      <c r="DO186">
        <v>0</v>
      </c>
      <c r="DP186">
        <v>0</v>
      </c>
      <c r="DQ186">
        <v>0</v>
      </c>
      <c r="DR186">
        <v>0</v>
      </c>
      <c r="DS186" s="19">
        <f t="shared" si="4"/>
        <v>275</v>
      </c>
      <c r="DT186" s="19">
        <f t="shared" si="5"/>
        <v>11.458333333333334</v>
      </c>
    </row>
    <row r="187" spans="1:124" hidden="1" x14ac:dyDescent="0.25">
      <c r="A187" t="s">
        <v>383</v>
      </c>
      <c r="B187" t="s">
        <v>323</v>
      </c>
      <c r="C187" t="s">
        <v>114</v>
      </c>
      <c r="D187" t="s">
        <v>115</v>
      </c>
      <c r="E187">
        <v>260</v>
      </c>
      <c r="F187">
        <v>288</v>
      </c>
      <c r="G187">
        <v>-28</v>
      </c>
      <c r="H187">
        <v>264</v>
      </c>
      <c r="I187">
        <v>0</v>
      </c>
      <c r="J187">
        <v>264</v>
      </c>
      <c r="K187">
        <v>312</v>
      </c>
      <c r="L187">
        <v>312</v>
      </c>
      <c r="M187">
        <v>0</v>
      </c>
      <c r="N187">
        <v>0</v>
      </c>
      <c r="O187">
        <v>168</v>
      </c>
      <c r="P187">
        <v>312</v>
      </c>
      <c r="Q187">
        <v>312</v>
      </c>
      <c r="R187">
        <v>0</v>
      </c>
      <c r="S187">
        <v>0.53846153846153844</v>
      </c>
      <c r="T187">
        <v>1</v>
      </c>
      <c r="U187">
        <v>1</v>
      </c>
      <c r="V187" t="s">
        <v>435</v>
      </c>
      <c r="W187">
        <v>260</v>
      </c>
      <c r="X187">
        <v>24</v>
      </c>
      <c r="Y187">
        <v>1</v>
      </c>
      <c r="Z187">
        <v>0</v>
      </c>
      <c r="AA187">
        <v>65</v>
      </c>
      <c r="AB187">
        <v>130</v>
      </c>
      <c r="AC187">
        <v>195</v>
      </c>
      <c r="AD187">
        <v>260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">
        <v>537</v>
      </c>
      <c r="AP187" t="s">
        <v>543</v>
      </c>
      <c r="AQ187">
        <v>43617</v>
      </c>
      <c r="AR187">
        <v>43617</v>
      </c>
      <c r="AS187">
        <v>43617</v>
      </c>
      <c r="AT187">
        <v>43617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72</v>
      </c>
      <c r="CK187">
        <v>240</v>
      </c>
      <c r="CL187">
        <v>1</v>
      </c>
      <c r="CM187">
        <v>120</v>
      </c>
      <c r="CN187">
        <v>240</v>
      </c>
      <c r="CO187">
        <v>1</v>
      </c>
      <c r="CP187">
        <v>192</v>
      </c>
      <c r="CQ187">
        <v>408</v>
      </c>
      <c r="CR187">
        <v>1</v>
      </c>
      <c r="CS187">
        <v>264</v>
      </c>
      <c r="CT187">
        <v>552</v>
      </c>
      <c r="CU187">
        <v>1</v>
      </c>
      <c r="CV187">
        <v>336</v>
      </c>
      <c r="CW187">
        <v>552</v>
      </c>
      <c r="CX187">
        <v>1</v>
      </c>
      <c r="CY187">
        <v>4</v>
      </c>
      <c r="CZ187">
        <v>4</v>
      </c>
      <c r="DA187">
        <v>0</v>
      </c>
      <c r="DB187">
        <v>1</v>
      </c>
      <c r="DC187">
        <v>1</v>
      </c>
      <c r="DD187">
        <v>1</v>
      </c>
      <c r="DE187">
        <v>4</v>
      </c>
      <c r="DF187">
        <v>3</v>
      </c>
      <c r="DG187">
        <v>292</v>
      </c>
      <c r="DH187" t="s">
        <v>539</v>
      </c>
      <c r="DI187" t="s">
        <v>342</v>
      </c>
      <c r="DJ187" t="s">
        <v>540</v>
      </c>
      <c r="DK187" t="s">
        <v>574</v>
      </c>
      <c r="DL187" t="s">
        <v>157</v>
      </c>
      <c r="DM187" t="s">
        <v>561</v>
      </c>
      <c r="DN187">
        <v>0</v>
      </c>
      <c r="DO187">
        <v>0</v>
      </c>
      <c r="DP187">
        <v>0</v>
      </c>
      <c r="DQ187">
        <v>0</v>
      </c>
      <c r="DR187">
        <v>0</v>
      </c>
      <c r="DS187" s="19">
        <f t="shared" si="4"/>
        <v>65</v>
      </c>
      <c r="DT187" s="19">
        <f t="shared" si="5"/>
        <v>2.7083333333333335</v>
      </c>
    </row>
    <row r="188" spans="1:124" hidden="1" x14ac:dyDescent="0.25">
      <c r="A188" t="s">
        <v>383</v>
      </c>
      <c r="B188" t="s">
        <v>323</v>
      </c>
      <c r="C188" t="s">
        <v>116</v>
      </c>
      <c r="D188" t="s">
        <v>117</v>
      </c>
      <c r="E188">
        <v>30</v>
      </c>
      <c r="F188">
        <v>60</v>
      </c>
      <c r="G188">
        <v>-30</v>
      </c>
      <c r="H188">
        <v>0</v>
      </c>
      <c r="I188">
        <v>0</v>
      </c>
      <c r="J188">
        <v>0</v>
      </c>
      <c r="K188">
        <v>20</v>
      </c>
      <c r="L188">
        <v>20</v>
      </c>
      <c r="M188">
        <v>0</v>
      </c>
      <c r="N188">
        <v>0</v>
      </c>
      <c r="O188">
        <v>20</v>
      </c>
      <c r="P188">
        <v>20</v>
      </c>
      <c r="Q188">
        <v>20</v>
      </c>
      <c r="R188">
        <v>0</v>
      </c>
      <c r="S188">
        <v>1</v>
      </c>
      <c r="T188">
        <v>1</v>
      </c>
      <c r="U188">
        <v>1</v>
      </c>
      <c r="V188" t="s">
        <v>435</v>
      </c>
      <c r="W188">
        <v>30</v>
      </c>
      <c r="X188">
        <v>10</v>
      </c>
      <c r="Y188">
        <v>1</v>
      </c>
      <c r="Z188">
        <v>0</v>
      </c>
      <c r="AA188">
        <v>7.5</v>
      </c>
      <c r="AB188">
        <v>15</v>
      </c>
      <c r="AC188">
        <v>22.5</v>
      </c>
      <c r="AD188">
        <v>30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">
        <v>537</v>
      </c>
      <c r="AP188" t="s">
        <v>543</v>
      </c>
      <c r="AQ188">
        <v>43617</v>
      </c>
      <c r="AR188">
        <v>43617</v>
      </c>
      <c r="AS188">
        <v>43617</v>
      </c>
      <c r="AT188">
        <v>43617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10</v>
      </c>
      <c r="CK188">
        <v>40</v>
      </c>
      <c r="CL188">
        <v>1</v>
      </c>
      <c r="CM188">
        <v>20</v>
      </c>
      <c r="CN188">
        <v>40</v>
      </c>
      <c r="CO188">
        <v>1</v>
      </c>
      <c r="CP188">
        <v>20</v>
      </c>
      <c r="CQ188">
        <v>60</v>
      </c>
      <c r="CR188">
        <v>1</v>
      </c>
      <c r="CS188">
        <v>30</v>
      </c>
      <c r="CT188">
        <v>60</v>
      </c>
      <c r="CU188">
        <v>1</v>
      </c>
      <c r="CV188">
        <v>40</v>
      </c>
      <c r="CW188">
        <v>60</v>
      </c>
      <c r="CX188">
        <v>1</v>
      </c>
      <c r="CY188">
        <v>4</v>
      </c>
      <c r="CZ188">
        <v>4</v>
      </c>
      <c r="DA188">
        <v>0</v>
      </c>
      <c r="DB188">
        <v>1</v>
      </c>
      <c r="DC188">
        <v>1</v>
      </c>
      <c r="DD188">
        <v>1</v>
      </c>
      <c r="DE188">
        <v>4</v>
      </c>
      <c r="DF188">
        <v>3</v>
      </c>
      <c r="DG188">
        <v>30</v>
      </c>
      <c r="DH188" t="s">
        <v>539</v>
      </c>
      <c r="DI188" t="s">
        <v>350</v>
      </c>
      <c r="DJ188" t="s">
        <v>540</v>
      </c>
      <c r="DK188" t="s">
        <v>574</v>
      </c>
      <c r="DL188" t="s">
        <v>157</v>
      </c>
      <c r="DM188" t="s">
        <v>561</v>
      </c>
      <c r="DN188">
        <v>0</v>
      </c>
      <c r="DO188">
        <v>0</v>
      </c>
      <c r="DP188">
        <v>0</v>
      </c>
      <c r="DQ188">
        <v>0</v>
      </c>
      <c r="DR188">
        <v>0</v>
      </c>
      <c r="DS188" s="19">
        <f t="shared" si="4"/>
        <v>7.5</v>
      </c>
      <c r="DT188" s="19">
        <f t="shared" si="5"/>
        <v>0.75</v>
      </c>
    </row>
    <row r="189" spans="1:124" hidden="1" x14ac:dyDescent="0.25">
      <c r="A189" t="s">
        <v>383</v>
      </c>
      <c r="B189" t="s">
        <v>323</v>
      </c>
      <c r="C189" t="s">
        <v>71</v>
      </c>
      <c r="D189" t="s">
        <v>272</v>
      </c>
      <c r="E189">
        <v>5400</v>
      </c>
      <c r="F189">
        <v>5592</v>
      </c>
      <c r="G189">
        <v>-192</v>
      </c>
      <c r="H189">
        <v>1512</v>
      </c>
      <c r="I189">
        <v>0</v>
      </c>
      <c r="J189">
        <v>1512</v>
      </c>
      <c r="K189">
        <v>2616</v>
      </c>
      <c r="L189">
        <v>2616</v>
      </c>
      <c r="M189">
        <v>0</v>
      </c>
      <c r="N189">
        <v>0</v>
      </c>
      <c r="O189">
        <v>0</v>
      </c>
      <c r="P189">
        <v>2616</v>
      </c>
      <c r="Q189">
        <v>2616</v>
      </c>
      <c r="R189">
        <v>0</v>
      </c>
      <c r="S189">
        <v>0</v>
      </c>
      <c r="T189">
        <v>1</v>
      </c>
      <c r="U189">
        <v>1</v>
      </c>
      <c r="V189" t="s">
        <v>435</v>
      </c>
      <c r="W189">
        <v>5400</v>
      </c>
      <c r="X189">
        <v>24</v>
      </c>
      <c r="Y189">
        <v>1</v>
      </c>
      <c r="Z189">
        <v>0</v>
      </c>
      <c r="AA189">
        <v>1350</v>
      </c>
      <c r="AB189">
        <v>2700</v>
      </c>
      <c r="AC189">
        <v>4050</v>
      </c>
      <c r="AD189">
        <v>5400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">
        <v>537</v>
      </c>
      <c r="AP189" t="s">
        <v>543</v>
      </c>
      <c r="AQ189">
        <v>43617</v>
      </c>
      <c r="AR189">
        <v>43617</v>
      </c>
      <c r="AS189">
        <v>43617</v>
      </c>
      <c r="AT189">
        <v>43617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1344</v>
      </c>
      <c r="CK189">
        <v>4488</v>
      </c>
      <c r="CL189">
        <v>1</v>
      </c>
      <c r="CM189">
        <v>2712</v>
      </c>
      <c r="CN189">
        <v>4488</v>
      </c>
      <c r="CO189">
        <v>1</v>
      </c>
      <c r="CP189">
        <v>4056</v>
      </c>
      <c r="CQ189">
        <v>4488</v>
      </c>
      <c r="CR189">
        <v>1</v>
      </c>
      <c r="CS189">
        <v>5400</v>
      </c>
      <c r="CT189">
        <v>6456</v>
      </c>
      <c r="CU189">
        <v>1</v>
      </c>
      <c r="CV189">
        <v>6744</v>
      </c>
      <c r="CW189">
        <v>7104</v>
      </c>
      <c r="CX189">
        <v>1</v>
      </c>
      <c r="CY189">
        <v>4</v>
      </c>
      <c r="CZ189">
        <v>4</v>
      </c>
      <c r="DA189">
        <v>0</v>
      </c>
      <c r="DB189">
        <v>0</v>
      </c>
      <c r="DC189">
        <v>1</v>
      </c>
      <c r="DD189">
        <v>1</v>
      </c>
      <c r="DE189">
        <v>4</v>
      </c>
      <c r="DF189">
        <v>2</v>
      </c>
      <c r="DG189">
        <v>1704</v>
      </c>
      <c r="DH189" t="s">
        <v>539</v>
      </c>
      <c r="DI189" t="s">
        <v>340</v>
      </c>
      <c r="DJ189" t="s">
        <v>540</v>
      </c>
      <c r="DK189" t="s">
        <v>574</v>
      </c>
      <c r="DL189" t="s">
        <v>167</v>
      </c>
      <c r="DM189" t="s">
        <v>570</v>
      </c>
      <c r="DN189">
        <v>0</v>
      </c>
      <c r="DO189">
        <v>0</v>
      </c>
      <c r="DP189">
        <v>0</v>
      </c>
      <c r="DQ189">
        <v>0</v>
      </c>
      <c r="DR189">
        <v>0</v>
      </c>
      <c r="DS189" s="19">
        <f t="shared" si="4"/>
        <v>1350</v>
      </c>
      <c r="DT189" s="19">
        <f t="shared" si="5"/>
        <v>56.25</v>
      </c>
    </row>
    <row r="190" spans="1:124" hidden="1" x14ac:dyDescent="0.25">
      <c r="A190" t="s">
        <v>383</v>
      </c>
      <c r="B190" t="s">
        <v>323</v>
      </c>
      <c r="C190" t="s">
        <v>72</v>
      </c>
      <c r="D190" t="s">
        <v>73</v>
      </c>
      <c r="E190">
        <v>6100</v>
      </c>
      <c r="F190">
        <v>8040</v>
      </c>
      <c r="G190">
        <v>-1940</v>
      </c>
      <c r="H190">
        <v>480</v>
      </c>
      <c r="I190">
        <v>0</v>
      </c>
      <c r="J190">
        <v>480</v>
      </c>
      <c r="K190">
        <v>4530</v>
      </c>
      <c r="L190">
        <v>4530</v>
      </c>
      <c r="M190">
        <v>0</v>
      </c>
      <c r="N190">
        <v>450</v>
      </c>
      <c r="O190">
        <v>750</v>
      </c>
      <c r="P190">
        <v>4530</v>
      </c>
      <c r="Q190">
        <v>4530</v>
      </c>
      <c r="R190">
        <v>9.9337748344370855E-2</v>
      </c>
      <c r="S190">
        <v>0.16556291390728478</v>
      </c>
      <c r="T190">
        <v>1</v>
      </c>
      <c r="U190">
        <v>1</v>
      </c>
      <c r="V190" t="s">
        <v>435</v>
      </c>
      <c r="W190">
        <v>6300</v>
      </c>
      <c r="X190">
        <v>30</v>
      </c>
      <c r="Y190">
        <v>1</v>
      </c>
      <c r="Z190">
        <v>0</v>
      </c>
      <c r="AA190">
        <v>1525</v>
      </c>
      <c r="AB190">
        <v>3050</v>
      </c>
      <c r="AC190">
        <v>4575</v>
      </c>
      <c r="AD190">
        <v>6100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 t="s">
        <v>537</v>
      </c>
      <c r="AP190" t="s">
        <v>543</v>
      </c>
      <c r="AQ190">
        <v>43617</v>
      </c>
      <c r="AR190">
        <v>43617</v>
      </c>
      <c r="AS190">
        <v>43617</v>
      </c>
      <c r="AT190">
        <v>43617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1530</v>
      </c>
      <c r="CK190">
        <v>3990</v>
      </c>
      <c r="CL190">
        <v>1</v>
      </c>
      <c r="CM190">
        <v>3060</v>
      </c>
      <c r="CN190">
        <v>3990</v>
      </c>
      <c r="CO190">
        <v>1</v>
      </c>
      <c r="CP190">
        <v>4590</v>
      </c>
      <c r="CQ190">
        <v>4740</v>
      </c>
      <c r="CR190">
        <v>1</v>
      </c>
      <c r="CS190">
        <v>6090</v>
      </c>
      <c r="CT190">
        <v>7410</v>
      </c>
      <c r="CU190">
        <v>1</v>
      </c>
      <c r="CV190">
        <v>7680</v>
      </c>
      <c r="CW190">
        <v>8520</v>
      </c>
      <c r="CX190">
        <v>1</v>
      </c>
      <c r="CY190">
        <v>4</v>
      </c>
      <c r="CZ190">
        <v>4</v>
      </c>
      <c r="DA190">
        <v>0</v>
      </c>
      <c r="DB190">
        <v>0</v>
      </c>
      <c r="DC190">
        <v>1</v>
      </c>
      <c r="DD190">
        <v>1</v>
      </c>
      <c r="DE190">
        <v>4</v>
      </c>
      <c r="DF190">
        <v>2</v>
      </c>
      <c r="DG190">
        <v>2420</v>
      </c>
      <c r="DH190" t="s">
        <v>539</v>
      </c>
      <c r="DI190" t="s">
        <v>354</v>
      </c>
      <c r="DJ190" t="s">
        <v>540</v>
      </c>
      <c r="DK190" t="s">
        <v>574</v>
      </c>
      <c r="DL190" t="s">
        <v>166</v>
      </c>
      <c r="DM190" t="s">
        <v>542</v>
      </c>
      <c r="DN190">
        <v>0</v>
      </c>
      <c r="DO190">
        <v>0</v>
      </c>
      <c r="DP190">
        <v>0</v>
      </c>
      <c r="DQ190">
        <v>0</v>
      </c>
      <c r="DR190">
        <v>0</v>
      </c>
      <c r="DS190" s="19">
        <f t="shared" si="4"/>
        <v>1575</v>
      </c>
      <c r="DT190" s="19">
        <f t="shared" si="5"/>
        <v>52.5</v>
      </c>
    </row>
    <row r="191" spans="1:124" hidden="1" x14ac:dyDescent="0.25">
      <c r="A191" t="s">
        <v>383</v>
      </c>
      <c r="B191" t="s">
        <v>323</v>
      </c>
      <c r="C191" t="s">
        <v>65</v>
      </c>
      <c r="D191" t="s">
        <v>66</v>
      </c>
      <c r="E191">
        <v>4900</v>
      </c>
      <c r="F191">
        <v>6105</v>
      </c>
      <c r="G191">
        <v>-1205</v>
      </c>
      <c r="H191">
        <v>390</v>
      </c>
      <c r="I191">
        <v>0</v>
      </c>
      <c r="J191">
        <v>390</v>
      </c>
      <c r="K191">
        <v>2250</v>
      </c>
      <c r="L191">
        <v>2250</v>
      </c>
      <c r="M191">
        <v>0</v>
      </c>
      <c r="N191">
        <v>0</v>
      </c>
      <c r="O191">
        <v>0</v>
      </c>
      <c r="P191">
        <v>1710</v>
      </c>
      <c r="Q191">
        <v>2250</v>
      </c>
      <c r="R191">
        <v>0</v>
      </c>
      <c r="S191">
        <v>0</v>
      </c>
      <c r="T191">
        <v>0.76</v>
      </c>
      <c r="U191">
        <v>1</v>
      </c>
      <c r="V191" t="s">
        <v>435</v>
      </c>
      <c r="W191">
        <v>5100</v>
      </c>
      <c r="X191">
        <v>30</v>
      </c>
      <c r="Y191">
        <v>1</v>
      </c>
      <c r="Z191">
        <v>0</v>
      </c>
      <c r="AA191">
        <v>1225</v>
      </c>
      <c r="AB191">
        <v>2450</v>
      </c>
      <c r="AC191">
        <v>3675</v>
      </c>
      <c r="AD191">
        <v>4900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">
        <v>537</v>
      </c>
      <c r="AP191" t="s">
        <v>543</v>
      </c>
      <c r="AQ191">
        <v>43617</v>
      </c>
      <c r="AR191">
        <v>43617</v>
      </c>
      <c r="AS191">
        <v>43617</v>
      </c>
      <c r="AT191">
        <v>43617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1230</v>
      </c>
      <c r="CK191">
        <v>4245</v>
      </c>
      <c r="CL191">
        <v>1</v>
      </c>
      <c r="CM191">
        <v>2460</v>
      </c>
      <c r="CN191">
        <v>4245</v>
      </c>
      <c r="CO191">
        <v>1</v>
      </c>
      <c r="CP191">
        <v>3690</v>
      </c>
      <c r="CQ191">
        <v>4245</v>
      </c>
      <c r="CR191">
        <v>1</v>
      </c>
      <c r="CS191">
        <v>4890</v>
      </c>
      <c r="CT191">
        <v>5955</v>
      </c>
      <c r="CU191">
        <v>1</v>
      </c>
      <c r="CV191">
        <v>6180</v>
      </c>
      <c r="CW191">
        <v>6495</v>
      </c>
      <c r="CX191">
        <v>1</v>
      </c>
      <c r="CY191">
        <v>4</v>
      </c>
      <c r="CZ191">
        <v>4</v>
      </c>
      <c r="DA191">
        <v>0</v>
      </c>
      <c r="DB191">
        <v>0</v>
      </c>
      <c r="DC191">
        <v>1</v>
      </c>
      <c r="DD191">
        <v>1</v>
      </c>
      <c r="DE191">
        <v>4</v>
      </c>
      <c r="DF191">
        <v>2</v>
      </c>
      <c r="DG191">
        <v>1595</v>
      </c>
      <c r="DH191" t="s">
        <v>539</v>
      </c>
      <c r="DI191" t="s">
        <v>366</v>
      </c>
      <c r="DJ191" t="s">
        <v>540</v>
      </c>
      <c r="DK191" t="s">
        <v>574</v>
      </c>
      <c r="DL191" t="s">
        <v>166</v>
      </c>
      <c r="DM191" t="s">
        <v>542</v>
      </c>
      <c r="DN191">
        <v>0</v>
      </c>
      <c r="DO191">
        <v>0</v>
      </c>
      <c r="DP191">
        <v>0</v>
      </c>
      <c r="DQ191">
        <v>0</v>
      </c>
      <c r="DR191">
        <v>0</v>
      </c>
      <c r="DS191" s="19">
        <f t="shared" si="4"/>
        <v>1275</v>
      </c>
      <c r="DT191" s="19">
        <f t="shared" si="5"/>
        <v>42.5</v>
      </c>
    </row>
    <row r="192" spans="1:124" hidden="1" x14ac:dyDescent="0.25">
      <c r="A192" t="s">
        <v>383</v>
      </c>
      <c r="B192" t="s">
        <v>323</v>
      </c>
      <c r="C192" t="s">
        <v>44</v>
      </c>
      <c r="D192" t="s">
        <v>45</v>
      </c>
      <c r="E192">
        <v>6300</v>
      </c>
      <c r="F192">
        <v>6240</v>
      </c>
      <c r="G192">
        <v>60</v>
      </c>
      <c r="H192">
        <v>2130</v>
      </c>
      <c r="I192">
        <v>0.01</v>
      </c>
      <c r="J192">
        <v>2130.0100000000002</v>
      </c>
      <c r="K192">
        <v>3750</v>
      </c>
      <c r="L192">
        <v>3750</v>
      </c>
      <c r="M192">
        <v>0</v>
      </c>
      <c r="N192">
        <v>810</v>
      </c>
      <c r="O192">
        <v>810</v>
      </c>
      <c r="P192">
        <v>2970</v>
      </c>
      <c r="Q192">
        <v>3750</v>
      </c>
      <c r="R192">
        <v>0.216</v>
      </c>
      <c r="S192">
        <v>0.216</v>
      </c>
      <c r="T192">
        <v>0.79200000000000004</v>
      </c>
      <c r="U192">
        <v>1</v>
      </c>
      <c r="V192" t="s">
        <v>435</v>
      </c>
      <c r="W192">
        <v>6600</v>
      </c>
      <c r="X192">
        <v>30</v>
      </c>
      <c r="Y192">
        <v>1</v>
      </c>
      <c r="Z192">
        <v>0</v>
      </c>
      <c r="AA192">
        <v>1575</v>
      </c>
      <c r="AB192">
        <v>3150</v>
      </c>
      <c r="AC192">
        <v>4725</v>
      </c>
      <c r="AD192">
        <v>6300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 t="s">
        <v>537</v>
      </c>
      <c r="AP192" t="s">
        <v>543</v>
      </c>
      <c r="AQ192">
        <v>43617</v>
      </c>
      <c r="AR192">
        <v>43617</v>
      </c>
      <c r="AS192">
        <v>43617</v>
      </c>
      <c r="AT192">
        <v>43617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1590</v>
      </c>
      <c r="CK192">
        <v>4620.01</v>
      </c>
      <c r="CL192">
        <v>1</v>
      </c>
      <c r="CM192">
        <v>3150</v>
      </c>
      <c r="CN192">
        <v>5430</v>
      </c>
      <c r="CO192">
        <v>1</v>
      </c>
      <c r="CP192">
        <v>4740</v>
      </c>
      <c r="CQ192">
        <v>5430</v>
      </c>
      <c r="CR192">
        <v>1</v>
      </c>
      <c r="CS192">
        <v>6300</v>
      </c>
      <c r="CT192">
        <v>7590</v>
      </c>
      <c r="CU192">
        <v>1</v>
      </c>
      <c r="CV192">
        <v>7950</v>
      </c>
      <c r="CW192">
        <v>8370</v>
      </c>
      <c r="CX192">
        <v>1</v>
      </c>
      <c r="CY192">
        <v>4</v>
      </c>
      <c r="CZ192">
        <v>4</v>
      </c>
      <c r="DA192">
        <v>0</v>
      </c>
      <c r="DB192">
        <v>0</v>
      </c>
      <c r="DC192">
        <v>1</v>
      </c>
      <c r="DD192">
        <v>1</v>
      </c>
      <c r="DE192">
        <v>4</v>
      </c>
      <c r="DF192">
        <v>2</v>
      </c>
      <c r="DG192">
        <v>2070.0100000000002</v>
      </c>
      <c r="DH192" t="s">
        <v>539</v>
      </c>
      <c r="DI192" t="s">
        <v>342</v>
      </c>
      <c r="DJ192" t="s">
        <v>540</v>
      </c>
      <c r="DK192" t="s">
        <v>574</v>
      </c>
      <c r="DL192" t="s">
        <v>166</v>
      </c>
      <c r="DM192" t="s">
        <v>542</v>
      </c>
      <c r="DN192">
        <v>0</v>
      </c>
      <c r="DO192">
        <v>0</v>
      </c>
      <c r="DP192">
        <v>0</v>
      </c>
      <c r="DQ192">
        <v>0</v>
      </c>
      <c r="DR192">
        <v>0</v>
      </c>
      <c r="DS192" s="19">
        <f t="shared" si="4"/>
        <v>1650</v>
      </c>
      <c r="DT192" s="19">
        <f t="shared" si="5"/>
        <v>55</v>
      </c>
    </row>
    <row r="193" spans="1:124" hidden="1" x14ac:dyDescent="0.25">
      <c r="A193" t="s">
        <v>383</v>
      </c>
      <c r="B193" t="s">
        <v>323</v>
      </c>
      <c r="C193" t="s">
        <v>34</v>
      </c>
      <c r="D193" t="s">
        <v>35</v>
      </c>
      <c r="E193">
        <v>26000</v>
      </c>
      <c r="F193">
        <v>25470</v>
      </c>
      <c r="G193">
        <v>530</v>
      </c>
      <c r="H193">
        <v>9030</v>
      </c>
      <c r="I193">
        <v>0.04</v>
      </c>
      <c r="J193">
        <v>9030.0400000000009</v>
      </c>
      <c r="K193">
        <v>19860</v>
      </c>
      <c r="L193">
        <v>19860</v>
      </c>
      <c r="M193">
        <v>0</v>
      </c>
      <c r="N193">
        <v>8190</v>
      </c>
      <c r="O193">
        <v>8190</v>
      </c>
      <c r="P193">
        <v>17910</v>
      </c>
      <c r="Q193">
        <v>19860</v>
      </c>
      <c r="R193">
        <v>0.41238670694864049</v>
      </c>
      <c r="S193">
        <v>0.41238670694864049</v>
      </c>
      <c r="T193">
        <v>0.90181268882175225</v>
      </c>
      <c r="U193">
        <v>1</v>
      </c>
      <c r="V193" t="s">
        <v>435</v>
      </c>
      <c r="W193">
        <v>26900</v>
      </c>
      <c r="X193">
        <v>30</v>
      </c>
      <c r="Y193">
        <v>1</v>
      </c>
      <c r="Z193">
        <v>0</v>
      </c>
      <c r="AA193">
        <v>6500</v>
      </c>
      <c r="AB193">
        <v>13000</v>
      </c>
      <c r="AC193">
        <v>19500</v>
      </c>
      <c r="AD193">
        <v>26000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 t="s">
        <v>537</v>
      </c>
      <c r="AP193" t="s">
        <v>543</v>
      </c>
      <c r="AQ193">
        <v>43617</v>
      </c>
      <c r="AR193">
        <v>43617</v>
      </c>
      <c r="AS193">
        <v>43617</v>
      </c>
      <c r="AT193">
        <v>43617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6510</v>
      </c>
      <c r="CK193">
        <v>14640.04</v>
      </c>
      <c r="CL193">
        <v>1</v>
      </c>
      <c r="CM193">
        <v>12990</v>
      </c>
      <c r="CN193">
        <v>22830</v>
      </c>
      <c r="CO193">
        <v>1</v>
      </c>
      <c r="CP193">
        <v>19500</v>
      </c>
      <c r="CQ193">
        <v>22830</v>
      </c>
      <c r="CR193">
        <v>1</v>
      </c>
      <c r="CS193">
        <v>26010</v>
      </c>
      <c r="CT193">
        <v>29550</v>
      </c>
      <c r="CU193">
        <v>1</v>
      </c>
      <c r="CV193">
        <v>32730</v>
      </c>
      <c r="CW193">
        <v>34500</v>
      </c>
      <c r="CX193">
        <v>1</v>
      </c>
      <c r="CY193">
        <v>4</v>
      </c>
      <c r="CZ193">
        <v>4</v>
      </c>
      <c r="DA193">
        <v>1</v>
      </c>
      <c r="DB193">
        <v>0</v>
      </c>
      <c r="DC193">
        <v>1</v>
      </c>
      <c r="DD193">
        <v>1</v>
      </c>
      <c r="DE193">
        <v>4</v>
      </c>
      <c r="DF193">
        <v>3</v>
      </c>
      <c r="DG193">
        <v>8500.0400000000009</v>
      </c>
      <c r="DH193" t="s">
        <v>539</v>
      </c>
      <c r="DI193" t="s">
        <v>338</v>
      </c>
      <c r="DJ193" t="s">
        <v>540</v>
      </c>
      <c r="DK193" t="s">
        <v>574</v>
      </c>
      <c r="DL193" t="s">
        <v>166</v>
      </c>
      <c r="DM193" t="s">
        <v>542</v>
      </c>
      <c r="DN193">
        <v>0</v>
      </c>
      <c r="DO193">
        <v>0</v>
      </c>
      <c r="DP193">
        <v>0</v>
      </c>
      <c r="DQ193">
        <v>0</v>
      </c>
      <c r="DR193">
        <v>0</v>
      </c>
      <c r="DS193" s="19">
        <f t="shared" si="4"/>
        <v>6725</v>
      </c>
      <c r="DT193" s="19">
        <f t="shared" si="5"/>
        <v>224.16666666666666</v>
      </c>
    </row>
    <row r="194" spans="1:124" hidden="1" x14ac:dyDescent="0.25">
      <c r="A194" t="s">
        <v>383</v>
      </c>
      <c r="B194" t="s">
        <v>323</v>
      </c>
      <c r="C194" t="s">
        <v>60</v>
      </c>
      <c r="D194" t="s">
        <v>61</v>
      </c>
      <c r="E194">
        <v>3500</v>
      </c>
      <c r="F194">
        <v>4275</v>
      </c>
      <c r="G194">
        <v>-775</v>
      </c>
      <c r="H194">
        <v>360</v>
      </c>
      <c r="I194">
        <v>0</v>
      </c>
      <c r="J194">
        <v>360</v>
      </c>
      <c r="K194">
        <v>1680</v>
      </c>
      <c r="L194">
        <v>1680</v>
      </c>
      <c r="M194">
        <v>0</v>
      </c>
      <c r="N194">
        <v>0</v>
      </c>
      <c r="O194">
        <v>0</v>
      </c>
      <c r="P194">
        <v>1290</v>
      </c>
      <c r="Q194">
        <v>1680</v>
      </c>
      <c r="R194">
        <v>0</v>
      </c>
      <c r="S194">
        <v>0</v>
      </c>
      <c r="T194">
        <v>0.7678571428571429</v>
      </c>
      <c r="U194">
        <v>1</v>
      </c>
      <c r="V194" t="s">
        <v>435</v>
      </c>
      <c r="W194">
        <v>3600</v>
      </c>
      <c r="X194">
        <v>30</v>
      </c>
      <c r="Y194">
        <v>1</v>
      </c>
      <c r="Z194">
        <v>0</v>
      </c>
      <c r="AA194">
        <v>875</v>
      </c>
      <c r="AB194">
        <v>1750</v>
      </c>
      <c r="AC194">
        <v>2625</v>
      </c>
      <c r="AD194">
        <v>3500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">
        <v>537</v>
      </c>
      <c r="AP194" t="s">
        <v>543</v>
      </c>
      <c r="AQ194">
        <v>43617</v>
      </c>
      <c r="AR194">
        <v>43617</v>
      </c>
      <c r="AS194">
        <v>43617</v>
      </c>
      <c r="AT194">
        <v>43617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870</v>
      </c>
      <c r="CK194">
        <v>2955</v>
      </c>
      <c r="CL194">
        <v>1</v>
      </c>
      <c r="CM194">
        <v>1740</v>
      </c>
      <c r="CN194">
        <v>2955</v>
      </c>
      <c r="CO194">
        <v>1</v>
      </c>
      <c r="CP194">
        <v>2640</v>
      </c>
      <c r="CQ194">
        <v>2955</v>
      </c>
      <c r="CR194">
        <v>1</v>
      </c>
      <c r="CS194">
        <v>3510</v>
      </c>
      <c r="CT194">
        <v>4245</v>
      </c>
      <c r="CU194">
        <v>1</v>
      </c>
      <c r="CV194">
        <v>4410</v>
      </c>
      <c r="CW194">
        <v>4635</v>
      </c>
      <c r="CX194">
        <v>1</v>
      </c>
      <c r="CY194">
        <v>4</v>
      </c>
      <c r="CZ194">
        <v>4</v>
      </c>
      <c r="DA194">
        <v>0</v>
      </c>
      <c r="DB194">
        <v>0</v>
      </c>
      <c r="DC194">
        <v>1</v>
      </c>
      <c r="DD194">
        <v>1</v>
      </c>
      <c r="DE194">
        <v>4</v>
      </c>
      <c r="DF194">
        <v>2</v>
      </c>
      <c r="DG194">
        <v>1135</v>
      </c>
      <c r="DH194" t="s">
        <v>539</v>
      </c>
      <c r="DI194" t="s">
        <v>344</v>
      </c>
      <c r="DJ194" t="s">
        <v>540</v>
      </c>
      <c r="DK194" t="s">
        <v>574</v>
      </c>
      <c r="DL194" t="s">
        <v>166</v>
      </c>
      <c r="DM194" t="s">
        <v>542</v>
      </c>
      <c r="DN194">
        <v>0</v>
      </c>
      <c r="DO194">
        <v>0</v>
      </c>
      <c r="DP194">
        <v>0</v>
      </c>
      <c r="DQ194">
        <v>0</v>
      </c>
      <c r="DR194">
        <v>0</v>
      </c>
      <c r="DS194" s="19">
        <f t="shared" si="4"/>
        <v>900</v>
      </c>
      <c r="DT194" s="19">
        <f t="shared" si="5"/>
        <v>30</v>
      </c>
    </row>
    <row r="195" spans="1:124" hidden="1" x14ac:dyDescent="0.25">
      <c r="A195" t="s">
        <v>383</v>
      </c>
      <c r="B195" t="s">
        <v>323</v>
      </c>
      <c r="C195" t="s">
        <v>67</v>
      </c>
      <c r="D195" t="s">
        <v>68</v>
      </c>
      <c r="E195">
        <v>210</v>
      </c>
      <c r="F195">
        <v>207</v>
      </c>
      <c r="G195">
        <v>3</v>
      </c>
      <c r="H195">
        <v>234</v>
      </c>
      <c r="I195">
        <v>0</v>
      </c>
      <c r="J195">
        <v>234</v>
      </c>
      <c r="K195">
        <v>189</v>
      </c>
      <c r="L195">
        <v>189</v>
      </c>
      <c r="M195">
        <v>0</v>
      </c>
      <c r="N195">
        <v>183</v>
      </c>
      <c r="O195">
        <v>189</v>
      </c>
      <c r="P195">
        <v>189</v>
      </c>
      <c r="Q195">
        <v>189</v>
      </c>
      <c r="R195">
        <v>0.96825396825396826</v>
      </c>
      <c r="S195">
        <v>1</v>
      </c>
      <c r="T195">
        <v>1</v>
      </c>
      <c r="U195">
        <v>1</v>
      </c>
      <c r="V195" t="s">
        <v>435</v>
      </c>
      <c r="W195">
        <v>210</v>
      </c>
      <c r="X195">
        <v>3</v>
      </c>
      <c r="Y195">
        <v>1</v>
      </c>
      <c r="Z195">
        <v>0</v>
      </c>
      <c r="AA195">
        <v>52.5</v>
      </c>
      <c r="AB195">
        <v>105</v>
      </c>
      <c r="AC195">
        <v>157.5</v>
      </c>
      <c r="AD195">
        <v>210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 t="s">
        <v>537</v>
      </c>
      <c r="AP195" t="s">
        <v>543</v>
      </c>
      <c r="AQ195">
        <v>43617</v>
      </c>
      <c r="AR195">
        <v>43617</v>
      </c>
      <c r="AS195">
        <v>43617</v>
      </c>
      <c r="AT195">
        <v>43617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54</v>
      </c>
      <c r="CK195">
        <v>252</v>
      </c>
      <c r="CL195">
        <v>1</v>
      </c>
      <c r="CM195">
        <v>105</v>
      </c>
      <c r="CN195">
        <v>252</v>
      </c>
      <c r="CO195">
        <v>1</v>
      </c>
      <c r="CP195">
        <v>159</v>
      </c>
      <c r="CQ195">
        <v>441</v>
      </c>
      <c r="CR195">
        <v>1</v>
      </c>
      <c r="CS195">
        <v>210</v>
      </c>
      <c r="CT195">
        <v>441</v>
      </c>
      <c r="CU195">
        <v>1</v>
      </c>
      <c r="CV195">
        <v>264</v>
      </c>
      <c r="CW195">
        <v>441</v>
      </c>
      <c r="CX195">
        <v>1</v>
      </c>
      <c r="CY195">
        <v>4</v>
      </c>
      <c r="CZ195">
        <v>4</v>
      </c>
      <c r="DA195">
        <v>1</v>
      </c>
      <c r="DB195">
        <v>1</v>
      </c>
      <c r="DC195">
        <v>1</v>
      </c>
      <c r="DD195">
        <v>1</v>
      </c>
      <c r="DE195">
        <v>4</v>
      </c>
      <c r="DF195">
        <v>4</v>
      </c>
      <c r="DG195">
        <v>231</v>
      </c>
      <c r="DH195" t="s">
        <v>539</v>
      </c>
      <c r="DI195" t="s">
        <v>368</v>
      </c>
      <c r="DJ195" t="s">
        <v>540</v>
      </c>
      <c r="DK195" t="s">
        <v>574</v>
      </c>
      <c r="DL195" t="s">
        <v>162</v>
      </c>
      <c r="DM195" t="s">
        <v>545</v>
      </c>
      <c r="DN195">
        <v>0</v>
      </c>
      <c r="DO195">
        <v>0</v>
      </c>
      <c r="DP195">
        <v>0</v>
      </c>
      <c r="DQ195">
        <v>0</v>
      </c>
      <c r="DR195">
        <v>0</v>
      </c>
      <c r="DS195" s="19">
        <f t="shared" si="4"/>
        <v>52.5</v>
      </c>
      <c r="DT195" s="19">
        <f t="shared" si="5"/>
        <v>17.5</v>
      </c>
    </row>
    <row r="196" spans="1:124" hidden="1" x14ac:dyDescent="0.25">
      <c r="A196" t="s">
        <v>383</v>
      </c>
      <c r="B196" t="s">
        <v>323</v>
      </c>
      <c r="C196" t="s">
        <v>17</v>
      </c>
      <c r="D196" t="s">
        <v>274</v>
      </c>
      <c r="E196">
        <v>100</v>
      </c>
      <c r="F196">
        <v>102</v>
      </c>
      <c r="G196">
        <v>-2</v>
      </c>
      <c r="H196">
        <v>108</v>
      </c>
      <c r="I196">
        <v>0</v>
      </c>
      <c r="J196">
        <v>108</v>
      </c>
      <c r="K196">
        <v>93</v>
      </c>
      <c r="L196">
        <v>93</v>
      </c>
      <c r="M196">
        <v>0</v>
      </c>
      <c r="N196">
        <v>0</v>
      </c>
      <c r="O196">
        <v>0</v>
      </c>
      <c r="P196">
        <v>93</v>
      </c>
      <c r="Q196">
        <v>93</v>
      </c>
      <c r="R196">
        <v>0</v>
      </c>
      <c r="S196">
        <v>0</v>
      </c>
      <c r="T196">
        <v>1</v>
      </c>
      <c r="U196">
        <v>1</v>
      </c>
      <c r="V196" t="s">
        <v>435</v>
      </c>
      <c r="W196">
        <v>100</v>
      </c>
      <c r="X196">
        <v>3</v>
      </c>
      <c r="Y196">
        <v>1</v>
      </c>
      <c r="Z196">
        <v>0</v>
      </c>
      <c r="AA196">
        <v>25</v>
      </c>
      <c r="AB196">
        <v>50</v>
      </c>
      <c r="AC196">
        <v>75</v>
      </c>
      <c r="AD196">
        <v>100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 t="s">
        <v>537</v>
      </c>
      <c r="AP196" t="s">
        <v>543</v>
      </c>
      <c r="AQ196">
        <v>43617</v>
      </c>
      <c r="AR196">
        <v>43617</v>
      </c>
      <c r="AS196">
        <v>43617</v>
      </c>
      <c r="AT196">
        <v>43617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24</v>
      </c>
      <c r="CK196">
        <v>117</v>
      </c>
      <c r="CL196">
        <v>1</v>
      </c>
      <c r="CM196">
        <v>51</v>
      </c>
      <c r="CN196">
        <v>117</v>
      </c>
      <c r="CO196">
        <v>1</v>
      </c>
      <c r="CP196">
        <v>75</v>
      </c>
      <c r="CQ196">
        <v>117</v>
      </c>
      <c r="CR196">
        <v>1</v>
      </c>
      <c r="CS196">
        <v>99</v>
      </c>
      <c r="CT196">
        <v>210</v>
      </c>
      <c r="CU196">
        <v>1</v>
      </c>
      <c r="CV196">
        <v>126</v>
      </c>
      <c r="CW196">
        <v>210</v>
      </c>
      <c r="CX196">
        <v>1</v>
      </c>
      <c r="CY196">
        <v>4</v>
      </c>
      <c r="CZ196">
        <v>4</v>
      </c>
      <c r="DA196">
        <v>0</v>
      </c>
      <c r="DB196">
        <v>0</v>
      </c>
      <c r="DC196">
        <v>1</v>
      </c>
      <c r="DD196">
        <v>1</v>
      </c>
      <c r="DE196">
        <v>4</v>
      </c>
      <c r="DF196">
        <v>2</v>
      </c>
      <c r="DG196">
        <v>110</v>
      </c>
      <c r="DH196" t="s">
        <v>539</v>
      </c>
      <c r="DI196" t="s">
        <v>368</v>
      </c>
      <c r="DJ196" t="s">
        <v>540</v>
      </c>
      <c r="DK196" t="s">
        <v>574</v>
      </c>
      <c r="DL196" t="s">
        <v>162</v>
      </c>
      <c r="DM196" t="s">
        <v>545</v>
      </c>
      <c r="DN196">
        <v>0</v>
      </c>
      <c r="DO196">
        <v>0</v>
      </c>
      <c r="DP196">
        <v>0</v>
      </c>
      <c r="DQ196">
        <v>0</v>
      </c>
      <c r="DR196">
        <v>0</v>
      </c>
      <c r="DS196" s="19">
        <f t="shared" si="4"/>
        <v>25</v>
      </c>
      <c r="DT196" s="19">
        <f t="shared" si="5"/>
        <v>8.3333333333333339</v>
      </c>
    </row>
    <row r="197" spans="1:124" hidden="1" x14ac:dyDescent="0.25">
      <c r="A197" t="s">
        <v>383</v>
      </c>
      <c r="B197" t="s">
        <v>323</v>
      </c>
      <c r="C197" t="s">
        <v>19</v>
      </c>
      <c r="D197" t="s">
        <v>20</v>
      </c>
      <c r="E197">
        <v>40</v>
      </c>
      <c r="F197">
        <v>61.199999999999989</v>
      </c>
      <c r="G197">
        <v>-21.199999999999989</v>
      </c>
      <c r="H197">
        <v>24.48</v>
      </c>
      <c r="I197">
        <v>0</v>
      </c>
      <c r="J197">
        <v>24.48</v>
      </c>
      <c r="K197">
        <v>42.84</v>
      </c>
      <c r="L197">
        <v>42.84</v>
      </c>
      <c r="M197">
        <v>0</v>
      </c>
      <c r="N197">
        <v>0</v>
      </c>
      <c r="O197">
        <v>42.84</v>
      </c>
      <c r="P197">
        <v>42.84</v>
      </c>
      <c r="Q197">
        <v>42.84</v>
      </c>
      <c r="R197">
        <v>0</v>
      </c>
      <c r="S197">
        <v>1</v>
      </c>
      <c r="T197">
        <v>1</v>
      </c>
      <c r="U197">
        <v>1</v>
      </c>
      <c r="V197" t="s">
        <v>435</v>
      </c>
      <c r="W197">
        <v>40</v>
      </c>
      <c r="X197">
        <v>6.12</v>
      </c>
      <c r="Y197">
        <v>1</v>
      </c>
      <c r="Z197">
        <v>0</v>
      </c>
      <c r="AA197">
        <v>10</v>
      </c>
      <c r="AB197">
        <v>20</v>
      </c>
      <c r="AC197">
        <v>30</v>
      </c>
      <c r="AD197">
        <v>40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">
        <v>537</v>
      </c>
      <c r="AP197" t="s">
        <v>543</v>
      </c>
      <c r="AQ197">
        <v>43617</v>
      </c>
      <c r="AR197">
        <v>43617</v>
      </c>
      <c r="AS197">
        <v>43617</v>
      </c>
      <c r="AT197">
        <v>43617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12.24</v>
      </c>
      <c r="CK197">
        <v>42.84</v>
      </c>
      <c r="CL197">
        <v>1</v>
      </c>
      <c r="CM197">
        <v>18.36</v>
      </c>
      <c r="CN197">
        <v>42.84</v>
      </c>
      <c r="CO197">
        <v>1</v>
      </c>
      <c r="CP197">
        <v>30.6</v>
      </c>
      <c r="CQ197">
        <v>85.68</v>
      </c>
      <c r="CR197">
        <v>1</v>
      </c>
      <c r="CS197">
        <v>42.84</v>
      </c>
      <c r="CT197">
        <v>85.679999999999993</v>
      </c>
      <c r="CU197">
        <v>1</v>
      </c>
      <c r="CV197">
        <v>48.96</v>
      </c>
      <c r="CW197">
        <v>85.679999999999993</v>
      </c>
      <c r="CX197">
        <v>1</v>
      </c>
      <c r="CY197">
        <v>4</v>
      </c>
      <c r="CZ197">
        <v>4</v>
      </c>
      <c r="DA197">
        <v>0</v>
      </c>
      <c r="DB197">
        <v>1</v>
      </c>
      <c r="DC197">
        <v>1</v>
      </c>
      <c r="DD197">
        <v>1</v>
      </c>
      <c r="DE197">
        <v>4</v>
      </c>
      <c r="DF197">
        <v>3</v>
      </c>
      <c r="DG197">
        <v>45.679999999999993</v>
      </c>
      <c r="DH197" t="s">
        <v>539</v>
      </c>
      <c r="DI197" t="s">
        <v>372</v>
      </c>
      <c r="DJ197" t="s">
        <v>540</v>
      </c>
      <c r="DK197" t="s">
        <v>574</v>
      </c>
      <c r="DL197" t="s">
        <v>163</v>
      </c>
      <c r="DM197" t="s">
        <v>549</v>
      </c>
      <c r="DN197">
        <v>0</v>
      </c>
      <c r="DO197">
        <v>0</v>
      </c>
      <c r="DP197">
        <v>0</v>
      </c>
      <c r="DQ197">
        <v>0</v>
      </c>
      <c r="DR197">
        <v>0</v>
      </c>
      <c r="DS197" s="19">
        <f t="shared" si="4"/>
        <v>10</v>
      </c>
      <c r="DT197" s="19">
        <f t="shared" si="5"/>
        <v>1.6339869281045751</v>
      </c>
    </row>
    <row r="198" spans="1:124" hidden="1" x14ac:dyDescent="0.25">
      <c r="A198" t="s">
        <v>383</v>
      </c>
      <c r="B198" t="s">
        <v>323</v>
      </c>
      <c r="C198" t="s">
        <v>211</v>
      </c>
      <c r="D198" t="s">
        <v>277</v>
      </c>
      <c r="E198">
        <v>14</v>
      </c>
      <c r="F198">
        <v>15.600000000000003</v>
      </c>
      <c r="G198">
        <v>-1.6000000000000032</v>
      </c>
      <c r="H198">
        <v>70.2</v>
      </c>
      <c r="I198">
        <v>0</v>
      </c>
      <c r="J198">
        <v>70.2</v>
      </c>
      <c r="K198">
        <v>14.04</v>
      </c>
      <c r="L198">
        <v>14.04</v>
      </c>
      <c r="M198">
        <v>0</v>
      </c>
      <c r="N198">
        <v>14.04</v>
      </c>
      <c r="O198">
        <v>14.04</v>
      </c>
      <c r="P198">
        <v>14.04</v>
      </c>
      <c r="Q198">
        <v>14.04</v>
      </c>
      <c r="R198">
        <v>1</v>
      </c>
      <c r="S198">
        <v>1</v>
      </c>
      <c r="T198">
        <v>1</v>
      </c>
      <c r="U198">
        <v>1</v>
      </c>
      <c r="V198" t="s">
        <v>435</v>
      </c>
      <c r="W198">
        <v>13</v>
      </c>
      <c r="X198">
        <v>1.56</v>
      </c>
      <c r="Y198">
        <v>1</v>
      </c>
      <c r="Z198">
        <v>0</v>
      </c>
      <c r="AA198">
        <v>3.5</v>
      </c>
      <c r="AB198">
        <v>7</v>
      </c>
      <c r="AC198">
        <v>10.5</v>
      </c>
      <c r="AD198">
        <v>14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">
        <v>537</v>
      </c>
      <c r="AP198" t="s">
        <v>543</v>
      </c>
      <c r="AQ198">
        <v>43617</v>
      </c>
      <c r="AR198">
        <v>43617</v>
      </c>
      <c r="AS198">
        <v>43617</v>
      </c>
      <c r="AT198">
        <v>43617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3.12</v>
      </c>
      <c r="CK198">
        <v>14.04</v>
      </c>
      <c r="CL198">
        <v>1</v>
      </c>
      <c r="CM198">
        <v>6.24</v>
      </c>
      <c r="CN198">
        <v>28.08</v>
      </c>
      <c r="CO198">
        <v>1</v>
      </c>
      <c r="CP198">
        <v>10.92</v>
      </c>
      <c r="CQ198">
        <v>28.08</v>
      </c>
      <c r="CR198">
        <v>1</v>
      </c>
      <c r="CS198">
        <v>14.040000000000001</v>
      </c>
      <c r="CT198">
        <v>28.080000000000002</v>
      </c>
      <c r="CU198">
        <v>1</v>
      </c>
      <c r="CV198">
        <v>17.16</v>
      </c>
      <c r="CW198">
        <v>85.800000000000011</v>
      </c>
      <c r="CX198">
        <v>1</v>
      </c>
      <c r="CY198">
        <v>4</v>
      </c>
      <c r="CZ198">
        <v>4</v>
      </c>
      <c r="DA198">
        <v>1</v>
      </c>
      <c r="DB198">
        <v>1</v>
      </c>
      <c r="DC198">
        <v>1</v>
      </c>
      <c r="DD198">
        <v>1</v>
      </c>
      <c r="DE198">
        <v>4</v>
      </c>
      <c r="DF198">
        <v>4</v>
      </c>
      <c r="DG198">
        <v>71.800000000000011</v>
      </c>
      <c r="DH198" t="s">
        <v>539</v>
      </c>
      <c r="DI198" t="s">
        <v>364</v>
      </c>
      <c r="DJ198" t="s">
        <v>540</v>
      </c>
      <c r="DK198" t="s">
        <v>574</v>
      </c>
      <c r="DL198" t="s">
        <v>156</v>
      </c>
      <c r="DM198" t="s">
        <v>550</v>
      </c>
      <c r="DN198">
        <v>0</v>
      </c>
      <c r="DO198">
        <v>0</v>
      </c>
      <c r="DP198">
        <v>0</v>
      </c>
      <c r="DQ198">
        <v>0</v>
      </c>
      <c r="DR198">
        <v>0</v>
      </c>
      <c r="DS198" s="19">
        <f t="shared" si="4"/>
        <v>3.25</v>
      </c>
      <c r="DT198" s="19">
        <f t="shared" si="5"/>
        <v>2.0833333333333335</v>
      </c>
    </row>
    <row r="199" spans="1:124" hidden="1" x14ac:dyDescent="0.25">
      <c r="A199" t="s">
        <v>383</v>
      </c>
      <c r="B199" t="s">
        <v>323</v>
      </c>
      <c r="C199" t="s">
        <v>100</v>
      </c>
      <c r="D199" t="s">
        <v>101</v>
      </c>
      <c r="E199">
        <v>20</v>
      </c>
      <c r="F199">
        <v>36.000000000000007</v>
      </c>
      <c r="G199">
        <v>-16.000000000000007</v>
      </c>
      <c r="H199">
        <v>63</v>
      </c>
      <c r="I199">
        <v>0</v>
      </c>
      <c r="J199">
        <v>63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544</v>
      </c>
      <c r="S199" t="s">
        <v>544</v>
      </c>
      <c r="T199" t="s">
        <v>544</v>
      </c>
      <c r="U199" t="s">
        <v>544</v>
      </c>
      <c r="V199" t="s">
        <v>435</v>
      </c>
      <c r="W199">
        <v>20</v>
      </c>
      <c r="X199">
        <v>1.8</v>
      </c>
      <c r="Y199">
        <v>1</v>
      </c>
      <c r="Z199">
        <v>0</v>
      </c>
      <c r="AA199">
        <v>5</v>
      </c>
      <c r="AB199">
        <v>10</v>
      </c>
      <c r="AC199">
        <v>15</v>
      </c>
      <c r="AD199">
        <v>20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 t="s">
        <v>537</v>
      </c>
      <c r="AP199" t="s">
        <v>543</v>
      </c>
      <c r="AQ199">
        <v>43617</v>
      </c>
      <c r="AR199">
        <v>43617</v>
      </c>
      <c r="AS199">
        <v>43617</v>
      </c>
      <c r="AT199">
        <v>43617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5.4</v>
      </c>
      <c r="CK199">
        <v>10.8</v>
      </c>
      <c r="CL199">
        <v>1</v>
      </c>
      <c r="CM199">
        <v>10.8</v>
      </c>
      <c r="CN199">
        <v>10.8</v>
      </c>
      <c r="CO199">
        <v>1</v>
      </c>
      <c r="CP199">
        <v>14.4</v>
      </c>
      <c r="CQ199">
        <v>41.4</v>
      </c>
      <c r="CR199">
        <v>1</v>
      </c>
      <c r="CS199">
        <v>19.8</v>
      </c>
      <c r="CT199">
        <v>41.400000000000006</v>
      </c>
      <c r="CU199">
        <v>1</v>
      </c>
      <c r="CV199">
        <v>25.2</v>
      </c>
      <c r="CW199">
        <v>99</v>
      </c>
      <c r="CX199">
        <v>1</v>
      </c>
      <c r="CY199">
        <v>4</v>
      </c>
      <c r="CZ199">
        <v>4</v>
      </c>
      <c r="DA199">
        <v>0</v>
      </c>
      <c r="DB199">
        <v>0</v>
      </c>
      <c r="DC199">
        <v>0</v>
      </c>
      <c r="DD199">
        <v>0</v>
      </c>
      <c r="DE199" t="s">
        <v>544</v>
      </c>
      <c r="DF199" t="s">
        <v>544</v>
      </c>
      <c r="DG199">
        <v>79</v>
      </c>
      <c r="DH199" t="s">
        <v>539</v>
      </c>
      <c r="DI199" t="s">
        <v>364</v>
      </c>
      <c r="DJ199" t="s">
        <v>540</v>
      </c>
      <c r="DK199" t="s">
        <v>574</v>
      </c>
      <c r="DL199" t="s">
        <v>156</v>
      </c>
      <c r="DM199" t="s">
        <v>550</v>
      </c>
      <c r="DN199">
        <v>0</v>
      </c>
      <c r="DO199">
        <v>0</v>
      </c>
      <c r="DP199">
        <v>0</v>
      </c>
      <c r="DQ199">
        <v>0</v>
      </c>
      <c r="DR199">
        <v>0</v>
      </c>
      <c r="DS199" s="19">
        <f t="shared" ref="DS199:DS233" si="6">W199/4</f>
        <v>5</v>
      </c>
      <c r="DT199" s="19">
        <f t="shared" ref="DT199:DT233" si="7">DS199/X199</f>
        <v>2.7777777777777777</v>
      </c>
    </row>
    <row r="200" spans="1:124" hidden="1" x14ac:dyDescent="0.25">
      <c r="A200" t="s">
        <v>383</v>
      </c>
      <c r="B200" t="s">
        <v>323</v>
      </c>
      <c r="C200" t="s">
        <v>255</v>
      </c>
      <c r="D200" t="s">
        <v>257</v>
      </c>
      <c r="E200">
        <v>10</v>
      </c>
      <c r="F200">
        <v>18</v>
      </c>
      <c r="G200">
        <v>-8</v>
      </c>
      <c r="H200">
        <v>61.2</v>
      </c>
      <c r="I200">
        <v>0</v>
      </c>
      <c r="J200">
        <v>61.2</v>
      </c>
      <c r="K200">
        <v>9</v>
      </c>
      <c r="L200">
        <v>9</v>
      </c>
      <c r="M200">
        <v>0</v>
      </c>
      <c r="N200">
        <v>9</v>
      </c>
      <c r="O200">
        <v>9</v>
      </c>
      <c r="P200">
        <v>9</v>
      </c>
      <c r="Q200">
        <v>9</v>
      </c>
      <c r="R200">
        <v>1</v>
      </c>
      <c r="S200">
        <v>1</v>
      </c>
      <c r="T200">
        <v>1</v>
      </c>
      <c r="U200">
        <v>1</v>
      </c>
      <c r="V200" t="s">
        <v>435</v>
      </c>
      <c r="W200">
        <v>10</v>
      </c>
      <c r="X200">
        <v>1.8</v>
      </c>
      <c r="Y200">
        <v>1</v>
      </c>
      <c r="Z200">
        <v>0</v>
      </c>
      <c r="AA200">
        <v>2.5</v>
      </c>
      <c r="AB200">
        <v>5</v>
      </c>
      <c r="AC200">
        <v>7.5</v>
      </c>
      <c r="AD200">
        <v>10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 t="s">
        <v>537</v>
      </c>
      <c r="AP200" t="s">
        <v>543</v>
      </c>
      <c r="AQ200">
        <v>43617</v>
      </c>
      <c r="AR200">
        <v>43617</v>
      </c>
      <c r="AS200">
        <v>43617</v>
      </c>
      <c r="AT200">
        <v>43617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1.8</v>
      </c>
      <c r="CK200">
        <v>12.6</v>
      </c>
      <c r="CL200">
        <v>1</v>
      </c>
      <c r="CM200">
        <v>5.4</v>
      </c>
      <c r="CN200">
        <v>21.6</v>
      </c>
      <c r="CO200">
        <v>1</v>
      </c>
      <c r="CP200">
        <v>7.2</v>
      </c>
      <c r="CQ200">
        <v>21.6</v>
      </c>
      <c r="CR200">
        <v>1</v>
      </c>
      <c r="CS200">
        <v>10.8</v>
      </c>
      <c r="CT200">
        <v>21.6</v>
      </c>
      <c r="CU200">
        <v>1</v>
      </c>
      <c r="CV200">
        <v>12.6</v>
      </c>
      <c r="CW200">
        <v>79.2</v>
      </c>
      <c r="CX200">
        <v>1</v>
      </c>
      <c r="CY200">
        <v>4</v>
      </c>
      <c r="CZ200">
        <v>4</v>
      </c>
      <c r="DA200">
        <v>1</v>
      </c>
      <c r="DB200">
        <v>1</v>
      </c>
      <c r="DC200">
        <v>1</v>
      </c>
      <c r="DD200">
        <v>1</v>
      </c>
      <c r="DE200">
        <v>4</v>
      </c>
      <c r="DF200">
        <v>4</v>
      </c>
      <c r="DG200">
        <v>69.2</v>
      </c>
      <c r="DH200" t="s">
        <v>539</v>
      </c>
      <c r="DI200" t="s">
        <v>364</v>
      </c>
      <c r="DJ200" t="s">
        <v>540</v>
      </c>
      <c r="DK200" t="s">
        <v>574</v>
      </c>
      <c r="DL200" t="s">
        <v>156</v>
      </c>
      <c r="DM200" t="s">
        <v>550</v>
      </c>
      <c r="DN200">
        <v>0</v>
      </c>
      <c r="DO200">
        <v>0</v>
      </c>
      <c r="DP200">
        <v>0</v>
      </c>
      <c r="DQ200">
        <v>0</v>
      </c>
      <c r="DR200">
        <v>0</v>
      </c>
      <c r="DS200" s="19">
        <f t="shared" si="6"/>
        <v>2.5</v>
      </c>
      <c r="DT200" s="19">
        <f t="shared" si="7"/>
        <v>1.3888888888888888</v>
      </c>
    </row>
    <row r="201" spans="1:124" hidden="1" x14ac:dyDescent="0.25">
      <c r="A201" t="s">
        <v>383</v>
      </c>
      <c r="B201" t="s">
        <v>323</v>
      </c>
      <c r="C201" t="s">
        <v>268</v>
      </c>
      <c r="D201" t="s">
        <v>269</v>
      </c>
      <c r="E201">
        <v>18</v>
      </c>
      <c r="F201">
        <v>30.419999999999998</v>
      </c>
      <c r="G201">
        <v>-12.419999999999998</v>
      </c>
      <c r="H201">
        <v>5.6159999999999997</v>
      </c>
      <c r="I201">
        <v>0</v>
      </c>
      <c r="J201">
        <v>5.6159999999999997</v>
      </c>
      <c r="K201">
        <v>14.04</v>
      </c>
      <c r="L201">
        <v>14.04</v>
      </c>
      <c r="M201">
        <v>0</v>
      </c>
      <c r="N201">
        <v>14.04</v>
      </c>
      <c r="O201">
        <v>14.04</v>
      </c>
      <c r="P201">
        <v>14.04</v>
      </c>
      <c r="Q201">
        <v>14.04</v>
      </c>
      <c r="R201">
        <v>1</v>
      </c>
      <c r="S201">
        <v>1</v>
      </c>
      <c r="T201">
        <v>1</v>
      </c>
      <c r="U201">
        <v>1</v>
      </c>
      <c r="V201" t="s">
        <v>435</v>
      </c>
      <c r="W201">
        <v>17</v>
      </c>
      <c r="X201">
        <v>1.4039999999999999</v>
      </c>
      <c r="Y201">
        <v>1</v>
      </c>
      <c r="Z201">
        <v>0</v>
      </c>
      <c r="AA201">
        <v>4.5</v>
      </c>
      <c r="AB201">
        <v>9</v>
      </c>
      <c r="AC201">
        <v>13.5</v>
      </c>
      <c r="AD201">
        <v>18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">
        <v>537</v>
      </c>
      <c r="AP201" t="s">
        <v>543</v>
      </c>
      <c r="AQ201">
        <v>43617</v>
      </c>
      <c r="AR201">
        <v>43617</v>
      </c>
      <c r="AS201">
        <v>43617</v>
      </c>
      <c r="AT201">
        <v>43617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4.2119999999999997</v>
      </c>
      <c r="CK201">
        <v>21.995999999999999</v>
      </c>
      <c r="CL201">
        <v>1</v>
      </c>
      <c r="CM201">
        <v>8.4239999999999995</v>
      </c>
      <c r="CN201">
        <v>21.995999999999999</v>
      </c>
      <c r="CO201">
        <v>1</v>
      </c>
      <c r="CP201">
        <v>14.04</v>
      </c>
      <c r="CQ201">
        <v>36.036000000000001</v>
      </c>
      <c r="CR201">
        <v>1</v>
      </c>
      <c r="CS201">
        <v>18.251999999999999</v>
      </c>
      <c r="CT201">
        <v>36.036000000000001</v>
      </c>
      <c r="CU201">
        <v>1</v>
      </c>
      <c r="CV201">
        <v>22.463999999999999</v>
      </c>
      <c r="CW201">
        <v>36.036000000000001</v>
      </c>
      <c r="CX201">
        <v>1</v>
      </c>
      <c r="CY201">
        <v>4</v>
      </c>
      <c r="CZ201">
        <v>4</v>
      </c>
      <c r="DA201">
        <v>1</v>
      </c>
      <c r="DB201">
        <v>1</v>
      </c>
      <c r="DC201">
        <v>1</v>
      </c>
      <c r="DD201">
        <v>1</v>
      </c>
      <c r="DE201">
        <v>4</v>
      </c>
      <c r="DF201">
        <v>4</v>
      </c>
      <c r="DG201">
        <v>18.036000000000001</v>
      </c>
      <c r="DH201" t="s">
        <v>539</v>
      </c>
      <c r="DI201" t="s">
        <v>364</v>
      </c>
      <c r="DJ201" t="s">
        <v>540</v>
      </c>
      <c r="DK201" t="s">
        <v>574</v>
      </c>
      <c r="DL201" t="s">
        <v>156</v>
      </c>
      <c r="DM201" t="s">
        <v>550</v>
      </c>
      <c r="DN201">
        <v>0</v>
      </c>
      <c r="DO201">
        <v>0</v>
      </c>
      <c r="DP201">
        <v>0</v>
      </c>
      <c r="DQ201">
        <v>0</v>
      </c>
      <c r="DR201">
        <v>0</v>
      </c>
      <c r="DS201" s="19">
        <f t="shared" si="6"/>
        <v>4.25</v>
      </c>
      <c r="DT201" s="19">
        <f t="shared" si="7"/>
        <v>3.0270655270655271</v>
      </c>
    </row>
    <row r="202" spans="1:124" hidden="1" x14ac:dyDescent="0.25">
      <c r="A202" t="s">
        <v>383</v>
      </c>
      <c r="B202" t="s">
        <v>323</v>
      </c>
      <c r="C202" t="s">
        <v>148</v>
      </c>
      <c r="D202" t="s">
        <v>149</v>
      </c>
      <c r="E202">
        <v>16</v>
      </c>
      <c r="F202">
        <v>60.750000000000028</v>
      </c>
      <c r="G202">
        <v>-44.750000000000028</v>
      </c>
      <c r="H202">
        <v>0</v>
      </c>
      <c r="I202">
        <v>0</v>
      </c>
      <c r="J202">
        <v>0</v>
      </c>
      <c r="K202">
        <v>16.2</v>
      </c>
      <c r="L202">
        <v>16.2</v>
      </c>
      <c r="M202">
        <v>0</v>
      </c>
      <c r="N202">
        <v>0</v>
      </c>
      <c r="O202">
        <v>16.2</v>
      </c>
      <c r="P202">
        <v>16.2</v>
      </c>
      <c r="Q202">
        <v>16.2</v>
      </c>
      <c r="R202">
        <v>0</v>
      </c>
      <c r="S202">
        <v>1</v>
      </c>
      <c r="T202">
        <v>1</v>
      </c>
      <c r="U202">
        <v>1</v>
      </c>
      <c r="V202" t="s">
        <v>435</v>
      </c>
      <c r="W202">
        <v>16</v>
      </c>
      <c r="X202">
        <v>1.62</v>
      </c>
      <c r="Y202">
        <v>1</v>
      </c>
      <c r="Z202">
        <v>0</v>
      </c>
      <c r="AA202">
        <v>4</v>
      </c>
      <c r="AB202">
        <v>8</v>
      </c>
      <c r="AC202">
        <v>12</v>
      </c>
      <c r="AD202">
        <v>16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">
        <v>537</v>
      </c>
      <c r="AP202" t="s">
        <v>543</v>
      </c>
      <c r="AQ202">
        <v>43617</v>
      </c>
      <c r="AR202">
        <v>43617</v>
      </c>
      <c r="AS202">
        <v>43617</v>
      </c>
      <c r="AT202">
        <v>43617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3.24</v>
      </c>
      <c r="CK202">
        <v>17.55</v>
      </c>
      <c r="CL202">
        <v>1</v>
      </c>
      <c r="CM202">
        <v>8.1000000000000014</v>
      </c>
      <c r="CN202">
        <v>17.55</v>
      </c>
      <c r="CO202">
        <v>1</v>
      </c>
      <c r="CP202">
        <v>11.34</v>
      </c>
      <c r="CQ202">
        <v>47.250000000000014</v>
      </c>
      <c r="CR202">
        <v>1</v>
      </c>
      <c r="CS202">
        <v>16.200000000000003</v>
      </c>
      <c r="CT202">
        <v>47.250000000000014</v>
      </c>
      <c r="CU202">
        <v>1</v>
      </c>
      <c r="CV202">
        <v>19.440000000000001</v>
      </c>
      <c r="CW202">
        <v>60.750000000000028</v>
      </c>
      <c r="CX202">
        <v>1</v>
      </c>
      <c r="CY202">
        <v>4</v>
      </c>
      <c r="CZ202">
        <v>4</v>
      </c>
      <c r="DA202">
        <v>0</v>
      </c>
      <c r="DB202">
        <v>1</v>
      </c>
      <c r="DC202">
        <v>1</v>
      </c>
      <c r="DD202">
        <v>1</v>
      </c>
      <c r="DE202">
        <v>4</v>
      </c>
      <c r="DF202">
        <v>3</v>
      </c>
      <c r="DG202">
        <v>44.750000000000028</v>
      </c>
      <c r="DH202" t="s">
        <v>539</v>
      </c>
      <c r="DI202" t="s">
        <v>364</v>
      </c>
      <c r="DJ202" t="s">
        <v>540</v>
      </c>
      <c r="DK202" t="s">
        <v>574</v>
      </c>
      <c r="DL202" t="s">
        <v>156</v>
      </c>
      <c r="DM202" t="s">
        <v>550</v>
      </c>
      <c r="DN202">
        <v>0</v>
      </c>
      <c r="DO202">
        <v>0</v>
      </c>
      <c r="DP202">
        <v>0</v>
      </c>
      <c r="DQ202">
        <v>0</v>
      </c>
      <c r="DR202">
        <v>0</v>
      </c>
      <c r="DS202" s="19">
        <f t="shared" si="6"/>
        <v>4</v>
      </c>
      <c r="DT202" s="19">
        <f t="shared" si="7"/>
        <v>2.4691358024691357</v>
      </c>
    </row>
    <row r="203" spans="1:124" hidden="1" x14ac:dyDescent="0.25">
      <c r="A203" t="s">
        <v>383</v>
      </c>
      <c r="B203" t="s">
        <v>323</v>
      </c>
      <c r="C203" t="s">
        <v>275</v>
      </c>
      <c r="D203" t="s">
        <v>276</v>
      </c>
      <c r="E203">
        <v>18</v>
      </c>
      <c r="F203">
        <v>34.020000000000003</v>
      </c>
      <c r="G203">
        <v>-16.020000000000003</v>
      </c>
      <c r="H203">
        <v>16.2</v>
      </c>
      <c r="I203">
        <v>0</v>
      </c>
      <c r="J203">
        <v>16.2</v>
      </c>
      <c r="K203">
        <v>9.7200000000000006</v>
      </c>
      <c r="L203">
        <v>9.7200000000000006</v>
      </c>
      <c r="M203">
        <v>0</v>
      </c>
      <c r="N203">
        <v>0</v>
      </c>
      <c r="O203">
        <v>0</v>
      </c>
      <c r="P203">
        <v>9.7200000000000006</v>
      </c>
      <c r="Q203">
        <v>9.7200000000000006</v>
      </c>
      <c r="R203">
        <v>0</v>
      </c>
      <c r="S203">
        <v>0</v>
      </c>
      <c r="T203">
        <v>1</v>
      </c>
      <c r="U203">
        <v>1</v>
      </c>
      <c r="V203" t="s">
        <v>435</v>
      </c>
      <c r="W203">
        <v>18</v>
      </c>
      <c r="X203">
        <v>1.62</v>
      </c>
      <c r="Y203">
        <v>1</v>
      </c>
      <c r="Z203">
        <v>0</v>
      </c>
      <c r="AA203">
        <v>4.5</v>
      </c>
      <c r="AB203">
        <v>9</v>
      </c>
      <c r="AC203">
        <v>13.5</v>
      </c>
      <c r="AD203">
        <v>18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 t="s">
        <v>537</v>
      </c>
      <c r="AP203" t="s">
        <v>543</v>
      </c>
      <c r="AQ203">
        <v>43617</v>
      </c>
      <c r="AR203">
        <v>43617</v>
      </c>
      <c r="AS203">
        <v>43617</v>
      </c>
      <c r="AT203">
        <v>43617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4.8600000000000003</v>
      </c>
      <c r="CK203">
        <v>27</v>
      </c>
      <c r="CL203">
        <v>1</v>
      </c>
      <c r="CM203">
        <v>9.7200000000000006</v>
      </c>
      <c r="CN203">
        <v>27</v>
      </c>
      <c r="CO203">
        <v>1</v>
      </c>
      <c r="CP203">
        <v>12.96</v>
      </c>
      <c r="CQ203">
        <v>27</v>
      </c>
      <c r="CR203">
        <v>1</v>
      </c>
      <c r="CS203">
        <v>17.82</v>
      </c>
      <c r="CT203">
        <v>35.100000000000009</v>
      </c>
      <c r="CU203">
        <v>1</v>
      </c>
      <c r="CV203">
        <v>22.68</v>
      </c>
      <c r="CW203">
        <v>50.22</v>
      </c>
      <c r="CX203">
        <v>1</v>
      </c>
      <c r="CY203">
        <v>4</v>
      </c>
      <c r="CZ203">
        <v>4</v>
      </c>
      <c r="DA203">
        <v>0</v>
      </c>
      <c r="DB203">
        <v>0</v>
      </c>
      <c r="DC203">
        <v>1</v>
      </c>
      <c r="DD203">
        <v>1</v>
      </c>
      <c r="DE203">
        <v>4</v>
      </c>
      <c r="DF203">
        <v>2</v>
      </c>
      <c r="DG203">
        <v>32.22</v>
      </c>
      <c r="DH203" t="s">
        <v>539</v>
      </c>
      <c r="DI203" t="s">
        <v>364</v>
      </c>
      <c r="DJ203" t="s">
        <v>540</v>
      </c>
      <c r="DK203" t="s">
        <v>574</v>
      </c>
      <c r="DL203" t="s">
        <v>156</v>
      </c>
      <c r="DM203" t="s">
        <v>550</v>
      </c>
      <c r="DN203">
        <v>0</v>
      </c>
      <c r="DO203">
        <v>0</v>
      </c>
      <c r="DP203">
        <v>0</v>
      </c>
      <c r="DQ203">
        <v>0</v>
      </c>
      <c r="DR203">
        <v>0</v>
      </c>
      <c r="DS203" s="19">
        <f t="shared" si="6"/>
        <v>4.5</v>
      </c>
      <c r="DT203" s="19">
        <f t="shared" si="7"/>
        <v>2.7777777777777777</v>
      </c>
    </row>
    <row r="204" spans="1:124" hidden="1" x14ac:dyDescent="0.25">
      <c r="A204" t="s">
        <v>383</v>
      </c>
      <c r="B204" t="s">
        <v>219</v>
      </c>
      <c r="C204" t="s">
        <v>182</v>
      </c>
      <c r="D204" t="s">
        <v>189</v>
      </c>
      <c r="E204">
        <v>17000</v>
      </c>
      <c r="F204">
        <v>16697.599999999999</v>
      </c>
      <c r="G204">
        <v>302.40000000000146</v>
      </c>
      <c r="H204">
        <v>1785.6</v>
      </c>
      <c r="I204">
        <v>1280</v>
      </c>
      <c r="J204">
        <v>3065.6</v>
      </c>
      <c r="K204">
        <v>13657.599999999999</v>
      </c>
      <c r="L204">
        <v>11494.400000000001</v>
      </c>
      <c r="M204">
        <v>2163.1999999999971</v>
      </c>
      <c r="N204">
        <v>0</v>
      </c>
      <c r="O204">
        <v>4832</v>
      </c>
      <c r="P204">
        <v>7974.4</v>
      </c>
      <c r="Q204">
        <v>11494.400000000001</v>
      </c>
      <c r="R204">
        <v>0</v>
      </c>
      <c r="S204">
        <v>0.35379568884723528</v>
      </c>
      <c r="T204">
        <v>0.58388003748828499</v>
      </c>
      <c r="U204">
        <v>0.84161199625117167</v>
      </c>
      <c r="V204" t="s">
        <v>435</v>
      </c>
      <c r="W204">
        <v>6100</v>
      </c>
      <c r="X204">
        <v>6.3999999999999995</v>
      </c>
      <c r="Y204">
        <v>1</v>
      </c>
      <c r="Z204">
        <v>2163.1999999999971</v>
      </c>
      <c r="AA204">
        <v>4250</v>
      </c>
      <c r="AB204">
        <v>8500</v>
      </c>
      <c r="AC204">
        <v>12750</v>
      </c>
      <c r="AD204">
        <v>17000</v>
      </c>
      <c r="AE204">
        <v>0</v>
      </c>
      <c r="AF204">
        <v>0</v>
      </c>
      <c r="AG204">
        <v>0</v>
      </c>
      <c r="AH204">
        <v>0</v>
      </c>
      <c r="AI204">
        <v>2163.1999999999971</v>
      </c>
      <c r="AJ204">
        <v>0</v>
      </c>
      <c r="AK204">
        <v>0</v>
      </c>
      <c r="AL204">
        <v>0</v>
      </c>
      <c r="AM204">
        <v>2163.1999999999971</v>
      </c>
      <c r="AN204">
        <v>0</v>
      </c>
      <c r="AO204" t="s">
        <v>537</v>
      </c>
      <c r="AP204" t="s">
        <v>538</v>
      </c>
      <c r="AQ204">
        <v>43617</v>
      </c>
      <c r="AR204">
        <v>43617</v>
      </c>
      <c r="AS204">
        <v>43617</v>
      </c>
      <c r="AT204">
        <v>43617</v>
      </c>
      <c r="AU204">
        <v>0</v>
      </c>
      <c r="AV204">
        <v>0</v>
      </c>
      <c r="AW204">
        <v>0</v>
      </c>
      <c r="AX204">
        <v>2163.1999999999971</v>
      </c>
      <c r="AY204">
        <v>0</v>
      </c>
      <c r="AZ204">
        <v>0</v>
      </c>
      <c r="BA204">
        <v>0</v>
      </c>
      <c r="BB204">
        <v>2163.1999999999971</v>
      </c>
      <c r="BC204">
        <v>0</v>
      </c>
      <c r="BD204">
        <v>2163.1999999999971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2163.1999999999971</v>
      </c>
      <c r="CI204">
        <v>0</v>
      </c>
      <c r="CJ204">
        <v>4249.5999999999995</v>
      </c>
      <c r="CK204">
        <v>8268.7999999999993</v>
      </c>
      <c r="CL204">
        <v>1</v>
      </c>
      <c r="CM204">
        <v>8499.1999999999989</v>
      </c>
      <c r="CN204">
        <v>5164.7999999999993</v>
      </c>
      <c r="CO204">
        <v>0</v>
      </c>
      <c r="CP204">
        <v>12748.8</v>
      </c>
      <c r="CQ204">
        <v>13100.8</v>
      </c>
      <c r="CR204">
        <v>1</v>
      </c>
      <c r="CS204">
        <v>16998.399999999998</v>
      </c>
      <c r="CT204">
        <v>14873.600000000002</v>
      </c>
      <c r="CU204">
        <v>0</v>
      </c>
      <c r="CV204">
        <v>18528</v>
      </c>
      <c r="CW204">
        <v>18483.199999999997</v>
      </c>
      <c r="CX204">
        <v>0</v>
      </c>
      <c r="CY204">
        <v>4</v>
      </c>
      <c r="CZ204">
        <v>2</v>
      </c>
      <c r="DA204">
        <v>0</v>
      </c>
      <c r="DB204">
        <v>0</v>
      </c>
      <c r="DC204">
        <v>0</v>
      </c>
      <c r="DD204">
        <v>0</v>
      </c>
      <c r="DE204">
        <v>4</v>
      </c>
      <c r="DF204">
        <v>0</v>
      </c>
      <c r="DG204">
        <v>4926.3999999999942</v>
      </c>
      <c r="DH204" t="s">
        <v>539</v>
      </c>
      <c r="DI204" t="s">
        <v>356</v>
      </c>
      <c r="DJ204" t="s">
        <v>540</v>
      </c>
      <c r="DK204" t="s">
        <v>574</v>
      </c>
      <c r="DL204" t="s">
        <v>160</v>
      </c>
      <c r="DM204" t="s">
        <v>576</v>
      </c>
      <c r="DN204">
        <v>0</v>
      </c>
      <c r="DO204">
        <v>0</v>
      </c>
      <c r="DP204">
        <v>0</v>
      </c>
      <c r="DQ204">
        <v>0</v>
      </c>
      <c r="DR204">
        <v>0</v>
      </c>
      <c r="DS204" s="19">
        <f t="shared" si="6"/>
        <v>1525</v>
      </c>
      <c r="DT204" s="19">
        <f t="shared" si="7"/>
        <v>238.28125000000003</v>
      </c>
    </row>
    <row r="205" spans="1:124" hidden="1" x14ac:dyDescent="0.25">
      <c r="A205" t="s">
        <v>383</v>
      </c>
      <c r="B205" t="s">
        <v>219</v>
      </c>
      <c r="C205" t="s">
        <v>261</v>
      </c>
      <c r="D205" t="s">
        <v>262</v>
      </c>
      <c r="E205">
        <v>13000</v>
      </c>
      <c r="F205">
        <v>14355.000000000025</v>
      </c>
      <c r="G205">
        <v>-1355.0000000000255</v>
      </c>
      <c r="H205">
        <v>4258.01</v>
      </c>
      <c r="I205">
        <v>1525.59</v>
      </c>
      <c r="J205">
        <v>5783.6</v>
      </c>
      <c r="K205">
        <v>14982.66</v>
      </c>
      <c r="L205">
        <v>14026.32</v>
      </c>
      <c r="M205">
        <v>956.34000000000015</v>
      </c>
      <c r="N205">
        <v>0</v>
      </c>
      <c r="O205">
        <v>8538.75</v>
      </c>
      <c r="P205">
        <v>12500.73</v>
      </c>
      <c r="Q205">
        <v>14026.32</v>
      </c>
      <c r="R205">
        <v>0</v>
      </c>
      <c r="S205">
        <v>0.56990881458966569</v>
      </c>
      <c r="T205">
        <v>0.83434650455927051</v>
      </c>
      <c r="U205">
        <v>0.93617021276595747</v>
      </c>
      <c r="V205" t="s">
        <v>435</v>
      </c>
      <c r="W205">
        <v>14000</v>
      </c>
      <c r="X205">
        <v>22.77</v>
      </c>
      <c r="Y205">
        <v>1</v>
      </c>
      <c r="Z205">
        <v>956.34000000000015</v>
      </c>
      <c r="AA205">
        <v>3250</v>
      </c>
      <c r="AB205">
        <v>6500</v>
      </c>
      <c r="AC205">
        <v>9750</v>
      </c>
      <c r="AD205">
        <v>13000</v>
      </c>
      <c r="AE205">
        <v>0</v>
      </c>
      <c r="AF205">
        <v>0</v>
      </c>
      <c r="AG205">
        <v>0</v>
      </c>
      <c r="AH205">
        <v>0</v>
      </c>
      <c r="AI205">
        <v>956.34000000000015</v>
      </c>
      <c r="AJ205">
        <v>0</v>
      </c>
      <c r="AK205">
        <v>0</v>
      </c>
      <c r="AL205">
        <v>0</v>
      </c>
      <c r="AM205">
        <v>956.34000000000015</v>
      </c>
      <c r="AN205">
        <v>0</v>
      </c>
      <c r="AO205" t="s">
        <v>537</v>
      </c>
      <c r="AP205" t="s">
        <v>538</v>
      </c>
      <c r="AQ205">
        <v>43617</v>
      </c>
      <c r="AR205">
        <v>43617</v>
      </c>
      <c r="AS205">
        <v>43617</v>
      </c>
      <c r="AT205">
        <v>43617</v>
      </c>
      <c r="AU205">
        <v>0</v>
      </c>
      <c r="AV205">
        <v>0</v>
      </c>
      <c r="AW205">
        <v>0</v>
      </c>
      <c r="AX205">
        <v>956.34000000000015</v>
      </c>
      <c r="AY205">
        <v>0</v>
      </c>
      <c r="AZ205">
        <v>0</v>
      </c>
      <c r="BA205">
        <v>0</v>
      </c>
      <c r="BB205">
        <v>956.34000000000015</v>
      </c>
      <c r="BC205">
        <v>0</v>
      </c>
      <c r="BD205">
        <v>956.34000000000015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956.34000000000015</v>
      </c>
      <c r="CI205">
        <v>0</v>
      </c>
      <c r="CJ205">
        <v>3256.11</v>
      </c>
      <c r="CK205">
        <v>6334.0199999999995</v>
      </c>
      <c r="CL205">
        <v>1</v>
      </c>
      <c r="CM205">
        <v>6489.45</v>
      </c>
      <c r="CN205">
        <v>4353.03</v>
      </c>
      <c r="CO205">
        <v>0</v>
      </c>
      <c r="CP205">
        <v>9745.56</v>
      </c>
      <c r="CQ205">
        <v>14651.029999999999</v>
      </c>
      <c r="CR205">
        <v>1</v>
      </c>
      <c r="CS205">
        <v>13001.67</v>
      </c>
      <c r="CT205">
        <v>18613.010000000009</v>
      </c>
      <c r="CU205">
        <v>1</v>
      </c>
      <c r="CV205">
        <v>16508.25</v>
      </c>
      <c r="CW205">
        <v>18613.010000000024</v>
      </c>
      <c r="CX205">
        <v>1</v>
      </c>
      <c r="CY205">
        <v>4</v>
      </c>
      <c r="CZ205">
        <v>3</v>
      </c>
      <c r="DA205">
        <v>0</v>
      </c>
      <c r="DB205">
        <v>1</v>
      </c>
      <c r="DC205">
        <v>1</v>
      </c>
      <c r="DD205">
        <v>0</v>
      </c>
      <c r="DE205">
        <v>4</v>
      </c>
      <c r="DF205">
        <v>2</v>
      </c>
      <c r="DG205">
        <v>8094.9400000000278</v>
      </c>
      <c r="DH205" t="s">
        <v>539</v>
      </c>
      <c r="DI205" t="s">
        <v>348</v>
      </c>
      <c r="DJ205" t="s">
        <v>540</v>
      </c>
      <c r="DK205" t="s">
        <v>574</v>
      </c>
      <c r="DL205" t="s">
        <v>155</v>
      </c>
      <c r="DM205" t="s">
        <v>577</v>
      </c>
      <c r="DN205">
        <v>0</v>
      </c>
      <c r="DO205">
        <v>0</v>
      </c>
      <c r="DP205">
        <v>0</v>
      </c>
      <c r="DQ205">
        <v>0</v>
      </c>
      <c r="DR205">
        <v>0</v>
      </c>
      <c r="DS205" s="19">
        <f t="shared" si="6"/>
        <v>3500</v>
      </c>
      <c r="DT205" s="19">
        <f t="shared" si="7"/>
        <v>153.71102327624067</v>
      </c>
    </row>
    <row r="206" spans="1:124" hidden="1" x14ac:dyDescent="0.25">
      <c r="A206" t="s">
        <v>383</v>
      </c>
      <c r="B206" t="s">
        <v>219</v>
      </c>
      <c r="C206" t="s">
        <v>180</v>
      </c>
      <c r="D206" t="s">
        <v>185</v>
      </c>
      <c r="E206">
        <v>7400</v>
      </c>
      <c r="F206">
        <v>8262.7199999999993</v>
      </c>
      <c r="G206">
        <v>-862.71999999999935</v>
      </c>
      <c r="H206">
        <v>1135.44</v>
      </c>
      <c r="I206">
        <v>820.8</v>
      </c>
      <c r="J206">
        <v>1956.24</v>
      </c>
      <c r="K206">
        <v>4309.2</v>
      </c>
      <c r="L206">
        <v>3816.72</v>
      </c>
      <c r="M206">
        <v>492.48</v>
      </c>
      <c r="N206">
        <v>0</v>
      </c>
      <c r="O206">
        <v>0</v>
      </c>
      <c r="P206">
        <v>1969.92</v>
      </c>
      <c r="Q206">
        <v>3816.72</v>
      </c>
      <c r="R206">
        <v>0</v>
      </c>
      <c r="S206">
        <v>0</v>
      </c>
      <c r="T206">
        <v>0.45714285714285718</v>
      </c>
      <c r="U206">
        <v>0.88571428571428568</v>
      </c>
      <c r="V206" t="s">
        <v>435</v>
      </c>
      <c r="W206">
        <v>6800</v>
      </c>
      <c r="X206">
        <v>13.68</v>
      </c>
      <c r="Y206">
        <v>1</v>
      </c>
      <c r="Z206">
        <v>492.48</v>
      </c>
      <c r="AA206">
        <v>1850</v>
      </c>
      <c r="AB206">
        <v>3700</v>
      </c>
      <c r="AC206">
        <v>5550</v>
      </c>
      <c r="AD206">
        <v>7400</v>
      </c>
      <c r="AE206">
        <v>0</v>
      </c>
      <c r="AF206">
        <v>0</v>
      </c>
      <c r="AG206">
        <v>0</v>
      </c>
      <c r="AH206">
        <v>0</v>
      </c>
      <c r="AI206">
        <v>492.48</v>
      </c>
      <c r="AJ206">
        <v>0</v>
      </c>
      <c r="AK206">
        <v>0</v>
      </c>
      <c r="AL206">
        <v>0</v>
      </c>
      <c r="AM206">
        <v>492.48</v>
      </c>
      <c r="AN206">
        <v>0</v>
      </c>
      <c r="AO206" t="s">
        <v>537</v>
      </c>
      <c r="AP206" t="s">
        <v>538</v>
      </c>
      <c r="AQ206">
        <v>43617</v>
      </c>
      <c r="AR206">
        <v>43617</v>
      </c>
      <c r="AS206">
        <v>43617</v>
      </c>
      <c r="AT206">
        <v>43617</v>
      </c>
      <c r="AU206">
        <v>0</v>
      </c>
      <c r="AV206">
        <v>0</v>
      </c>
      <c r="AW206">
        <v>0</v>
      </c>
      <c r="AX206">
        <v>492.48</v>
      </c>
      <c r="AY206">
        <v>0</v>
      </c>
      <c r="AZ206">
        <v>0</v>
      </c>
      <c r="BA206">
        <v>0</v>
      </c>
      <c r="BB206">
        <v>492.48</v>
      </c>
      <c r="BC206">
        <v>0</v>
      </c>
      <c r="BD206">
        <v>492.48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492.48</v>
      </c>
      <c r="CI206">
        <v>0</v>
      </c>
      <c r="CJ206">
        <v>1846.8</v>
      </c>
      <c r="CK206">
        <v>5923.44</v>
      </c>
      <c r="CL206">
        <v>1</v>
      </c>
      <c r="CM206">
        <v>3693.6</v>
      </c>
      <c r="CN206">
        <v>5923.44</v>
      </c>
      <c r="CO206">
        <v>1</v>
      </c>
      <c r="CP206">
        <v>5554.08</v>
      </c>
      <c r="CQ206">
        <v>6402.24</v>
      </c>
      <c r="CR206">
        <v>1</v>
      </c>
      <c r="CS206">
        <v>7400.88</v>
      </c>
      <c r="CT206">
        <v>6812.6399999999994</v>
      </c>
      <c r="CU206">
        <v>0</v>
      </c>
      <c r="CV206">
        <v>9097.1999999999989</v>
      </c>
      <c r="CW206">
        <v>9398.16</v>
      </c>
      <c r="CX206">
        <v>1</v>
      </c>
      <c r="CY206">
        <v>4</v>
      </c>
      <c r="CZ206">
        <v>3</v>
      </c>
      <c r="DA206">
        <v>0</v>
      </c>
      <c r="DB206">
        <v>0</v>
      </c>
      <c r="DC206">
        <v>0</v>
      </c>
      <c r="DD206">
        <v>0</v>
      </c>
      <c r="DE206">
        <v>4</v>
      </c>
      <c r="DF206">
        <v>0</v>
      </c>
      <c r="DG206">
        <v>3311.4399999999987</v>
      </c>
      <c r="DH206" t="s">
        <v>539</v>
      </c>
      <c r="DI206" t="s">
        <v>350</v>
      </c>
      <c r="DJ206" t="s">
        <v>540</v>
      </c>
      <c r="DK206" t="s">
        <v>574</v>
      </c>
      <c r="DL206" t="s">
        <v>155</v>
      </c>
      <c r="DM206" t="s">
        <v>577</v>
      </c>
      <c r="DN206">
        <v>0</v>
      </c>
      <c r="DO206">
        <v>0</v>
      </c>
      <c r="DP206">
        <v>0</v>
      </c>
      <c r="DQ206">
        <v>0</v>
      </c>
      <c r="DR206">
        <v>0</v>
      </c>
      <c r="DS206" s="19">
        <f t="shared" si="6"/>
        <v>1700</v>
      </c>
      <c r="DT206" s="19">
        <f t="shared" si="7"/>
        <v>124.26900584795322</v>
      </c>
    </row>
    <row r="207" spans="1:124" hidden="1" x14ac:dyDescent="0.25">
      <c r="A207" t="s">
        <v>383</v>
      </c>
      <c r="B207" t="s">
        <v>219</v>
      </c>
      <c r="C207" t="s">
        <v>2</v>
      </c>
      <c r="D207" t="s">
        <v>3</v>
      </c>
      <c r="E207">
        <v>3300</v>
      </c>
      <c r="F207">
        <v>3624</v>
      </c>
      <c r="G207">
        <v>-324</v>
      </c>
      <c r="H207">
        <v>682</v>
      </c>
      <c r="I207">
        <v>0</v>
      </c>
      <c r="J207">
        <v>682</v>
      </c>
      <c r="K207">
        <v>1632</v>
      </c>
      <c r="L207">
        <v>1632</v>
      </c>
      <c r="M207">
        <v>0</v>
      </c>
      <c r="N207">
        <v>0</v>
      </c>
      <c r="O207">
        <v>0</v>
      </c>
      <c r="P207">
        <v>1224</v>
      </c>
      <c r="Q207">
        <v>1632</v>
      </c>
      <c r="R207">
        <v>0</v>
      </c>
      <c r="S207">
        <v>0</v>
      </c>
      <c r="T207">
        <v>0.75</v>
      </c>
      <c r="U207">
        <v>1</v>
      </c>
      <c r="V207" t="s">
        <v>435</v>
      </c>
      <c r="W207">
        <v>3100</v>
      </c>
      <c r="X207">
        <v>24</v>
      </c>
      <c r="Y207">
        <v>1</v>
      </c>
      <c r="Z207">
        <v>0</v>
      </c>
      <c r="AA207">
        <v>825</v>
      </c>
      <c r="AB207">
        <v>1650</v>
      </c>
      <c r="AC207">
        <v>2475</v>
      </c>
      <c r="AD207">
        <v>3300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 t="s">
        <v>537</v>
      </c>
      <c r="AP207" t="s">
        <v>543</v>
      </c>
      <c r="AQ207">
        <v>43617</v>
      </c>
      <c r="AR207">
        <v>43617</v>
      </c>
      <c r="AS207">
        <v>43617</v>
      </c>
      <c r="AT207">
        <v>43617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816</v>
      </c>
      <c r="CK207">
        <v>2676</v>
      </c>
      <c r="CL207">
        <v>1</v>
      </c>
      <c r="CM207">
        <v>1656</v>
      </c>
      <c r="CN207">
        <v>2026</v>
      </c>
      <c r="CO207">
        <v>1</v>
      </c>
      <c r="CP207">
        <v>2472</v>
      </c>
      <c r="CQ207">
        <v>2674</v>
      </c>
      <c r="CR207">
        <v>1</v>
      </c>
      <c r="CS207">
        <v>3312</v>
      </c>
      <c r="CT207">
        <v>3898</v>
      </c>
      <c r="CU207">
        <v>1</v>
      </c>
      <c r="CV207">
        <v>4080</v>
      </c>
      <c r="CW207">
        <v>4306</v>
      </c>
      <c r="CX207">
        <v>1</v>
      </c>
      <c r="CY207">
        <v>4</v>
      </c>
      <c r="CZ207">
        <v>4</v>
      </c>
      <c r="DA207">
        <v>0</v>
      </c>
      <c r="DB207">
        <v>0</v>
      </c>
      <c r="DC207">
        <v>1</v>
      </c>
      <c r="DD207">
        <v>1</v>
      </c>
      <c r="DE207">
        <v>4</v>
      </c>
      <c r="DF207">
        <v>2</v>
      </c>
      <c r="DG207">
        <v>1006</v>
      </c>
      <c r="DH207" t="s">
        <v>539</v>
      </c>
      <c r="DI207" t="s">
        <v>374</v>
      </c>
      <c r="DJ207" t="s">
        <v>540</v>
      </c>
      <c r="DK207" t="s">
        <v>574</v>
      </c>
      <c r="DL207" t="s">
        <v>155</v>
      </c>
      <c r="DM207" t="s">
        <v>577</v>
      </c>
      <c r="DN207">
        <v>0</v>
      </c>
      <c r="DO207">
        <v>0</v>
      </c>
      <c r="DP207">
        <v>0</v>
      </c>
      <c r="DQ207">
        <v>0</v>
      </c>
      <c r="DR207">
        <v>0</v>
      </c>
      <c r="DS207" s="19">
        <f t="shared" si="6"/>
        <v>775</v>
      </c>
      <c r="DT207" s="19">
        <f t="shared" si="7"/>
        <v>32.291666666666664</v>
      </c>
    </row>
    <row r="208" spans="1:124" hidden="1" x14ac:dyDescent="0.25">
      <c r="A208" t="s">
        <v>383</v>
      </c>
      <c r="B208" t="s">
        <v>219</v>
      </c>
      <c r="C208" t="s">
        <v>92</v>
      </c>
      <c r="D208" t="s">
        <v>93</v>
      </c>
      <c r="E208">
        <v>9800</v>
      </c>
      <c r="F208">
        <v>11160</v>
      </c>
      <c r="G208">
        <v>-1360</v>
      </c>
      <c r="H208">
        <v>660</v>
      </c>
      <c r="I208">
        <v>1488</v>
      </c>
      <c r="J208">
        <v>2148</v>
      </c>
      <c r="K208">
        <v>6984</v>
      </c>
      <c r="L208">
        <v>6024</v>
      </c>
      <c r="M208">
        <v>960</v>
      </c>
      <c r="N208">
        <v>0</v>
      </c>
      <c r="O208">
        <v>840</v>
      </c>
      <c r="P208">
        <v>4536</v>
      </c>
      <c r="Q208">
        <v>6024</v>
      </c>
      <c r="R208">
        <v>0</v>
      </c>
      <c r="S208">
        <v>0.12027491408934708</v>
      </c>
      <c r="T208">
        <v>0.64948453608247425</v>
      </c>
      <c r="U208">
        <v>0.86254295532646053</v>
      </c>
      <c r="V208" t="s">
        <v>435</v>
      </c>
      <c r="W208">
        <v>10800</v>
      </c>
      <c r="X208">
        <v>24</v>
      </c>
      <c r="Y208">
        <v>1</v>
      </c>
      <c r="Z208">
        <v>960</v>
      </c>
      <c r="AA208">
        <v>2450</v>
      </c>
      <c r="AB208">
        <v>4900</v>
      </c>
      <c r="AC208">
        <v>7350</v>
      </c>
      <c r="AD208">
        <v>9800</v>
      </c>
      <c r="AE208">
        <v>0</v>
      </c>
      <c r="AF208">
        <v>0</v>
      </c>
      <c r="AG208">
        <v>0</v>
      </c>
      <c r="AH208">
        <v>0</v>
      </c>
      <c r="AI208">
        <v>960</v>
      </c>
      <c r="AJ208">
        <v>0</v>
      </c>
      <c r="AK208">
        <v>0</v>
      </c>
      <c r="AL208">
        <v>0</v>
      </c>
      <c r="AM208">
        <v>960</v>
      </c>
      <c r="AN208">
        <v>0</v>
      </c>
      <c r="AO208" t="s">
        <v>537</v>
      </c>
      <c r="AP208" t="s">
        <v>538</v>
      </c>
      <c r="AQ208">
        <v>43617</v>
      </c>
      <c r="AR208">
        <v>43617</v>
      </c>
      <c r="AS208">
        <v>43617</v>
      </c>
      <c r="AT208">
        <v>43617</v>
      </c>
      <c r="AU208">
        <v>0</v>
      </c>
      <c r="AV208">
        <v>0</v>
      </c>
      <c r="AW208">
        <v>0</v>
      </c>
      <c r="AX208">
        <v>960</v>
      </c>
      <c r="AY208">
        <v>0</v>
      </c>
      <c r="AZ208">
        <v>0</v>
      </c>
      <c r="BA208">
        <v>0</v>
      </c>
      <c r="BB208">
        <v>960</v>
      </c>
      <c r="BC208">
        <v>0</v>
      </c>
      <c r="BD208">
        <v>960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960</v>
      </c>
      <c r="CI208">
        <v>0</v>
      </c>
      <c r="CJ208">
        <v>2448</v>
      </c>
      <c r="CK208">
        <v>7284</v>
      </c>
      <c r="CL208">
        <v>1</v>
      </c>
      <c r="CM208">
        <v>4896</v>
      </c>
      <c r="CN208">
        <v>7284</v>
      </c>
      <c r="CO208">
        <v>1</v>
      </c>
      <c r="CP208">
        <v>7344</v>
      </c>
      <c r="CQ208">
        <v>8124</v>
      </c>
      <c r="CR208">
        <v>1</v>
      </c>
      <c r="CS208">
        <v>9792</v>
      </c>
      <c r="CT208">
        <v>10524</v>
      </c>
      <c r="CU208">
        <v>1</v>
      </c>
      <c r="CV208">
        <v>12504</v>
      </c>
      <c r="CW208">
        <v>11820</v>
      </c>
      <c r="CX208">
        <v>0</v>
      </c>
      <c r="CY208">
        <v>4</v>
      </c>
      <c r="CZ208">
        <v>4</v>
      </c>
      <c r="DA208">
        <v>0</v>
      </c>
      <c r="DB208">
        <v>0</v>
      </c>
      <c r="DC208">
        <v>0</v>
      </c>
      <c r="DD208">
        <v>0</v>
      </c>
      <c r="DE208">
        <v>4</v>
      </c>
      <c r="DF208">
        <v>0</v>
      </c>
      <c r="DG208">
        <v>4468</v>
      </c>
      <c r="DH208" t="s">
        <v>539</v>
      </c>
      <c r="DI208" t="s">
        <v>358</v>
      </c>
      <c r="DJ208" t="s">
        <v>540</v>
      </c>
      <c r="DK208" t="s">
        <v>574</v>
      </c>
      <c r="DL208" t="s">
        <v>155</v>
      </c>
      <c r="DM208" t="s">
        <v>577</v>
      </c>
      <c r="DN208">
        <v>0</v>
      </c>
      <c r="DO208">
        <v>0</v>
      </c>
      <c r="DP208">
        <v>0</v>
      </c>
      <c r="DQ208">
        <v>0</v>
      </c>
      <c r="DR208">
        <v>0</v>
      </c>
      <c r="DS208" s="19">
        <f t="shared" si="6"/>
        <v>2700</v>
      </c>
      <c r="DT208" s="19">
        <f t="shared" si="7"/>
        <v>112.5</v>
      </c>
    </row>
    <row r="209" spans="1:124" hidden="1" x14ac:dyDescent="0.25">
      <c r="A209" t="s">
        <v>383</v>
      </c>
      <c r="B209" t="s">
        <v>219</v>
      </c>
      <c r="C209" t="s">
        <v>118</v>
      </c>
      <c r="D209" t="s">
        <v>119</v>
      </c>
      <c r="E209">
        <v>12</v>
      </c>
      <c r="F209">
        <v>19.2</v>
      </c>
      <c r="G209">
        <v>-7.1999999999999993</v>
      </c>
      <c r="H209">
        <v>19.2</v>
      </c>
      <c r="I209">
        <v>0</v>
      </c>
      <c r="J209">
        <v>19.2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544</v>
      </c>
      <c r="S209" t="s">
        <v>544</v>
      </c>
      <c r="T209" t="s">
        <v>544</v>
      </c>
      <c r="U209" t="s">
        <v>544</v>
      </c>
      <c r="V209" t="s">
        <v>435</v>
      </c>
      <c r="W209">
        <v>12</v>
      </c>
      <c r="X209">
        <v>9.6</v>
      </c>
      <c r="Y209">
        <v>1</v>
      </c>
      <c r="Z209">
        <v>0</v>
      </c>
      <c r="AA209">
        <v>3</v>
      </c>
      <c r="AB209">
        <v>6</v>
      </c>
      <c r="AC209">
        <v>9</v>
      </c>
      <c r="AD209">
        <v>12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">
        <v>537</v>
      </c>
      <c r="AP209" t="s">
        <v>543</v>
      </c>
      <c r="AQ209">
        <v>43617</v>
      </c>
      <c r="AR209">
        <v>43617</v>
      </c>
      <c r="AS209">
        <v>43617</v>
      </c>
      <c r="AT209">
        <v>43617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38.4</v>
      </c>
      <c r="CL209">
        <v>1</v>
      </c>
      <c r="CM209">
        <v>9.6</v>
      </c>
      <c r="CN209">
        <v>38.4</v>
      </c>
      <c r="CO209">
        <v>1</v>
      </c>
      <c r="CP209">
        <v>9.6</v>
      </c>
      <c r="CQ209">
        <v>38.4</v>
      </c>
      <c r="CR209">
        <v>1</v>
      </c>
      <c r="CS209">
        <v>9.6</v>
      </c>
      <c r="CT209">
        <v>38.4</v>
      </c>
      <c r="CU209">
        <v>1</v>
      </c>
      <c r="CV209">
        <v>19.2</v>
      </c>
      <c r="CW209">
        <v>38.4</v>
      </c>
      <c r="CX209">
        <v>1</v>
      </c>
      <c r="CY209">
        <v>4</v>
      </c>
      <c r="CZ209">
        <v>4</v>
      </c>
      <c r="DA209">
        <v>0</v>
      </c>
      <c r="DB209">
        <v>0</v>
      </c>
      <c r="DC209">
        <v>0</v>
      </c>
      <c r="DD209">
        <v>0</v>
      </c>
      <c r="DE209" t="s">
        <v>544</v>
      </c>
      <c r="DF209" t="s">
        <v>544</v>
      </c>
      <c r="DG209">
        <v>26.4</v>
      </c>
      <c r="DH209" t="s">
        <v>539</v>
      </c>
      <c r="DI209" t="s">
        <v>356</v>
      </c>
      <c r="DJ209" t="s">
        <v>540</v>
      </c>
      <c r="DK209" t="s">
        <v>574</v>
      </c>
      <c r="DL209" t="s">
        <v>154</v>
      </c>
      <c r="DM209" t="s">
        <v>559</v>
      </c>
      <c r="DN209">
        <v>0</v>
      </c>
      <c r="DO209">
        <v>0</v>
      </c>
      <c r="DP209">
        <v>0</v>
      </c>
      <c r="DQ209">
        <v>0</v>
      </c>
      <c r="DR209">
        <v>0</v>
      </c>
      <c r="DS209" s="19">
        <f t="shared" si="6"/>
        <v>3</v>
      </c>
      <c r="DT209" s="19">
        <f t="shared" si="7"/>
        <v>0.3125</v>
      </c>
    </row>
    <row r="210" spans="1:124" hidden="1" x14ac:dyDescent="0.25">
      <c r="A210" t="s">
        <v>383</v>
      </c>
      <c r="B210" t="s">
        <v>219</v>
      </c>
      <c r="C210" t="s">
        <v>112</v>
      </c>
      <c r="D210" t="s">
        <v>113</v>
      </c>
      <c r="E210">
        <v>60</v>
      </c>
      <c r="F210">
        <v>48</v>
      </c>
      <c r="G210">
        <v>12</v>
      </c>
      <c r="H210">
        <v>84</v>
      </c>
      <c r="I210">
        <v>0</v>
      </c>
      <c r="J210">
        <v>84</v>
      </c>
      <c r="K210">
        <v>96</v>
      </c>
      <c r="L210">
        <v>96</v>
      </c>
      <c r="M210">
        <v>0</v>
      </c>
      <c r="N210">
        <v>0</v>
      </c>
      <c r="O210">
        <v>96</v>
      </c>
      <c r="P210">
        <v>96</v>
      </c>
      <c r="Q210">
        <v>96</v>
      </c>
      <c r="R210">
        <v>0</v>
      </c>
      <c r="S210">
        <v>1</v>
      </c>
      <c r="T210">
        <v>1</v>
      </c>
      <c r="U210">
        <v>1</v>
      </c>
      <c r="V210" t="s">
        <v>435</v>
      </c>
      <c r="W210">
        <v>60</v>
      </c>
      <c r="X210">
        <v>24</v>
      </c>
      <c r="Y210">
        <v>1</v>
      </c>
      <c r="Z210">
        <v>0</v>
      </c>
      <c r="AA210">
        <v>15</v>
      </c>
      <c r="AB210">
        <v>30</v>
      </c>
      <c r="AC210">
        <v>45</v>
      </c>
      <c r="AD210">
        <v>60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">
        <v>537</v>
      </c>
      <c r="AP210" t="s">
        <v>543</v>
      </c>
      <c r="AQ210">
        <v>43617</v>
      </c>
      <c r="AR210">
        <v>43617</v>
      </c>
      <c r="AS210">
        <v>43617</v>
      </c>
      <c r="AT210">
        <v>43617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24</v>
      </c>
      <c r="CK210">
        <v>36</v>
      </c>
      <c r="CL210">
        <v>1</v>
      </c>
      <c r="CM210">
        <v>24</v>
      </c>
      <c r="CN210">
        <v>36</v>
      </c>
      <c r="CO210">
        <v>1</v>
      </c>
      <c r="CP210">
        <v>48</v>
      </c>
      <c r="CQ210">
        <v>132</v>
      </c>
      <c r="CR210">
        <v>1</v>
      </c>
      <c r="CS210">
        <v>72</v>
      </c>
      <c r="CT210">
        <v>132</v>
      </c>
      <c r="CU210">
        <v>1</v>
      </c>
      <c r="CV210">
        <v>72</v>
      </c>
      <c r="CW210">
        <v>132</v>
      </c>
      <c r="CX210">
        <v>1</v>
      </c>
      <c r="CY210">
        <v>4</v>
      </c>
      <c r="CZ210">
        <v>4</v>
      </c>
      <c r="DA210">
        <v>0</v>
      </c>
      <c r="DB210">
        <v>1</v>
      </c>
      <c r="DC210">
        <v>1</v>
      </c>
      <c r="DD210">
        <v>1</v>
      </c>
      <c r="DE210">
        <v>4</v>
      </c>
      <c r="DF210">
        <v>3</v>
      </c>
      <c r="DG210">
        <v>72</v>
      </c>
      <c r="DH210" t="s">
        <v>539</v>
      </c>
      <c r="DI210" t="s">
        <v>366</v>
      </c>
      <c r="DJ210" t="s">
        <v>540</v>
      </c>
      <c r="DK210" t="s">
        <v>574</v>
      </c>
      <c r="DL210" t="s">
        <v>157</v>
      </c>
      <c r="DM210" t="s">
        <v>561</v>
      </c>
      <c r="DN210">
        <v>0</v>
      </c>
      <c r="DO210">
        <v>0</v>
      </c>
      <c r="DP210">
        <v>0</v>
      </c>
      <c r="DQ210">
        <v>0</v>
      </c>
      <c r="DR210">
        <v>0</v>
      </c>
      <c r="DS210" s="19">
        <f t="shared" si="6"/>
        <v>15</v>
      </c>
      <c r="DT210" s="19">
        <f t="shared" si="7"/>
        <v>0.625</v>
      </c>
    </row>
    <row r="211" spans="1:124" hidden="1" x14ac:dyDescent="0.25">
      <c r="A211" t="s">
        <v>383</v>
      </c>
      <c r="B211" t="s">
        <v>219</v>
      </c>
      <c r="C211" t="s">
        <v>31</v>
      </c>
      <c r="D211" t="s">
        <v>32</v>
      </c>
      <c r="E211">
        <v>200</v>
      </c>
      <c r="F211">
        <v>216</v>
      </c>
      <c r="G211">
        <v>-16</v>
      </c>
      <c r="H211">
        <v>192</v>
      </c>
      <c r="I211">
        <v>0</v>
      </c>
      <c r="J211">
        <v>192</v>
      </c>
      <c r="K211">
        <v>240</v>
      </c>
      <c r="L211">
        <v>240</v>
      </c>
      <c r="M211">
        <v>0</v>
      </c>
      <c r="N211">
        <v>0</v>
      </c>
      <c r="O211">
        <v>144</v>
      </c>
      <c r="P211">
        <v>240</v>
      </c>
      <c r="Q211">
        <v>240</v>
      </c>
      <c r="R211">
        <v>0</v>
      </c>
      <c r="S211">
        <v>0.6</v>
      </c>
      <c r="T211">
        <v>1</v>
      </c>
      <c r="U211">
        <v>1</v>
      </c>
      <c r="V211" t="s">
        <v>435</v>
      </c>
      <c r="W211">
        <v>200</v>
      </c>
      <c r="X211">
        <v>24</v>
      </c>
      <c r="Y211">
        <v>1</v>
      </c>
      <c r="Z211">
        <v>0</v>
      </c>
      <c r="AA211">
        <v>50</v>
      </c>
      <c r="AB211">
        <v>100</v>
      </c>
      <c r="AC211">
        <v>150</v>
      </c>
      <c r="AD211">
        <v>200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">
        <v>537</v>
      </c>
      <c r="AP211" t="s">
        <v>543</v>
      </c>
      <c r="AQ211">
        <v>43617</v>
      </c>
      <c r="AR211">
        <v>43617</v>
      </c>
      <c r="AS211">
        <v>43617</v>
      </c>
      <c r="AT211">
        <v>43617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48</v>
      </c>
      <c r="CK211">
        <v>168</v>
      </c>
      <c r="CL211">
        <v>1</v>
      </c>
      <c r="CM211">
        <v>96</v>
      </c>
      <c r="CN211">
        <v>168</v>
      </c>
      <c r="CO211">
        <v>1</v>
      </c>
      <c r="CP211">
        <v>144</v>
      </c>
      <c r="CQ211">
        <v>312</v>
      </c>
      <c r="CR211">
        <v>1</v>
      </c>
      <c r="CS211">
        <v>192</v>
      </c>
      <c r="CT211">
        <v>408</v>
      </c>
      <c r="CU211">
        <v>1</v>
      </c>
      <c r="CV211">
        <v>240</v>
      </c>
      <c r="CW211">
        <v>408</v>
      </c>
      <c r="CX211">
        <v>1</v>
      </c>
      <c r="CY211">
        <v>4</v>
      </c>
      <c r="CZ211">
        <v>4</v>
      </c>
      <c r="DA211">
        <v>0</v>
      </c>
      <c r="DB211">
        <v>1</v>
      </c>
      <c r="DC211">
        <v>1</v>
      </c>
      <c r="DD211">
        <v>1</v>
      </c>
      <c r="DE211">
        <v>4</v>
      </c>
      <c r="DF211">
        <v>3</v>
      </c>
      <c r="DG211">
        <v>208</v>
      </c>
      <c r="DH211" t="s">
        <v>539</v>
      </c>
      <c r="DI211" t="s">
        <v>342</v>
      </c>
      <c r="DJ211" t="s">
        <v>540</v>
      </c>
      <c r="DK211" t="s">
        <v>574</v>
      </c>
      <c r="DL211" t="s">
        <v>157</v>
      </c>
      <c r="DM211" t="s">
        <v>561</v>
      </c>
      <c r="DN211">
        <v>0</v>
      </c>
      <c r="DO211">
        <v>0</v>
      </c>
      <c r="DP211">
        <v>0</v>
      </c>
      <c r="DQ211">
        <v>0</v>
      </c>
      <c r="DR211">
        <v>0</v>
      </c>
      <c r="DS211" s="19">
        <f t="shared" si="6"/>
        <v>50</v>
      </c>
      <c r="DT211" s="19">
        <f t="shared" si="7"/>
        <v>2.0833333333333335</v>
      </c>
    </row>
    <row r="212" spans="1:124" hidden="1" x14ac:dyDescent="0.25">
      <c r="A212" t="s">
        <v>383</v>
      </c>
      <c r="B212" t="s">
        <v>219</v>
      </c>
      <c r="C212" t="s">
        <v>89</v>
      </c>
      <c r="D212" t="s">
        <v>90</v>
      </c>
      <c r="E212">
        <v>550</v>
      </c>
      <c r="F212">
        <v>624</v>
      </c>
      <c r="G212">
        <v>-74</v>
      </c>
      <c r="H212">
        <v>468</v>
      </c>
      <c r="I212">
        <v>0</v>
      </c>
      <c r="J212">
        <v>468</v>
      </c>
      <c r="K212">
        <v>648</v>
      </c>
      <c r="L212">
        <v>648</v>
      </c>
      <c r="M212">
        <v>0</v>
      </c>
      <c r="N212">
        <v>0</v>
      </c>
      <c r="O212">
        <v>480</v>
      </c>
      <c r="P212">
        <v>648</v>
      </c>
      <c r="Q212">
        <v>648</v>
      </c>
      <c r="R212">
        <v>0</v>
      </c>
      <c r="S212">
        <v>0.7407407407407407</v>
      </c>
      <c r="T212">
        <v>1</v>
      </c>
      <c r="U212">
        <v>1</v>
      </c>
      <c r="V212" t="s">
        <v>435</v>
      </c>
      <c r="W212">
        <v>550</v>
      </c>
      <c r="X212">
        <v>24</v>
      </c>
      <c r="Y212">
        <v>1</v>
      </c>
      <c r="Z212">
        <v>0</v>
      </c>
      <c r="AA212">
        <v>137.5</v>
      </c>
      <c r="AB212">
        <v>275</v>
      </c>
      <c r="AC212">
        <v>412.5</v>
      </c>
      <c r="AD212">
        <v>550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">
        <v>537</v>
      </c>
      <c r="AP212" t="s">
        <v>543</v>
      </c>
      <c r="AQ212">
        <v>43617</v>
      </c>
      <c r="AR212">
        <v>43617</v>
      </c>
      <c r="AS212">
        <v>43617</v>
      </c>
      <c r="AT212">
        <v>43617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144</v>
      </c>
      <c r="CK212">
        <v>444</v>
      </c>
      <c r="CL212">
        <v>1</v>
      </c>
      <c r="CM212">
        <v>264</v>
      </c>
      <c r="CN212">
        <v>444</v>
      </c>
      <c r="CO212">
        <v>1</v>
      </c>
      <c r="CP212">
        <v>408</v>
      </c>
      <c r="CQ212">
        <v>924</v>
      </c>
      <c r="CR212">
        <v>1</v>
      </c>
      <c r="CS212">
        <v>552</v>
      </c>
      <c r="CT212">
        <v>1092</v>
      </c>
      <c r="CU212">
        <v>1</v>
      </c>
      <c r="CV212">
        <v>696</v>
      </c>
      <c r="CW212">
        <v>1092</v>
      </c>
      <c r="CX212">
        <v>1</v>
      </c>
      <c r="CY212">
        <v>4</v>
      </c>
      <c r="CZ212">
        <v>4</v>
      </c>
      <c r="DA212">
        <v>0</v>
      </c>
      <c r="DB212">
        <v>1</v>
      </c>
      <c r="DC212">
        <v>1</v>
      </c>
      <c r="DD212">
        <v>1</v>
      </c>
      <c r="DE212">
        <v>4</v>
      </c>
      <c r="DF212">
        <v>3</v>
      </c>
      <c r="DG212">
        <v>542</v>
      </c>
      <c r="DH212" t="s">
        <v>539</v>
      </c>
      <c r="DI212" t="s">
        <v>338</v>
      </c>
      <c r="DJ212" t="s">
        <v>540</v>
      </c>
      <c r="DK212" t="s">
        <v>574</v>
      </c>
      <c r="DL212" t="s">
        <v>157</v>
      </c>
      <c r="DM212" t="s">
        <v>561</v>
      </c>
      <c r="DN212">
        <v>0</v>
      </c>
      <c r="DO212">
        <v>0</v>
      </c>
      <c r="DP212">
        <v>0</v>
      </c>
      <c r="DQ212">
        <v>0</v>
      </c>
      <c r="DR212">
        <v>0</v>
      </c>
      <c r="DS212" s="19">
        <f t="shared" si="6"/>
        <v>137.5</v>
      </c>
      <c r="DT212" s="19">
        <f t="shared" si="7"/>
        <v>5.729166666666667</v>
      </c>
    </row>
    <row r="213" spans="1:124" hidden="1" x14ac:dyDescent="0.25">
      <c r="A213" t="s">
        <v>383</v>
      </c>
      <c r="B213" t="s">
        <v>219</v>
      </c>
      <c r="C213" t="s">
        <v>36</v>
      </c>
      <c r="D213" t="s">
        <v>37</v>
      </c>
      <c r="E213">
        <v>24</v>
      </c>
      <c r="F213">
        <v>0</v>
      </c>
      <c r="G213">
        <v>24</v>
      </c>
      <c r="H213">
        <v>48</v>
      </c>
      <c r="I213">
        <v>0</v>
      </c>
      <c r="J213">
        <v>48</v>
      </c>
      <c r="K213">
        <v>24</v>
      </c>
      <c r="L213">
        <v>24</v>
      </c>
      <c r="M213">
        <v>0</v>
      </c>
      <c r="N213">
        <v>0</v>
      </c>
      <c r="O213">
        <v>24</v>
      </c>
      <c r="P213">
        <v>24</v>
      </c>
      <c r="Q213">
        <v>24</v>
      </c>
      <c r="R213">
        <v>0</v>
      </c>
      <c r="S213">
        <v>1</v>
      </c>
      <c r="T213">
        <v>1</v>
      </c>
      <c r="U213">
        <v>1</v>
      </c>
      <c r="V213" t="s">
        <v>435</v>
      </c>
      <c r="W213">
        <v>24</v>
      </c>
      <c r="X213">
        <v>24</v>
      </c>
      <c r="Y213">
        <v>1</v>
      </c>
      <c r="Z213">
        <v>0</v>
      </c>
      <c r="AA213">
        <v>6</v>
      </c>
      <c r="AB213">
        <v>12</v>
      </c>
      <c r="AC213">
        <v>18</v>
      </c>
      <c r="AD213">
        <v>24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">
        <v>537</v>
      </c>
      <c r="AP213" t="s">
        <v>543</v>
      </c>
      <c r="AQ213">
        <v>43617</v>
      </c>
      <c r="AR213">
        <v>43617</v>
      </c>
      <c r="AS213">
        <v>43617</v>
      </c>
      <c r="AT213">
        <v>43617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24</v>
      </c>
      <c r="CL213">
        <v>1</v>
      </c>
      <c r="CM213">
        <v>24</v>
      </c>
      <c r="CN213">
        <v>24</v>
      </c>
      <c r="CO213">
        <v>1</v>
      </c>
      <c r="CP213">
        <v>24</v>
      </c>
      <c r="CQ213">
        <v>48</v>
      </c>
      <c r="CR213">
        <v>1</v>
      </c>
      <c r="CS213">
        <v>24</v>
      </c>
      <c r="CT213">
        <v>48</v>
      </c>
      <c r="CU213">
        <v>1</v>
      </c>
      <c r="CV213">
        <v>24</v>
      </c>
      <c r="CW213">
        <v>48</v>
      </c>
      <c r="CX213">
        <v>1</v>
      </c>
      <c r="CY213">
        <v>4</v>
      </c>
      <c r="CZ213">
        <v>4</v>
      </c>
      <c r="DA213">
        <v>0</v>
      </c>
      <c r="DB213">
        <v>1</v>
      </c>
      <c r="DC213">
        <v>1</v>
      </c>
      <c r="DD213">
        <v>1</v>
      </c>
      <c r="DE213">
        <v>4</v>
      </c>
      <c r="DF213">
        <v>3</v>
      </c>
      <c r="DG213">
        <v>24</v>
      </c>
      <c r="DH213" t="s">
        <v>539</v>
      </c>
      <c r="DI213" t="s">
        <v>344</v>
      </c>
      <c r="DJ213" t="s">
        <v>540</v>
      </c>
      <c r="DK213" t="s">
        <v>574</v>
      </c>
      <c r="DL213" t="s">
        <v>157</v>
      </c>
      <c r="DM213" t="s">
        <v>561</v>
      </c>
      <c r="DN213">
        <v>0</v>
      </c>
      <c r="DO213">
        <v>0</v>
      </c>
      <c r="DP213">
        <v>0</v>
      </c>
      <c r="DQ213">
        <v>0</v>
      </c>
      <c r="DR213">
        <v>0</v>
      </c>
      <c r="DS213" s="19">
        <f t="shared" si="6"/>
        <v>6</v>
      </c>
      <c r="DT213" s="19">
        <f t="shared" si="7"/>
        <v>0.25</v>
      </c>
    </row>
    <row r="214" spans="1:124" hidden="1" x14ac:dyDescent="0.25">
      <c r="A214" t="s">
        <v>383</v>
      </c>
      <c r="B214" t="s">
        <v>219</v>
      </c>
      <c r="C214" t="s">
        <v>23</v>
      </c>
      <c r="D214" t="s">
        <v>271</v>
      </c>
      <c r="E214">
        <v>2800</v>
      </c>
      <c r="F214">
        <v>2376</v>
      </c>
      <c r="G214">
        <v>424</v>
      </c>
      <c r="H214">
        <v>1440</v>
      </c>
      <c r="I214">
        <v>0</v>
      </c>
      <c r="J214">
        <v>1440</v>
      </c>
      <c r="K214">
        <v>1248</v>
      </c>
      <c r="L214">
        <v>1248</v>
      </c>
      <c r="M214">
        <v>0</v>
      </c>
      <c r="N214">
        <v>0</v>
      </c>
      <c r="O214">
        <v>0</v>
      </c>
      <c r="P214">
        <v>936</v>
      </c>
      <c r="Q214">
        <v>1248</v>
      </c>
      <c r="R214">
        <v>0</v>
      </c>
      <c r="S214">
        <v>0</v>
      </c>
      <c r="T214">
        <v>0.75</v>
      </c>
      <c r="U214">
        <v>1</v>
      </c>
      <c r="V214" t="s">
        <v>435</v>
      </c>
      <c r="W214">
        <v>3100</v>
      </c>
      <c r="X214">
        <v>24</v>
      </c>
      <c r="Y214">
        <v>1</v>
      </c>
      <c r="Z214">
        <v>0</v>
      </c>
      <c r="AA214">
        <v>700</v>
      </c>
      <c r="AB214">
        <v>1400</v>
      </c>
      <c r="AC214">
        <v>2100</v>
      </c>
      <c r="AD214">
        <v>2800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 t="s">
        <v>537</v>
      </c>
      <c r="AP214" t="s">
        <v>543</v>
      </c>
      <c r="AQ214">
        <v>43617</v>
      </c>
      <c r="AR214">
        <v>43617</v>
      </c>
      <c r="AS214">
        <v>43617</v>
      </c>
      <c r="AT214">
        <v>43617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696</v>
      </c>
      <c r="CK214">
        <v>2568</v>
      </c>
      <c r="CL214">
        <v>1</v>
      </c>
      <c r="CM214">
        <v>1392</v>
      </c>
      <c r="CN214">
        <v>2568</v>
      </c>
      <c r="CO214">
        <v>1</v>
      </c>
      <c r="CP214">
        <v>2112</v>
      </c>
      <c r="CQ214">
        <v>2568</v>
      </c>
      <c r="CR214">
        <v>1</v>
      </c>
      <c r="CS214">
        <v>2808</v>
      </c>
      <c r="CT214">
        <v>3504</v>
      </c>
      <c r="CU214">
        <v>1</v>
      </c>
      <c r="CV214">
        <v>3576</v>
      </c>
      <c r="CW214">
        <v>3816</v>
      </c>
      <c r="CX214">
        <v>1</v>
      </c>
      <c r="CY214">
        <v>4</v>
      </c>
      <c r="CZ214">
        <v>4</v>
      </c>
      <c r="DA214">
        <v>0</v>
      </c>
      <c r="DB214">
        <v>0</v>
      </c>
      <c r="DC214">
        <v>1</v>
      </c>
      <c r="DD214">
        <v>1</v>
      </c>
      <c r="DE214">
        <v>4</v>
      </c>
      <c r="DF214">
        <v>2</v>
      </c>
      <c r="DG214">
        <v>1016</v>
      </c>
      <c r="DH214" t="s">
        <v>539</v>
      </c>
      <c r="DI214" t="s">
        <v>340</v>
      </c>
      <c r="DJ214" t="s">
        <v>540</v>
      </c>
      <c r="DK214" t="s">
        <v>574</v>
      </c>
      <c r="DL214" t="s">
        <v>157</v>
      </c>
      <c r="DM214" t="s">
        <v>561</v>
      </c>
      <c r="DN214">
        <v>0</v>
      </c>
      <c r="DO214">
        <v>0</v>
      </c>
      <c r="DP214">
        <v>0</v>
      </c>
      <c r="DQ214">
        <v>0</v>
      </c>
      <c r="DR214">
        <v>0</v>
      </c>
      <c r="DS214" s="19">
        <f t="shared" si="6"/>
        <v>775</v>
      </c>
      <c r="DT214" s="19">
        <f t="shared" si="7"/>
        <v>32.291666666666664</v>
      </c>
    </row>
    <row r="215" spans="1:124" hidden="1" x14ac:dyDescent="0.25">
      <c r="A215" t="s">
        <v>383</v>
      </c>
      <c r="B215" t="s">
        <v>219</v>
      </c>
      <c r="C215" t="s">
        <v>46</v>
      </c>
      <c r="D215" t="s">
        <v>47</v>
      </c>
      <c r="E215">
        <v>4000</v>
      </c>
      <c r="F215">
        <v>4656</v>
      </c>
      <c r="G215">
        <v>-656</v>
      </c>
      <c r="H215">
        <v>696</v>
      </c>
      <c r="I215">
        <v>0</v>
      </c>
      <c r="J215">
        <v>696</v>
      </c>
      <c r="K215">
        <v>2736</v>
      </c>
      <c r="L215">
        <v>2736</v>
      </c>
      <c r="M215">
        <v>0</v>
      </c>
      <c r="N215">
        <v>0</v>
      </c>
      <c r="O215">
        <v>672</v>
      </c>
      <c r="P215">
        <v>2064</v>
      </c>
      <c r="Q215">
        <v>2736</v>
      </c>
      <c r="R215">
        <v>0</v>
      </c>
      <c r="S215">
        <v>0.24561403508771928</v>
      </c>
      <c r="T215">
        <v>0.75438596491228072</v>
      </c>
      <c r="U215">
        <v>1</v>
      </c>
      <c r="V215" t="s">
        <v>435</v>
      </c>
      <c r="W215">
        <v>4200</v>
      </c>
      <c r="X215">
        <v>24</v>
      </c>
      <c r="Y215">
        <v>1</v>
      </c>
      <c r="Z215">
        <v>0</v>
      </c>
      <c r="AA215">
        <v>1000</v>
      </c>
      <c r="AB215">
        <v>2000</v>
      </c>
      <c r="AC215">
        <v>3000</v>
      </c>
      <c r="AD215">
        <v>4000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 t="s">
        <v>537</v>
      </c>
      <c r="AP215" t="s">
        <v>543</v>
      </c>
      <c r="AQ215">
        <v>43617</v>
      </c>
      <c r="AR215">
        <v>43617</v>
      </c>
      <c r="AS215">
        <v>43617</v>
      </c>
      <c r="AT215">
        <v>43617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1008</v>
      </c>
      <c r="CK215">
        <v>2616</v>
      </c>
      <c r="CL215">
        <v>1</v>
      </c>
      <c r="CM215">
        <v>1992</v>
      </c>
      <c r="CN215">
        <v>2616</v>
      </c>
      <c r="CO215">
        <v>1</v>
      </c>
      <c r="CP215">
        <v>3000</v>
      </c>
      <c r="CQ215">
        <v>3288</v>
      </c>
      <c r="CR215">
        <v>1</v>
      </c>
      <c r="CS215">
        <v>4008</v>
      </c>
      <c r="CT215">
        <v>3288</v>
      </c>
      <c r="CU215">
        <v>0</v>
      </c>
      <c r="CV215">
        <v>5040</v>
      </c>
      <c r="CW215">
        <v>5352</v>
      </c>
      <c r="CX215">
        <v>1</v>
      </c>
      <c r="CY215">
        <v>4</v>
      </c>
      <c r="CZ215">
        <v>3</v>
      </c>
      <c r="DA215">
        <v>0</v>
      </c>
      <c r="DB215">
        <v>0</v>
      </c>
      <c r="DC215">
        <v>1</v>
      </c>
      <c r="DD215">
        <v>1</v>
      </c>
      <c r="DE215">
        <v>4</v>
      </c>
      <c r="DF215">
        <v>2</v>
      </c>
      <c r="DG215">
        <v>1352</v>
      </c>
      <c r="DH215" t="s">
        <v>539</v>
      </c>
      <c r="DI215" t="s">
        <v>352</v>
      </c>
      <c r="DJ215" t="s">
        <v>540</v>
      </c>
      <c r="DK215" t="s">
        <v>574</v>
      </c>
      <c r="DL215" t="s">
        <v>157</v>
      </c>
      <c r="DM215" t="s">
        <v>561</v>
      </c>
      <c r="DN215">
        <v>0</v>
      </c>
      <c r="DO215">
        <v>0</v>
      </c>
      <c r="DP215">
        <v>0</v>
      </c>
      <c r="DQ215">
        <v>0</v>
      </c>
      <c r="DR215">
        <v>0</v>
      </c>
      <c r="DS215" s="19">
        <f t="shared" si="6"/>
        <v>1050</v>
      </c>
      <c r="DT215" s="19">
        <f t="shared" si="7"/>
        <v>43.75</v>
      </c>
    </row>
    <row r="216" spans="1:124" hidden="1" x14ac:dyDescent="0.25">
      <c r="A216" t="s">
        <v>383</v>
      </c>
      <c r="B216" t="s">
        <v>219</v>
      </c>
      <c r="C216" t="s">
        <v>42</v>
      </c>
      <c r="D216" t="s">
        <v>43</v>
      </c>
      <c r="E216">
        <v>4200</v>
      </c>
      <c r="F216">
        <v>4608</v>
      </c>
      <c r="G216">
        <v>-408</v>
      </c>
      <c r="H216">
        <v>216</v>
      </c>
      <c r="I216">
        <v>744</v>
      </c>
      <c r="J216">
        <v>960</v>
      </c>
      <c r="K216">
        <v>2976</v>
      </c>
      <c r="L216">
        <v>2976</v>
      </c>
      <c r="M216">
        <v>0</v>
      </c>
      <c r="N216">
        <v>0</v>
      </c>
      <c r="O216">
        <v>816</v>
      </c>
      <c r="P216">
        <v>2232</v>
      </c>
      <c r="Q216">
        <v>2976</v>
      </c>
      <c r="R216">
        <v>0</v>
      </c>
      <c r="S216">
        <v>0.27419354838709675</v>
      </c>
      <c r="T216">
        <v>0.75</v>
      </c>
      <c r="U216">
        <v>1</v>
      </c>
      <c r="V216" t="s">
        <v>435</v>
      </c>
      <c r="W216">
        <v>4200</v>
      </c>
      <c r="X216">
        <v>24</v>
      </c>
      <c r="Y216">
        <v>1</v>
      </c>
      <c r="Z216">
        <v>0</v>
      </c>
      <c r="AA216">
        <v>1050</v>
      </c>
      <c r="AB216">
        <v>2100</v>
      </c>
      <c r="AC216">
        <v>3150</v>
      </c>
      <c r="AD216">
        <v>4200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">
        <v>537</v>
      </c>
      <c r="AP216" t="s">
        <v>543</v>
      </c>
      <c r="AQ216">
        <v>43617</v>
      </c>
      <c r="AR216">
        <v>43617</v>
      </c>
      <c r="AS216">
        <v>43617</v>
      </c>
      <c r="AT216">
        <v>43617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1056</v>
      </c>
      <c r="CK216">
        <v>2592</v>
      </c>
      <c r="CL216">
        <v>1</v>
      </c>
      <c r="CM216">
        <v>2112</v>
      </c>
      <c r="CN216">
        <v>2064</v>
      </c>
      <c r="CO216">
        <v>0</v>
      </c>
      <c r="CP216">
        <v>3144</v>
      </c>
      <c r="CQ216">
        <v>3408</v>
      </c>
      <c r="CR216">
        <v>1</v>
      </c>
      <c r="CS216">
        <v>4200</v>
      </c>
      <c r="CT216">
        <v>4824</v>
      </c>
      <c r="CU216">
        <v>1</v>
      </c>
      <c r="CV216">
        <v>5256</v>
      </c>
      <c r="CW216">
        <v>4824</v>
      </c>
      <c r="CX216">
        <v>0</v>
      </c>
      <c r="CY216">
        <v>4</v>
      </c>
      <c r="CZ216">
        <v>3</v>
      </c>
      <c r="DA216">
        <v>0</v>
      </c>
      <c r="DB216">
        <v>0</v>
      </c>
      <c r="DC216">
        <v>1</v>
      </c>
      <c r="DD216">
        <v>1</v>
      </c>
      <c r="DE216">
        <v>4</v>
      </c>
      <c r="DF216">
        <v>2</v>
      </c>
      <c r="DG216">
        <v>1368</v>
      </c>
      <c r="DH216" t="s">
        <v>539</v>
      </c>
      <c r="DI216" t="s">
        <v>346</v>
      </c>
      <c r="DJ216" t="s">
        <v>540</v>
      </c>
      <c r="DK216" t="s">
        <v>574</v>
      </c>
      <c r="DL216" t="s">
        <v>157</v>
      </c>
      <c r="DM216" t="s">
        <v>561</v>
      </c>
      <c r="DN216">
        <v>0</v>
      </c>
      <c r="DO216">
        <v>0</v>
      </c>
      <c r="DP216">
        <v>0</v>
      </c>
      <c r="DQ216">
        <v>0</v>
      </c>
      <c r="DR216">
        <v>0</v>
      </c>
      <c r="DS216" s="19">
        <f t="shared" si="6"/>
        <v>1050</v>
      </c>
      <c r="DT216" s="19">
        <f t="shared" si="7"/>
        <v>43.75</v>
      </c>
    </row>
    <row r="217" spans="1:124" hidden="1" x14ac:dyDescent="0.25">
      <c r="A217" t="s">
        <v>383</v>
      </c>
      <c r="B217" t="s">
        <v>219</v>
      </c>
      <c r="C217" t="s">
        <v>91</v>
      </c>
      <c r="D217" t="s">
        <v>293</v>
      </c>
      <c r="E217">
        <v>600</v>
      </c>
      <c r="F217">
        <v>624</v>
      </c>
      <c r="G217">
        <v>-24</v>
      </c>
      <c r="H217">
        <v>576</v>
      </c>
      <c r="I217">
        <v>0</v>
      </c>
      <c r="J217">
        <v>576</v>
      </c>
      <c r="K217">
        <v>384</v>
      </c>
      <c r="L217">
        <v>384</v>
      </c>
      <c r="M217">
        <v>0</v>
      </c>
      <c r="N217">
        <v>0</v>
      </c>
      <c r="O217">
        <v>96</v>
      </c>
      <c r="P217">
        <v>384</v>
      </c>
      <c r="Q217">
        <v>384</v>
      </c>
      <c r="R217">
        <v>0</v>
      </c>
      <c r="S217">
        <v>0.25</v>
      </c>
      <c r="T217">
        <v>1</v>
      </c>
      <c r="U217">
        <v>1</v>
      </c>
      <c r="V217" t="s">
        <v>435</v>
      </c>
      <c r="W217">
        <v>600</v>
      </c>
      <c r="X217">
        <v>24</v>
      </c>
      <c r="Y217">
        <v>1</v>
      </c>
      <c r="Z217">
        <v>0</v>
      </c>
      <c r="AA217">
        <v>150</v>
      </c>
      <c r="AB217">
        <v>300</v>
      </c>
      <c r="AC217">
        <v>450</v>
      </c>
      <c r="AD217">
        <v>600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 t="s">
        <v>537</v>
      </c>
      <c r="AP217" t="s">
        <v>543</v>
      </c>
      <c r="AQ217">
        <v>43617</v>
      </c>
      <c r="AR217">
        <v>43617</v>
      </c>
      <c r="AS217">
        <v>43617</v>
      </c>
      <c r="AT217">
        <v>43617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144</v>
      </c>
      <c r="CK217">
        <v>816</v>
      </c>
      <c r="CL217">
        <v>1</v>
      </c>
      <c r="CM217">
        <v>312</v>
      </c>
      <c r="CN217">
        <v>816</v>
      </c>
      <c r="CO217">
        <v>1</v>
      </c>
      <c r="CP217">
        <v>456</v>
      </c>
      <c r="CQ217">
        <v>912</v>
      </c>
      <c r="CR217">
        <v>1</v>
      </c>
      <c r="CS217">
        <v>600</v>
      </c>
      <c r="CT217">
        <v>1200</v>
      </c>
      <c r="CU217">
        <v>1</v>
      </c>
      <c r="CV217">
        <v>744</v>
      </c>
      <c r="CW217">
        <v>1200</v>
      </c>
      <c r="CX217">
        <v>1</v>
      </c>
      <c r="CY217">
        <v>4</v>
      </c>
      <c r="CZ217">
        <v>4</v>
      </c>
      <c r="DA217">
        <v>0</v>
      </c>
      <c r="DB217">
        <v>0</v>
      </c>
      <c r="DC217">
        <v>1</v>
      </c>
      <c r="DD217">
        <v>1</v>
      </c>
      <c r="DE217">
        <v>4</v>
      </c>
      <c r="DF217">
        <v>2</v>
      </c>
      <c r="DG217">
        <v>600</v>
      </c>
      <c r="DH217" t="s">
        <v>539</v>
      </c>
      <c r="DI217" t="s">
        <v>338</v>
      </c>
      <c r="DJ217" t="s">
        <v>540</v>
      </c>
      <c r="DK217" t="s">
        <v>574</v>
      </c>
      <c r="DL217" t="s">
        <v>157</v>
      </c>
      <c r="DM217" t="s">
        <v>561</v>
      </c>
      <c r="DN217">
        <v>0</v>
      </c>
      <c r="DO217">
        <v>0</v>
      </c>
      <c r="DP217">
        <v>0</v>
      </c>
      <c r="DQ217">
        <v>0</v>
      </c>
      <c r="DR217">
        <v>0</v>
      </c>
      <c r="DS217" s="19">
        <f t="shared" si="6"/>
        <v>150</v>
      </c>
      <c r="DT217" s="19">
        <f t="shared" si="7"/>
        <v>6.25</v>
      </c>
    </row>
    <row r="218" spans="1:124" hidden="1" x14ac:dyDescent="0.25">
      <c r="A218" t="s">
        <v>383</v>
      </c>
      <c r="B218" t="s">
        <v>219</v>
      </c>
      <c r="C218" t="s">
        <v>116</v>
      </c>
      <c r="D218" t="s">
        <v>117</v>
      </c>
      <c r="E218">
        <v>150</v>
      </c>
      <c r="F218">
        <v>160</v>
      </c>
      <c r="G218">
        <v>-10</v>
      </c>
      <c r="H218">
        <v>150</v>
      </c>
      <c r="I218">
        <v>0</v>
      </c>
      <c r="J218">
        <v>150</v>
      </c>
      <c r="K218">
        <v>50</v>
      </c>
      <c r="L218">
        <v>50</v>
      </c>
      <c r="M218">
        <v>0</v>
      </c>
      <c r="N218">
        <v>0</v>
      </c>
      <c r="O218">
        <v>50</v>
      </c>
      <c r="P218">
        <v>50</v>
      </c>
      <c r="Q218">
        <v>50</v>
      </c>
      <c r="R218">
        <v>0</v>
      </c>
      <c r="S218">
        <v>1</v>
      </c>
      <c r="T218">
        <v>1</v>
      </c>
      <c r="U218">
        <v>1</v>
      </c>
      <c r="V218" t="s">
        <v>435</v>
      </c>
      <c r="W218">
        <v>150</v>
      </c>
      <c r="X218">
        <v>10</v>
      </c>
      <c r="Y218">
        <v>1</v>
      </c>
      <c r="Z218">
        <v>0</v>
      </c>
      <c r="AA218">
        <v>37.5</v>
      </c>
      <c r="AB218">
        <v>75</v>
      </c>
      <c r="AC218">
        <v>112.5</v>
      </c>
      <c r="AD218">
        <v>150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 t="s">
        <v>537</v>
      </c>
      <c r="AP218" t="s">
        <v>543</v>
      </c>
      <c r="AQ218">
        <v>43617</v>
      </c>
      <c r="AR218">
        <v>43617</v>
      </c>
      <c r="AS218">
        <v>43617</v>
      </c>
      <c r="AT218">
        <v>43617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40</v>
      </c>
      <c r="CK218">
        <v>260</v>
      </c>
      <c r="CL218">
        <v>1</v>
      </c>
      <c r="CM218">
        <v>80</v>
      </c>
      <c r="CN218">
        <v>260</v>
      </c>
      <c r="CO218">
        <v>1</v>
      </c>
      <c r="CP218">
        <v>110</v>
      </c>
      <c r="CQ218">
        <v>310</v>
      </c>
      <c r="CR218">
        <v>1</v>
      </c>
      <c r="CS218">
        <v>150</v>
      </c>
      <c r="CT218">
        <v>310</v>
      </c>
      <c r="CU218">
        <v>1</v>
      </c>
      <c r="CV218">
        <v>190</v>
      </c>
      <c r="CW218">
        <v>310</v>
      </c>
      <c r="CX218">
        <v>1</v>
      </c>
      <c r="CY218">
        <v>4</v>
      </c>
      <c r="CZ218">
        <v>4</v>
      </c>
      <c r="DA218">
        <v>0</v>
      </c>
      <c r="DB218">
        <v>1</v>
      </c>
      <c r="DC218">
        <v>1</v>
      </c>
      <c r="DD218">
        <v>1</v>
      </c>
      <c r="DE218">
        <v>4</v>
      </c>
      <c r="DF218">
        <v>3</v>
      </c>
      <c r="DG218">
        <v>160</v>
      </c>
      <c r="DH218" t="s">
        <v>539</v>
      </c>
      <c r="DI218" t="s">
        <v>350</v>
      </c>
      <c r="DJ218" t="s">
        <v>540</v>
      </c>
      <c r="DK218" t="s">
        <v>574</v>
      </c>
      <c r="DL218" t="s">
        <v>157</v>
      </c>
      <c r="DM218" t="s">
        <v>561</v>
      </c>
      <c r="DN218">
        <v>0</v>
      </c>
      <c r="DO218">
        <v>0</v>
      </c>
      <c r="DP218">
        <v>0</v>
      </c>
      <c r="DQ218">
        <v>0</v>
      </c>
      <c r="DR218">
        <v>0</v>
      </c>
      <c r="DS218" s="19">
        <f t="shared" si="6"/>
        <v>37.5</v>
      </c>
      <c r="DT218" s="19">
        <f t="shared" si="7"/>
        <v>3.75</v>
      </c>
    </row>
    <row r="219" spans="1:124" hidden="1" x14ac:dyDescent="0.25">
      <c r="A219" t="s">
        <v>383</v>
      </c>
      <c r="B219" t="s">
        <v>219</v>
      </c>
      <c r="C219" t="s">
        <v>71</v>
      </c>
      <c r="D219" t="s">
        <v>272</v>
      </c>
      <c r="E219">
        <v>1800</v>
      </c>
      <c r="F219">
        <v>2208</v>
      </c>
      <c r="G219">
        <v>-408</v>
      </c>
      <c r="H219">
        <v>1248</v>
      </c>
      <c r="I219">
        <v>0</v>
      </c>
      <c r="J219">
        <v>1248</v>
      </c>
      <c r="K219">
        <v>1128</v>
      </c>
      <c r="L219">
        <v>1128</v>
      </c>
      <c r="M219">
        <v>0</v>
      </c>
      <c r="N219">
        <v>0</v>
      </c>
      <c r="O219">
        <v>144</v>
      </c>
      <c r="P219">
        <v>840</v>
      </c>
      <c r="Q219">
        <v>1128</v>
      </c>
      <c r="R219">
        <v>0</v>
      </c>
      <c r="S219">
        <v>0.1276595744680851</v>
      </c>
      <c r="T219">
        <v>0.74468085106382975</v>
      </c>
      <c r="U219">
        <v>1</v>
      </c>
      <c r="V219" t="s">
        <v>435</v>
      </c>
      <c r="W219">
        <v>2100</v>
      </c>
      <c r="X219">
        <v>24</v>
      </c>
      <c r="Y219">
        <v>1</v>
      </c>
      <c r="Z219">
        <v>0</v>
      </c>
      <c r="AA219">
        <v>450</v>
      </c>
      <c r="AB219">
        <v>900</v>
      </c>
      <c r="AC219">
        <v>1350</v>
      </c>
      <c r="AD219">
        <v>1800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 t="s">
        <v>537</v>
      </c>
      <c r="AP219" t="s">
        <v>543</v>
      </c>
      <c r="AQ219">
        <v>43617</v>
      </c>
      <c r="AR219">
        <v>43617</v>
      </c>
      <c r="AS219">
        <v>43617</v>
      </c>
      <c r="AT219">
        <v>43617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456</v>
      </c>
      <c r="CK219">
        <v>2328</v>
      </c>
      <c r="CL219">
        <v>1</v>
      </c>
      <c r="CM219">
        <v>912</v>
      </c>
      <c r="CN219">
        <v>1368</v>
      </c>
      <c r="CO219">
        <v>1</v>
      </c>
      <c r="CP219">
        <v>1344</v>
      </c>
      <c r="CQ219">
        <v>2472</v>
      </c>
      <c r="CR219">
        <v>1</v>
      </c>
      <c r="CS219">
        <v>1800</v>
      </c>
      <c r="CT219">
        <v>3168</v>
      </c>
      <c r="CU219">
        <v>1</v>
      </c>
      <c r="CV219">
        <v>2328</v>
      </c>
      <c r="CW219">
        <v>3456</v>
      </c>
      <c r="CX219">
        <v>1</v>
      </c>
      <c r="CY219">
        <v>4</v>
      </c>
      <c r="CZ219">
        <v>4</v>
      </c>
      <c r="DA219">
        <v>0</v>
      </c>
      <c r="DB219">
        <v>0</v>
      </c>
      <c r="DC219">
        <v>0</v>
      </c>
      <c r="DD219">
        <v>1</v>
      </c>
      <c r="DE219">
        <v>4</v>
      </c>
      <c r="DF219">
        <v>1</v>
      </c>
      <c r="DG219">
        <v>1656</v>
      </c>
      <c r="DH219" t="s">
        <v>539</v>
      </c>
      <c r="DI219" t="s">
        <v>340</v>
      </c>
      <c r="DJ219" t="s">
        <v>540</v>
      </c>
      <c r="DK219" t="s">
        <v>574</v>
      </c>
      <c r="DL219" t="s">
        <v>167</v>
      </c>
      <c r="DM219" t="s">
        <v>570</v>
      </c>
      <c r="DN219">
        <v>0</v>
      </c>
      <c r="DO219">
        <v>0</v>
      </c>
      <c r="DP219">
        <v>0</v>
      </c>
      <c r="DQ219">
        <v>0</v>
      </c>
      <c r="DR219">
        <v>0</v>
      </c>
      <c r="DS219" s="19">
        <f t="shared" si="6"/>
        <v>525</v>
      </c>
      <c r="DT219" s="19">
        <f t="shared" si="7"/>
        <v>21.875</v>
      </c>
    </row>
    <row r="220" spans="1:124" hidden="1" x14ac:dyDescent="0.25">
      <c r="A220" t="s">
        <v>383</v>
      </c>
      <c r="B220" t="s">
        <v>219</v>
      </c>
      <c r="C220" t="s">
        <v>72</v>
      </c>
      <c r="D220" t="s">
        <v>73</v>
      </c>
      <c r="E220">
        <v>800</v>
      </c>
      <c r="F220">
        <v>750</v>
      </c>
      <c r="G220">
        <v>50</v>
      </c>
      <c r="H220">
        <v>840</v>
      </c>
      <c r="I220">
        <v>0</v>
      </c>
      <c r="J220">
        <v>840</v>
      </c>
      <c r="K220">
        <v>930</v>
      </c>
      <c r="L220">
        <v>930</v>
      </c>
      <c r="M220">
        <v>0</v>
      </c>
      <c r="N220">
        <v>0</v>
      </c>
      <c r="O220">
        <v>630</v>
      </c>
      <c r="P220">
        <v>930</v>
      </c>
      <c r="Q220">
        <v>930</v>
      </c>
      <c r="R220">
        <v>0</v>
      </c>
      <c r="S220">
        <v>0.67741935483870963</v>
      </c>
      <c r="T220">
        <v>1</v>
      </c>
      <c r="U220">
        <v>1</v>
      </c>
      <c r="V220" t="s">
        <v>435</v>
      </c>
      <c r="W220">
        <v>800</v>
      </c>
      <c r="X220">
        <v>30</v>
      </c>
      <c r="Y220">
        <v>1</v>
      </c>
      <c r="Z220">
        <v>0</v>
      </c>
      <c r="AA220">
        <v>200</v>
      </c>
      <c r="AB220">
        <v>400</v>
      </c>
      <c r="AC220">
        <v>600</v>
      </c>
      <c r="AD220">
        <v>800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 t="s">
        <v>537</v>
      </c>
      <c r="AP220" t="s">
        <v>543</v>
      </c>
      <c r="AQ220">
        <v>43617</v>
      </c>
      <c r="AR220">
        <v>43617</v>
      </c>
      <c r="AS220">
        <v>43617</v>
      </c>
      <c r="AT220">
        <v>43617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210</v>
      </c>
      <c r="CK220">
        <v>660</v>
      </c>
      <c r="CL220">
        <v>1</v>
      </c>
      <c r="CM220">
        <v>390</v>
      </c>
      <c r="CN220">
        <v>660</v>
      </c>
      <c r="CO220">
        <v>1</v>
      </c>
      <c r="CP220">
        <v>600</v>
      </c>
      <c r="CQ220">
        <v>1290</v>
      </c>
      <c r="CR220">
        <v>1</v>
      </c>
      <c r="CS220">
        <v>810</v>
      </c>
      <c r="CT220">
        <v>1590</v>
      </c>
      <c r="CU220">
        <v>1</v>
      </c>
      <c r="CV220">
        <v>990</v>
      </c>
      <c r="CW220">
        <v>1590</v>
      </c>
      <c r="CX220">
        <v>1</v>
      </c>
      <c r="CY220">
        <v>4</v>
      </c>
      <c r="CZ220">
        <v>4</v>
      </c>
      <c r="DA220">
        <v>0</v>
      </c>
      <c r="DB220">
        <v>1</v>
      </c>
      <c r="DC220">
        <v>1</v>
      </c>
      <c r="DD220">
        <v>1</v>
      </c>
      <c r="DE220">
        <v>4</v>
      </c>
      <c r="DF220">
        <v>3</v>
      </c>
      <c r="DG220">
        <v>790</v>
      </c>
      <c r="DH220" t="s">
        <v>539</v>
      </c>
      <c r="DI220" t="s">
        <v>354</v>
      </c>
      <c r="DJ220" t="s">
        <v>540</v>
      </c>
      <c r="DK220" t="s">
        <v>574</v>
      </c>
      <c r="DL220" t="s">
        <v>166</v>
      </c>
      <c r="DM220" t="s">
        <v>542</v>
      </c>
      <c r="DN220">
        <v>0</v>
      </c>
      <c r="DO220">
        <v>0</v>
      </c>
      <c r="DP220">
        <v>0</v>
      </c>
      <c r="DQ220">
        <v>0</v>
      </c>
      <c r="DR220">
        <v>0</v>
      </c>
      <c r="DS220" s="19">
        <f t="shared" si="6"/>
        <v>200</v>
      </c>
      <c r="DT220" s="19">
        <f t="shared" si="7"/>
        <v>6.666666666666667</v>
      </c>
    </row>
    <row r="221" spans="1:124" hidden="1" x14ac:dyDescent="0.25">
      <c r="A221" t="s">
        <v>383</v>
      </c>
      <c r="B221" t="s">
        <v>219</v>
      </c>
      <c r="C221" t="s">
        <v>65</v>
      </c>
      <c r="D221" t="s">
        <v>66</v>
      </c>
      <c r="E221">
        <v>1800</v>
      </c>
      <c r="F221">
        <v>1800</v>
      </c>
      <c r="G221">
        <v>0</v>
      </c>
      <c r="H221">
        <v>1095</v>
      </c>
      <c r="I221">
        <v>0</v>
      </c>
      <c r="J221">
        <v>1095</v>
      </c>
      <c r="K221">
        <v>1320</v>
      </c>
      <c r="L221">
        <v>990</v>
      </c>
      <c r="M221">
        <v>330</v>
      </c>
      <c r="N221">
        <v>0</v>
      </c>
      <c r="O221">
        <v>510</v>
      </c>
      <c r="P221">
        <v>990</v>
      </c>
      <c r="Q221">
        <v>990</v>
      </c>
      <c r="R221">
        <v>0</v>
      </c>
      <c r="S221">
        <v>0.38636363636363635</v>
      </c>
      <c r="T221">
        <v>0.75</v>
      </c>
      <c r="U221">
        <v>0.75</v>
      </c>
      <c r="V221" t="s">
        <v>435</v>
      </c>
      <c r="W221">
        <v>1800</v>
      </c>
      <c r="X221">
        <v>30</v>
      </c>
      <c r="Y221">
        <v>1</v>
      </c>
      <c r="Z221">
        <v>330</v>
      </c>
      <c r="AA221">
        <v>450</v>
      </c>
      <c r="AB221">
        <v>900</v>
      </c>
      <c r="AC221">
        <v>1350</v>
      </c>
      <c r="AD221">
        <v>1800</v>
      </c>
      <c r="AE221">
        <v>0</v>
      </c>
      <c r="AF221">
        <v>0</v>
      </c>
      <c r="AG221">
        <v>0</v>
      </c>
      <c r="AH221">
        <v>0</v>
      </c>
      <c r="AI221">
        <v>330</v>
      </c>
      <c r="AJ221">
        <v>0</v>
      </c>
      <c r="AK221">
        <v>0</v>
      </c>
      <c r="AL221">
        <v>0</v>
      </c>
      <c r="AM221">
        <v>330</v>
      </c>
      <c r="AN221">
        <v>0</v>
      </c>
      <c r="AO221" t="s">
        <v>537</v>
      </c>
      <c r="AP221" t="s">
        <v>538</v>
      </c>
      <c r="AQ221">
        <v>43617</v>
      </c>
      <c r="AR221">
        <v>43617</v>
      </c>
      <c r="AS221">
        <v>43617</v>
      </c>
      <c r="AT221">
        <v>43617</v>
      </c>
      <c r="AU221">
        <v>0</v>
      </c>
      <c r="AV221">
        <v>0</v>
      </c>
      <c r="AW221">
        <v>0</v>
      </c>
      <c r="AX221">
        <v>330</v>
      </c>
      <c r="AY221">
        <v>0</v>
      </c>
      <c r="AZ221">
        <v>0</v>
      </c>
      <c r="BA221">
        <v>0</v>
      </c>
      <c r="BB221">
        <v>330</v>
      </c>
      <c r="BC221">
        <v>0</v>
      </c>
      <c r="BD221">
        <v>330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330</v>
      </c>
      <c r="CI221">
        <v>0</v>
      </c>
      <c r="CJ221">
        <v>450</v>
      </c>
      <c r="CK221">
        <v>1905</v>
      </c>
      <c r="CL221">
        <v>1</v>
      </c>
      <c r="CM221">
        <v>900</v>
      </c>
      <c r="CN221">
        <v>1905</v>
      </c>
      <c r="CO221">
        <v>1</v>
      </c>
      <c r="CP221">
        <v>1350</v>
      </c>
      <c r="CQ221">
        <v>2415</v>
      </c>
      <c r="CR221">
        <v>1</v>
      </c>
      <c r="CS221">
        <v>1800</v>
      </c>
      <c r="CT221">
        <v>2895</v>
      </c>
      <c r="CU221">
        <v>1</v>
      </c>
      <c r="CV221">
        <v>2250</v>
      </c>
      <c r="CW221">
        <v>2895</v>
      </c>
      <c r="CX221">
        <v>1</v>
      </c>
      <c r="CY221">
        <v>4</v>
      </c>
      <c r="CZ221">
        <v>4</v>
      </c>
      <c r="DA221">
        <v>0</v>
      </c>
      <c r="DB221">
        <v>0</v>
      </c>
      <c r="DC221">
        <v>1</v>
      </c>
      <c r="DD221">
        <v>0</v>
      </c>
      <c r="DE221">
        <v>4</v>
      </c>
      <c r="DF221">
        <v>1</v>
      </c>
      <c r="DG221">
        <v>1425</v>
      </c>
      <c r="DH221" t="s">
        <v>539</v>
      </c>
      <c r="DI221" t="s">
        <v>366</v>
      </c>
      <c r="DJ221" t="s">
        <v>540</v>
      </c>
      <c r="DK221" t="s">
        <v>574</v>
      </c>
      <c r="DL221" t="s">
        <v>166</v>
      </c>
      <c r="DM221" t="s">
        <v>542</v>
      </c>
      <c r="DN221">
        <v>0</v>
      </c>
      <c r="DO221">
        <v>0</v>
      </c>
      <c r="DP221">
        <v>0</v>
      </c>
      <c r="DQ221">
        <v>0</v>
      </c>
      <c r="DR221">
        <v>0</v>
      </c>
      <c r="DS221" s="19">
        <f t="shared" si="6"/>
        <v>450</v>
      </c>
      <c r="DT221" s="19">
        <f t="shared" si="7"/>
        <v>15</v>
      </c>
    </row>
    <row r="222" spans="1:124" hidden="1" x14ac:dyDescent="0.25">
      <c r="A222" t="s">
        <v>383</v>
      </c>
      <c r="B222" t="s">
        <v>219</v>
      </c>
      <c r="C222" t="s">
        <v>44</v>
      </c>
      <c r="D222" t="s">
        <v>45</v>
      </c>
      <c r="E222">
        <v>1500</v>
      </c>
      <c r="F222">
        <v>1260</v>
      </c>
      <c r="G222">
        <v>240</v>
      </c>
      <c r="H222">
        <v>1245</v>
      </c>
      <c r="I222">
        <v>0</v>
      </c>
      <c r="J222">
        <v>1245</v>
      </c>
      <c r="K222">
        <v>900</v>
      </c>
      <c r="L222">
        <v>690</v>
      </c>
      <c r="M222">
        <v>210</v>
      </c>
      <c r="N222">
        <v>0</v>
      </c>
      <c r="O222">
        <v>0</v>
      </c>
      <c r="P222">
        <v>690</v>
      </c>
      <c r="Q222">
        <v>690</v>
      </c>
      <c r="R222">
        <v>0</v>
      </c>
      <c r="S222">
        <v>0</v>
      </c>
      <c r="T222">
        <v>0.76666666666666672</v>
      </c>
      <c r="U222">
        <v>0.76666666666666672</v>
      </c>
      <c r="V222" t="s">
        <v>435</v>
      </c>
      <c r="W222">
        <v>1550</v>
      </c>
      <c r="X222">
        <v>30</v>
      </c>
      <c r="Y222">
        <v>1</v>
      </c>
      <c r="Z222">
        <v>210</v>
      </c>
      <c r="AA222">
        <v>375</v>
      </c>
      <c r="AB222">
        <v>750</v>
      </c>
      <c r="AC222">
        <v>1125</v>
      </c>
      <c r="AD222">
        <v>1500</v>
      </c>
      <c r="AE222">
        <v>0</v>
      </c>
      <c r="AF222">
        <v>0</v>
      </c>
      <c r="AG222">
        <v>0</v>
      </c>
      <c r="AH222">
        <v>0</v>
      </c>
      <c r="AI222">
        <v>210</v>
      </c>
      <c r="AJ222">
        <v>0</v>
      </c>
      <c r="AK222">
        <v>0</v>
      </c>
      <c r="AL222">
        <v>0</v>
      </c>
      <c r="AM222">
        <v>210</v>
      </c>
      <c r="AN222">
        <v>0</v>
      </c>
      <c r="AO222" t="s">
        <v>537</v>
      </c>
      <c r="AP222" t="s">
        <v>538</v>
      </c>
      <c r="AQ222">
        <v>43617</v>
      </c>
      <c r="AR222">
        <v>43617</v>
      </c>
      <c r="AS222">
        <v>43617</v>
      </c>
      <c r="AT222">
        <v>43617</v>
      </c>
      <c r="AU222">
        <v>0</v>
      </c>
      <c r="AV222">
        <v>0</v>
      </c>
      <c r="AW222">
        <v>0</v>
      </c>
      <c r="AX222">
        <v>210</v>
      </c>
      <c r="AY222">
        <v>0</v>
      </c>
      <c r="AZ222">
        <v>0</v>
      </c>
      <c r="BA222">
        <v>0</v>
      </c>
      <c r="BB222">
        <v>210</v>
      </c>
      <c r="BC222">
        <v>0</v>
      </c>
      <c r="BD222">
        <v>210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210</v>
      </c>
      <c r="CI222">
        <v>0</v>
      </c>
      <c r="CJ222">
        <v>390</v>
      </c>
      <c r="CK222">
        <v>1815</v>
      </c>
      <c r="CL222">
        <v>1</v>
      </c>
      <c r="CM222">
        <v>750</v>
      </c>
      <c r="CN222">
        <v>1815</v>
      </c>
      <c r="CO222">
        <v>1</v>
      </c>
      <c r="CP222">
        <v>1140</v>
      </c>
      <c r="CQ222">
        <v>1815</v>
      </c>
      <c r="CR222">
        <v>1</v>
      </c>
      <c r="CS222">
        <v>1500</v>
      </c>
      <c r="CT222">
        <v>2385</v>
      </c>
      <c r="CU222">
        <v>1</v>
      </c>
      <c r="CV222">
        <v>1890</v>
      </c>
      <c r="CW222">
        <v>2505</v>
      </c>
      <c r="CX222">
        <v>1</v>
      </c>
      <c r="CY222">
        <v>4</v>
      </c>
      <c r="CZ222">
        <v>4</v>
      </c>
      <c r="DA222">
        <v>0</v>
      </c>
      <c r="DB222">
        <v>0</v>
      </c>
      <c r="DC222">
        <v>1</v>
      </c>
      <c r="DD222">
        <v>0</v>
      </c>
      <c r="DE222">
        <v>4</v>
      </c>
      <c r="DF222">
        <v>1</v>
      </c>
      <c r="DG222">
        <v>1215</v>
      </c>
      <c r="DH222" t="s">
        <v>539</v>
      </c>
      <c r="DI222" t="s">
        <v>342</v>
      </c>
      <c r="DJ222" t="s">
        <v>540</v>
      </c>
      <c r="DK222" t="s">
        <v>574</v>
      </c>
      <c r="DL222" t="s">
        <v>166</v>
      </c>
      <c r="DM222" t="s">
        <v>542</v>
      </c>
      <c r="DN222">
        <v>0</v>
      </c>
      <c r="DO222">
        <v>0</v>
      </c>
      <c r="DP222">
        <v>0</v>
      </c>
      <c r="DQ222">
        <v>0</v>
      </c>
      <c r="DR222">
        <v>0</v>
      </c>
      <c r="DS222" s="19">
        <f t="shared" si="6"/>
        <v>387.5</v>
      </c>
      <c r="DT222" s="19">
        <f t="shared" si="7"/>
        <v>12.916666666666666</v>
      </c>
    </row>
    <row r="223" spans="1:124" hidden="1" x14ac:dyDescent="0.25">
      <c r="A223" t="s">
        <v>383</v>
      </c>
      <c r="B223" t="s">
        <v>219</v>
      </c>
      <c r="C223" t="s">
        <v>34</v>
      </c>
      <c r="D223" t="s">
        <v>35</v>
      </c>
      <c r="E223">
        <v>2450</v>
      </c>
      <c r="F223">
        <v>2055</v>
      </c>
      <c r="G223">
        <v>395</v>
      </c>
      <c r="H223">
        <v>1860</v>
      </c>
      <c r="I223">
        <v>510</v>
      </c>
      <c r="J223">
        <v>2370</v>
      </c>
      <c r="K223">
        <v>2130</v>
      </c>
      <c r="L223">
        <v>2130</v>
      </c>
      <c r="M223">
        <v>0</v>
      </c>
      <c r="N223">
        <v>0</v>
      </c>
      <c r="O223">
        <v>1110</v>
      </c>
      <c r="P223">
        <v>1590</v>
      </c>
      <c r="Q223">
        <v>2130</v>
      </c>
      <c r="R223">
        <v>0</v>
      </c>
      <c r="S223">
        <v>0.52112676056338025</v>
      </c>
      <c r="T223">
        <v>0.74647887323943662</v>
      </c>
      <c r="U223">
        <v>1</v>
      </c>
      <c r="V223" t="s">
        <v>435</v>
      </c>
      <c r="W223">
        <v>2500</v>
      </c>
      <c r="X223">
        <v>30</v>
      </c>
      <c r="Y223">
        <v>1</v>
      </c>
      <c r="Z223">
        <v>0</v>
      </c>
      <c r="AA223">
        <v>612.5</v>
      </c>
      <c r="AB223">
        <v>1225</v>
      </c>
      <c r="AC223">
        <v>1837.5</v>
      </c>
      <c r="AD223">
        <v>2450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 t="s">
        <v>537</v>
      </c>
      <c r="AP223" t="s">
        <v>543</v>
      </c>
      <c r="AQ223">
        <v>43617</v>
      </c>
      <c r="AR223">
        <v>43617</v>
      </c>
      <c r="AS223">
        <v>43617</v>
      </c>
      <c r="AT223">
        <v>43617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600</v>
      </c>
      <c r="CK223">
        <v>2295</v>
      </c>
      <c r="CL223">
        <v>1</v>
      </c>
      <c r="CM223">
        <v>1230</v>
      </c>
      <c r="CN223">
        <v>795</v>
      </c>
      <c r="CO223">
        <v>0</v>
      </c>
      <c r="CP223">
        <v>1830</v>
      </c>
      <c r="CQ223">
        <v>3405</v>
      </c>
      <c r="CR223">
        <v>1</v>
      </c>
      <c r="CS223">
        <v>2460</v>
      </c>
      <c r="CT223">
        <v>3885</v>
      </c>
      <c r="CU223">
        <v>1</v>
      </c>
      <c r="CV223">
        <v>3090</v>
      </c>
      <c r="CW223">
        <v>3915</v>
      </c>
      <c r="CX223">
        <v>1</v>
      </c>
      <c r="CY223">
        <v>4</v>
      </c>
      <c r="CZ223">
        <v>3</v>
      </c>
      <c r="DA223">
        <v>0</v>
      </c>
      <c r="DB223">
        <v>1</v>
      </c>
      <c r="DC223">
        <v>0</v>
      </c>
      <c r="DD223">
        <v>1</v>
      </c>
      <c r="DE223">
        <v>4</v>
      </c>
      <c r="DF223">
        <v>2</v>
      </c>
      <c r="DG223">
        <v>1975</v>
      </c>
      <c r="DH223" t="s">
        <v>539</v>
      </c>
      <c r="DI223" t="s">
        <v>338</v>
      </c>
      <c r="DJ223" t="s">
        <v>540</v>
      </c>
      <c r="DK223" t="s">
        <v>574</v>
      </c>
      <c r="DL223" t="s">
        <v>166</v>
      </c>
      <c r="DM223" t="s">
        <v>542</v>
      </c>
      <c r="DN223">
        <v>0</v>
      </c>
      <c r="DO223">
        <v>0</v>
      </c>
      <c r="DP223">
        <v>0</v>
      </c>
      <c r="DQ223">
        <v>0</v>
      </c>
      <c r="DR223">
        <v>0</v>
      </c>
      <c r="DS223" s="19">
        <f t="shared" si="6"/>
        <v>625</v>
      </c>
      <c r="DT223" s="19">
        <f t="shared" si="7"/>
        <v>20.833333333333332</v>
      </c>
    </row>
    <row r="224" spans="1:124" hidden="1" x14ac:dyDescent="0.25">
      <c r="A224" t="s">
        <v>383</v>
      </c>
      <c r="B224" t="s">
        <v>219</v>
      </c>
      <c r="C224" t="s">
        <v>60</v>
      </c>
      <c r="D224" t="s">
        <v>61</v>
      </c>
      <c r="E224">
        <v>700</v>
      </c>
      <c r="F224">
        <v>720</v>
      </c>
      <c r="G224">
        <v>-20</v>
      </c>
      <c r="H224">
        <v>675</v>
      </c>
      <c r="I224">
        <v>0</v>
      </c>
      <c r="J224">
        <v>675</v>
      </c>
      <c r="K224">
        <v>660</v>
      </c>
      <c r="L224">
        <v>660</v>
      </c>
      <c r="M224">
        <v>0</v>
      </c>
      <c r="N224">
        <v>0</v>
      </c>
      <c r="O224">
        <v>390</v>
      </c>
      <c r="P224">
        <v>660</v>
      </c>
      <c r="Q224">
        <v>660</v>
      </c>
      <c r="R224">
        <v>0</v>
      </c>
      <c r="S224">
        <v>0.59090909090909094</v>
      </c>
      <c r="T224">
        <v>1</v>
      </c>
      <c r="U224">
        <v>1</v>
      </c>
      <c r="V224" t="s">
        <v>435</v>
      </c>
      <c r="W224">
        <v>700</v>
      </c>
      <c r="X224">
        <v>30</v>
      </c>
      <c r="Y224">
        <v>1</v>
      </c>
      <c r="Z224">
        <v>0</v>
      </c>
      <c r="AA224">
        <v>175</v>
      </c>
      <c r="AB224">
        <v>350</v>
      </c>
      <c r="AC224">
        <v>525</v>
      </c>
      <c r="AD224">
        <v>700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 t="s">
        <v>537</v>
      </c>
      <c r="AP224" t="s">
        <v>543</v>
      </c>
      <c r="AQ224">
        <v>43617</v>
      </c>
      <c r="AR224">
        <v>43617</v>
      </c>
      <c r="AS224">
        <v>43617</v>
      </c>
      <c r="AT224">
        <v>43617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180</v>
      </c>
      <c r="CK224">
        <v>735</v>
      </c>
      <c r="CL224">
        <v>1</v>
      </c>
      <c r="CM224">
        <v>360</v>
      </c>
      <c r="CN224">
        <v>735</v>
      </c>
      <c r="CO224">
        <v>1</v>
      </c>
      <c r="CP224">
        <v>540</v>
      </c>
      <c r="CQ224">
        <v>1125</v>
      </c>
      <c r="CR224">
        <v>1</v>
      </c>
      <c r="CS224">
        <v>690</v>
      </c>
      <c r="CT224">
        <v>1395</v>
      </c>
      <c r="CU224">
        <v>1</v>
      </c>
      <c r="CV224">
        <v>870</v>
      </c>
      <c r="CW224">
        <v>1395</v>
      </c>
      <c r="CX224">
        <v>1</v>
      </c>
      <c r="CY224">
        <v>4</v>
      </c>
      <c r="CZ224">
        <v>4</v>
      </c>
      <c r="DA224">
        <v>0</v>
      </c>
      <c r="DB224">
        <v>1</v>
      </c>
      <c r="DC224">
        <v>1</v>
      </c>
      <c r="DD224">
        <v>1</v>
      </c>
      <c r="DE224">
        <v>4</v>
      </c>
      <c r="DF224">
        <v>3</v>
      </c>
      <c r="DG224">
        <v>695</v>
      </c>
      <c r="DH224" t="s">
        <v>539</v>
      </c>
      <c r="DI224" t="s">
        <v>344</v>
      </c>
      <c r="DJ224" t="s">
        <v>540</v>
      </c>
      <c r="DK224" t="s">
        <v>574</v>
      </c>
      <c r="DL224" t="s">
        <v>166</v>
      </c>
      <c r="DM224" t="s">
        <v>542</v>
      </c>
      <c r="DN224">
        <v>0</v>
      </c>
      <c r="DO224">
        <v>0</v>
      </c>
      <c r="DP224">
        <v>0</v>
      </c>
      <c r="DQ224">
        <v>0</v>
      </c>
      <c r="DR224">
        <v>0</v>
      </c>
      <c r="DS224" s="19">
        <f t="shared" si="6"/>
        <v>175</v>
      </c>
      <c r="DT224" s="19">
        <f t="shared" si="7"/>
        <v>5.833333333333333</v>
      </c>
    </row>
    <row r="225" spans="1:124" hidden="1" x14ac:dyDescent="0.25">
      <c r="A225" t="s">
        <v>383</v>
      </c>
      <c r="B225" t="s">
        <v>219</v>
      </c>
      <c r="C225" t="s">
        <v>67</v>
      </c>
      <c r="D225" t="s">
        <v>68</v>
      </c>
      <c r="E225">
        <v>120</v>
      </c>
      <c r="F225">
        <v>111</v>
      </c>
      <c r="G225">
        <v>9</v>
      </c>
      <c r="H225">
        <v>153</v>
      </c>
      <c r="I225">
        <v>0</v>
      </c>
      <c r="J225">
        <v>153</v>
      </c>
      <c r="K225">
        <v>165</v>
      </c>
      <c r="L225">
        <v>165</v>
      </c>
      <c r="M225">
        <v>0</v>
      </c>
      <c r="N225">
        <v>0</v>
      </c>
      <c r="O225">
        <v>21</v>
      </c>
      <c r="P225">
        <v>165</v>
      </c>
      <c r="Q225">
        <v>165</v>
      </c>
      <c r="R225">
        <v>0</v>
      </c>
      <c r="S225">
        <v>0.12727272727272726</v>
      </c>
      <c r="T225">
        <v>1</v>
      </c>
      <c r="U225">
        <v>1</v>
      </c>
      <c r="V225" t="s">
        <v>575</v>
      </c>
      <c r="W225">
        <v>120</v>
      </c>
      <c r="X225">
        <v>3</v>
      </c>
      <c r="Y225">
        <v>1</v>
      </c>
      <c r="Z225">
        <v>0</v>
      </c>
      <c r="AA225">
        <v>30</v>
      </c>
      <c r="AB225">
        <v>60</v>
      </c>
      <c r="AC225">
        <v>90</v>
      </c>
      <c r="AD225">
        <v>120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 t="s">
        <v>537</v>
      </c>
      <c r="AP225" t="s">
        <v>543</v>
      </c>
      <c r="AQ225">
        <v>43617</v>
      </c>
      <c r="AR225">
        <v>43617</v>
      </c>
      <c r="AS225">
        <v>43617</v>
      </c>
      <c r="AT225">
        <v>43617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30</v>
      </c>
      <c r="CK225">
        <v>99</v>
      </c>
      <c r="CL225">
        <v>1</v>
      </c>
      <c r="CM225">
        <v>60</v>
      </c>
      <c r="CN225">
        <v>99</v>
      </c>
      <c r="CO225">
        <v>1</v>
      </c>
      <c r="CP225">
        <v>90</v>
      </c>
      <c r="CQ225">
        <v>120</v>
      </c>
      <c r="CR225">
        <v>1</v>
      </c>
      <c r="CS225">
        <v>120</v>
      </c>
      <c r="CT225">
        <v>198</v>
      </c>
      <c r="CU225">
        <v>1</v>
      </c>
      <c r="CV225">
        <v>150</v>
      </c>
      <c r="CW225">
        <v>264</v>
      </c>
      <c r="CX225">
        <v>1</v>
      </c>
      <c r="CY225">
        <v>4</v>
      </c>
      <c r="CZ225">
        <v>4</v>
      </c>
      <c r="DA225">
        <v>0</v>
      </c>
      <c r="DB225">
        <v>0</v>
      </c>
      <c r="DC225">
        <v>1</v>
      </c>
      <c r="DD225">
        <v>1</v>
      </c>
      <c r="DE225">
        <v>4</v>
      </c>
      <c r="DF225">
        <v>2</v>
      </c>
      <c r="DG225">
        <v>144</v>
      </c>
      <c r="DH225" t="s">
        <v>539</v>
      </c>
      <c r="DI225" t="s">
        <v>368</v>
      </c>
      <c r="DJ225" t="s">
        <v>540</v>
      </c>
      <c r="DK225" t="s">
        <v>574</v>
      </c>
      <c r="DL225" t="s">
        <v>162</v>
      </c>
      <c r="DM225" t="s">
        <v>545</v>
      </c>
      <c r="DN225">
        <v>0</v>
      </c>
      <c r="DO225">
        <v>0</v>
      </c>
      <c r="DP225">
        <v>0</v>
      </c>
      <c r="DQ225">
        <v>0</v>
      </c>
      <c r="DR225">
        <v>0</v>
      </c>
      <c r="DS225" s="19">
        <f t="shared" si="6"/>
        <v>30</v>
      </c>
      <c r="DT225" s="19">
        <f t="shared" si="7"/>
        <v>10</v>
      </c>
    </row>
    <row r="226" spans="1:124" hidden="1" x14ac:dyDescent="0.25">
      <c r="A226" t="s">
        <v>383</v>
      </c>
      <c r="B226" t="s">
        <v>219</v>
      </c>
      <c r="C226" t="s">
        <v>17</v>
      </c>
      <c r="D226" t="s">
        <v>274</v>
      </c>
      <c r="E226">
        <v>50</v>
      </c>
      <c r="F226">
        <v>54</v>
      </c>
      <c r="G226">
        <v>-4</v>
      </c>
      <c r="H226">
        <v>52.5</v>
      </c>
      <c r="I226">
        <v>0</v>
      </c>
      <c r="J226">
        <v>52.5</v>
      </c>
      <c r="K226">
        <v>42</v>
      </c>
      <c r="L226">
        <v>42</v>
      </c>
      <c r="M226">
        <v>0</v>
      </c>
      <c r="N226">
        <v>0</v>
      </c>
      <c r="O226">
        <v>0</v>
      </c>
      <c r="P226">
        <v>0</v>
      </c>
      <c r="Q226">
        <v>42</v>
      </c>
      <c r="R226">
        <v>0</v>
      </c>
      <c r="S226">
        <v>0</v>
      </c>
      <c r="T226">
        <v>0</v>
      </c>
      <c r="U226">
        <v>1</v>
      </c>
      <c r="V226" t="s">
        <v>575</v>
      </c>
      <c r="W226">
        <v>50</v>
      </c>
      <c r="X226">
        <v>3</v>
      </c>
      <c r="Y226">
        <v>1</v>
      </c>
      <c r="Z226">
        <v>0</v>
      </c>
      <c r="AA226">
        <v>12.5</v>
      </c>
      <c r="AB226">
        <v>25</v>
      </c>
      <c r="AC226">
        <v>37.5</v>
      </c>
      <c r="AD226">
        <v>50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 t="s">
        <v>537</v>
      </c>
      <c r="AP226" t="s">
        <v>543</v>
      </c>
      <c r="AQ226">
        <v>43617</v>
      </c>
      <c r="AR226">
        <v>43617</v>
      </c>
      <c r="AS226">
        <v>43617</v>
      </c>
      <c r="AT226">
        <v>43617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12</v>
      </c>
      <c r="CK226">
        <v>64.5</v>
      </c>
      <c r="CL226">
        <v>1</v>
      </c>
      <c r="CM226">
        <v>24</v>
      </c>
      <c r="CN226">
        <v>64.5</v>
      </c>
      <c r="CO226">
        <v>1</v>
      </c>
      <c r="CP226">
        <v>39</v>
      </c>
      <c r="CQ226">
        <v>64.5</v>
      </c>
      <c r="CR226">
        <v>1</v>
      </c>
      <c r="CS226">
        <v>51</v>
      </c>
      <c r="CT226">
        <v>64.5</v>
      </c>
      <c r="CU226">
        <v>1</v>
      </c>
      <c r="CV226">
        <v>63</v>
      </c>
      <c r="CW226">
        <v>106.5</v>
      </c>
      <c r="CX226">
        <v>1</v>
      </c>
      <c r="CY226">
        <v>4</v>
      </c>
      <c r="CZ226">
        <v>4</v>
      </c>
      <c r="DA226">
        <v>0</v>
      </c>
      <c r="DB226">
        <v>0</v>
      </c>
      <c r="DC226">
        <v>0</v>
      </c>
      <c r="DD226">
        <v>1</v>
      </c>
      <c r="DE226">
        <v>4</v>
      </c>
      <c r="DF226">
        <v>1</v>
      </c>
      <c r="DG226">
        <v>56.5</v>
      </c>
      <c r="DH226" t="s">
        <v>539</v>
      </c>
      <c r="DI226" t="s">
        <v>368</v>
      </c>
      <c r="DJ226" t="s">
        <v>540</v>
      </c>
      <c r="DK226" t="s">
        <v>574</v>
      </c>
      <c r="DL226" t="s">
        <v>162</v>
      </c>
      <c r="DM226" t="s">
        <v>545</v>
      </c>
      <c r="DN226">
        <v>0</v>
      </c>
      <c r="DO226">
        <v>0</v>
      </c>
      <c r="DP226">
        <v>0</v>
      </c>
      <c r="DQ226">
        <v>0</v>
      </c>
      <c r="DR226">
        <v>0</v>
      </c>
      <c r="DS226" s="19">
        <f t="shared" si="6"/>
        <v>12.5</v>
      </c>
      <c r="DT226" s="19">
        <f t="shared" si="7"/>
        <v>4.166666666666667</v>
      </c>
    </row>
    <row r="227" spans="1:124" hidden="1" x14ac:dyDescent="0.25">
      <c r="A227" t="s">
        <v>383</v>
      </c>
      <c r="B227" t="s">
        <v>219</v>
      </c>
      <c r="C227" t="s">
        <v>19</v>
      </c>
      <c r="D227" t="s">
        <v>20</v>
      </c>
      <c r="E227">
        <v>12</v>
      </c>
      <c r="F227">
        <v>18.36</v>
      </c>
      <c r="G227">
        <v>-6.3599999999999994</v>
      </c>
      <c r="H227">
        <v>6.12</v>
      </c>
      <c r="I227">
        <v>0</v>
      </c>
      <c r="J227">
        <v>6.12</v>
      </c>
      <c r="K227">
        <v>12.24</v>
      </c>
      <c r="L227">
        <v>12.24</v>
      </c>
      <c r="M227">
        <v>0</v>
      </c>
      <c r="N227">
        <v>0</v>
      </c>
      <c r="O227">
        <v>12.24</v>
      </c>
      <c r="P227">
        <v>12.24</v>
      </c>
      <c r="Q227">
        <v>12.24</v>
      </c>
      <c r="R227">
        <v>0</v>
      </c>
      <c r="S227">
        <v>1</v>
      </c>
      <c r="T227">
        <v>1</v>
      </c>
      <c r="U227">
        <v>1</v>
      </c>
      <c r="V227" t="s">
        <v>575</v>
      </c>
      <c r="W227">
        <v>12</v>
      </c>
      <c r="X227">
        <v>6.12</v>
      </c>
      <c r="Y227">
        <v>1</v>
      </c>
      <c r="Z227">
        <v>0</v>
      </c>
      <c r="AA227">
        <v>3</v>
      </c>
      <c r="AB227">
        <v>6</v>
      </c>
      <c r="AC227">
        <v>9</v>
      </c>
      <c r="AD227">
        <v>12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 t="s">
        <v>537</v>
      </c>
      <c r="AP227" t="s">
        <v>543</v>
      </c>
      <c r="AQ227">
        <v>43617</v>
      </c>
      <c r="AR227">
        <v>43617</v>
      </c>
      <c r="AS227">
        <v>43617</v>
      </c>
      <c r="AT227">
        <v>43617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12.24</v>
      </c>
      <c r="CL227">
        <v>1</v>
      </c>
      <c r="CM227">
        <v>6.12</v>
      </c>
      <c r="CN227">
        <v>12.24</v>
      </c>
      <c r="CO227">
        <v>1</v>
      </c>
      <c r="CP227">
        <v>6.12</v>
      </c>
      <c r="CQ227">
        <v>24.48</v>
      </c>
      <c r="CR227">
        <v>1</v>
      </c>
      <c r="CS227">
        <v>12.24</v>
      </c>
      <c r="CT227">
        <v>24.48</v>
      </c>
      <c r="CU227">
        <v>1</v>
      </c>
      <c r="CV227">
        <v>12.24</v>
      </c>
      <c r="CW227">
        <v>24.48</v>
      </c>
      <c r="CX227">
        <v>1</v>
      </c>
      <c r="CY227">
        <v>4</v>
      </c>
      <c r="CZ227">
        <v>4</v>
      </c>
      <c r="DA227">
        <v>0</v>
      </c>
      <c r="DB227">
        <v>1</v>
      </c>
      <c r="DC227">
        <v>1</v>
      </c>
      <c r="DD227">
        <v>1</v>
      </c>
      <c r="DE227">
        <v>4</v>
      </c>
      <c r="DF227">
        <v>3</v>
      </c>
      <c r="DG227">
        <v>12.48</v>
      </c>
      <c r="DH227" t="s">
        <v>539</v>
      </c>
      <c r="DI227" t="s">
        <v>372</v>
      </c>
      <c r="DJ227" t="s">
        <v>540</v>
      </c>
      <c r="DK227" t="s">
        <v>574</v>
      </c>
      <c r="DL227" t="s">
        <v>163</v>
      </c>
      <c r="DM227" t="s">
        <v>549</v>
      </c>
      <c r="DN227">
        <v>0</v>
      </c>
      <c r="DO227">
        <v>0</v>
      </c>
      <c r="DP227">
        <v>0</v>
      </c>
      <c r="DQ227">
        <v>0</v>
      </c>
      <c r="DR227">
        <v>0</v>
      </c>
      <c r="DS227" s="19">
        <f t="shared" si="6"/>
        <v>3</v>
      </c>
      <c r="DT227" s="19">
        <f t="shared" si="7"/>
        <v>0.49019607843137253</v>
      </c>
    </row>
    <row r="228" spans="1:124" hidden="1" x14ac:dyDescent="0.25">
      <c r="A228" t="s">
        <v>383</v>
      </c>
      <c r="B228" t="s">
        <v>219</v>
      </c>
      <c r="C228" t="s">
        <v>211</v>
      </c>
      <c r="D228" t="s">
        <v>277</v>
      </c>
      <c r="E228">
        <v>8</v>
      </c>
      <c r="F228">
        <v>14.040000000000003</v>
      </c>
      <c r="G228">
        <v>-6.0400000000000027</v>
      </c>
      <c r="H228">
        <v>59.28</v>
      </c>
      <c r="I228">
        <v>0</v>
      </c>
      <c r="J228">
        <v>59.28</v>
      </c>
      <c r="K228">
        <v>6.24</v>
      </c>
      <c r="L228">
        <v>6.24</v>
      </c>
      <c r="M228">
        <v>0</v>
      </c>
      <c r="N228">
        <v>0</v>
      </c>
      <c r="O228">
        <v>6.24</v>
      </c>
      <c r="P228">
        <v>6.24</v>
      </c>
      <c r="Q228">
        <v>6.24</v>
      </c>
      <c r="R228">
        <v>0</v>
      </c>
      <c r="S228">
        <v>1</v>
      </c>
      <c r="T228">
        <v>1</v>
      </c>
      <c r="U228">
        <v>1</v>
      </c>
      <c r="V228" t="s">
        <v>435</v>
      </c>
      <c r="W228">
        <v>7</v>
      </c>
      <c r="X228">
        <v>1.56</v>
      </c>
      <c r="Y228">
        <v>1</v>
      </c>
      <c r="Z228">
        <v>0</v>
      </c>
      <c r="AA228">
        <v>2</v>
      </c>
      <c r="AB228">
        <v>4</v>
      </c>
      <c r="AC228">
        <v>6</v>
      </c>
      <c r="AD228">
        <v>8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 t="s">
        <v>537</v>
      </c>
      <c r="AP228" t="s">
        <v>543</v>
      </c>
      <c r="AQ228">
        <v>43617</v>
      </c>
      <c r="AR228">
        <v>43617</v>
      </c>
      <c r="AS228">
        <v>43617</v>
      </c>
      <c r="AT228">
        <v>43617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1.56</v>
      </c>
      <c r="CK228">
        <v>9.36</v>
      </c>
      <c r="CL228">
        <v>1</v>
      </c>
      <c r="CM228">
        <v>4.68</v>
      </c>
      <c r="CN228">
        <v>9.36</v>
      </c>
      <c r="CO228">
        <v>1</v>
      </c>
      <c r="CP228">
        <v>6.24</v>
      </c>
      <c r="CQ228">
        <v>15.6</v>
      </c>
      <c r="CR228">
        <v>1</v>
      </c>
      <c r="CS228">
        <v>7.8000000000000007</v>
      </c>
      <c r="CT228">
        <v>15.600000000000001</v>
      </c>
      <c r="CU228">
        <v>1</v>
      </c>
      <c r="CV228">
        <v>9.36</v>
      </c>
      <c r="CW228">
        <v>73.320000000000007</v>
      </c>
      <c r="CX228">
        <v>1</v>
      </c>
      <c r="CY228">
        <v>4</v>
      </c>
      <c r="CZ228">
        <v>4</v>
      </c>
      <c r="DA228">
        <v>0</v>
      </c>
      <c r="DB228">
        <v>1</v>
      </c>
      <c r="DC228">
        <v>1</v>
      </c>
      <c r="DD228">
        <v>1</v>
      </c>
      <c r="DE228">
        <v>4</v>
      </c>
      <c r="DF228">
        <v>3</v>
      </c>
      <c r="DG228">
        <v>65.320000000000007</v>
      </c>
      <c r="DH228" t="s">
        <v>539</v>
      </c>
      <c r="DI228" t="s">
        <v>364</v>
      </c>
      <c r="DJ228" t="s">
        <v>540</v>
      </c>
      <c r="DK228" t="s">
        <v>574</v>
      </c>
      <c r="DL228" t="s">
        <v>156</v>
      </c>
      <c r="DM228" t="s">
        <v>550</v>
      </c>
      <c r="DN228">
        <v>0</v>
      </c>
      <c r="DO228">
        <v>0</v>
      </c>
      <c r="DP228">
        <v>0</v>
      </c>
      <c r="DQ228">
        <v>0</v>
      </c>
      <c r="DR228">
        <v>0</v>
      </c>
      <c r="DS228" s="19">
        <f t="shared" si="6"/>
        <v>1.75</v>
      </c>
      <c r="DT228" s="19">
        <f t="shared" si="7"/>
        <v>1.1217948717948718</v>
      </c>
    </row>
    <row r="229" spans="1:124" hidden="1" x14ac:dyDescent="0.25">
      <c r="A229" t="s">
        <v>383</v>
      </c>
      <c r="B229" t="s">
        <v>219</v>
      </c>
      <c r="C229" t="s">
        <v>100</v>
      </c>
      <c r="D229" t="s">
        <v>101</v>
      </c>
      <c r="E229">
        <v>12</v>
      </c>
      <c r="F229">
        <v>16.200000000000003</v>
      </c>
      <c r="G229">
        <v>-4.2000000000000028</v>
      </c>
      <c r="H229">
        <v>9.9</v>
      </c>
      <c r="I229">
        <v>0</v>
      </c>
      <c r="J229">
        <v>9.9</v>
      </c>
      <c r="K229">
        <v>10.8</v>
      </c>
      <c r="L229">
        <v>10.8</v>
      </c>
      <c r="M229">
        <v>0</v>
      </c>
      <c r="N229">
        <v>0</v>
      </c>
      <c r="O229">
        <v>10.8</v>
      </c>
      <c r="P229">
        <v>10.8</v>
      </c>
      <c r="Q229">
        <v>10.8</v>
      </c>
      <c r="R229">
        <v>0</v>
      </c>
      <c r="S229">
        <v>1</v>
      </c>
      <c r="T229">
        <v>1</v>
      </c>
      <c r="U229">
        <v>1</v>
      </c>
      <c r="V229" t="s">
        <v>435</v>
      </c>
      <c r="W229">
        <v>12</v>
      </c>
      <c r="X229">
        <v>1.8</v>
      </c>
      <c r="Y229">
        <v>1</v>
      </c>
      <c r="Z229">
        <v>0</v>
      </c>
      <c r="AA229">
        <v>3</v>
      </c>
      <c r="AB229">
        <v>6</v>
      </c>
      <c r="AC229">
        <v>9</v>
      </c>
      <c r="AD229">
        <v>12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 t="s">
        <v>537</v>
      </c>
      <c r="AP229" t="s">
        <v>543</v>
      </c>
      <c r="AQ229">
        <v>43617</v>
      </c>
      <c r="AR229">
        <v>43617</v>
      </c>
      <c r="AS229">
        <v>43617</v>
      </c>
      <c r="AT229">
        <v>43617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3.6</v>
      </c>
      <c r="CK229">
        <v>15.3</v>
      </c>
      <c r="CL229">
        <v>1</v>
      </c>
      <c r="CM229">
        <v>5.4</v>
      </c>
      <c r="CN229">
        <v>15.3</v>
      </c>
      <c r="CO229">
        <v>1</v>
      </c>
      <c r="CP229">
        <v>9</v>
      </c>
      <c r="CQ229">
        <v>26.1</v>
      </c>
      <c r="CR229">
        <v>1</v>
      </c>
      <c r="CS229">
        <v>12.6</v>
      </c>
      <c r="CT229">
        <v>26.099999999999998</v>
      </c>
      <c r="CU229">
        <v>1</v>
      </c>
      <c r="CV229">
        <v>14.4</v>
      </c>
      <c r="CW229">
        <v>26.1</v>
      </c>
      <c r="CX229">
        <v>1</v>
      </c>
      <c r="CY229">
        <v>4</v>
      </c>
      <c r="CZ229">
        <v>4</v>
      </c>
      <c r="DA229">
        <v>0</v>
      </c>
      <c r="DB229">
        <v>1</v>
      </c>
      <c r="DC229">
        <v>1</v>
      </c>
      <c r="DD229">
        <v>1</v>
      </c>
      <c r="DE229">
        <v>4</v>
      </c>
      <c r="DF229">
        <v>3</v>
      </c>
      <c r="DG229">
        <v>14.100000000000001</v>
      </c>
      <c r="DH229" t="s">
        <v>539</v>
      </c>
      <c r="DI229" t="s">
        <v>364</v>
      </c>
      <c r="DJ229" t="s">
        <v>540</v>
      </c>
      <c r="DK229" t="s">
        <v>574</v>
      </c>
      <c r="DL229" t="s">
        <v>156</v>
      </c>
      <c r="DM229" t="s">
        <v>550</v>
      </c>
      <c r="DN229">
        <v>0</v>
      </c>
      <c r="DO229">
        <v>0</v>
      </c>
      <c r="DP229">
        <v>0</v>
      </c>
      <c r="DQ229">
        <v>0</v>
      </c>
      <c r="DR229">
        <v>0</v>
      </c>
      <c r="DS229" s="19">
        <f t="shared" si="6"/>
        <v>3</v>
      </c>
      <c r="DT229" s="19">
        <f t="shared" si="7"/>
        <v>1.6666666666666665</v>
      </c>
    </row>
    <row r="230" spans="1:124" hidden="1" x14ac:dyDescent="0.25">
      <c r="A230" t="s">
        <v>383</v>
      </c>
      <c r="B230" t="s">
        <v>219</v>
      </c>
      <c r="C230" t="s">
        <v>255</v>
      </c>
      <c r="D230" t="s">
        <v>257</v>
      </c>
      <c r="E230">
        <v>6</v>
      </c>
      <c r="F230">
        <v>7.2</v>
      </c>
      <c r="G230">
        <v>-1.2000000000000002</v>
      </c>
      <c r="H230">
        <v>63</v>
      </c>
      <c r="I230">
        <v>0</v>
      </c>
      <c r="J230">
        <v>63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">
        <v>544</v>
      </c>
      <c r="S230" t="s">
        <v>544</v>
      </c>
      <c r="T230" t="s">
        <v>544</v>
      </c>
      <c r="U230" t="s">
        <v>544</v>
      </c>
      <c r="V230" t="s">
        <v>435</v>
      </c>
      <c r="W230">
        <v>5</v>
      </c>
      <c r="X230">
        <v>1.8</v>
      </c>
      <c r="Y230">
        <v>1</v>
      </c>
      <c r="Z230">
        <v>0</v>
      </c>
      <c r="AA230">
        <v>1.5</v>
      </c>
      <c r="AB230">
        <v>3</v>
      </c>
      <c r="AC230">
        <v>4.5</v>
      </c>
      <c r="AD230">
        <v>6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 t="s">
        <v>537</v>
      </c>
      <c r="AP230" t="s">
        <v>543</v>
      </c>
      <c r="AQ230">
        <v>43617</v>
      </c>
      <c r="AR230">
        <v>43617</v>
      </c>
      <c r="AS230">
        <v>43617</v>
      </c>
      <c r="AT230">
        <v>43617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1.8</v>
      </c>
      <c r="CK230">
        <v>5.4</v>
      </c>
      <c r="CL230">
        <v>1</v>
      </c>
      <c r="CM230">
        <v>3.6</v>
      </c>
      <c r="CN230">
        <v>5.4</v>
      </c>
      <c r="CO230">
        <v>1</v>
      </c>
      <c r="CP230">
        <v>5.4</v>
      </c>
      <c r="CQ230">
        <v>12.600000000000001</v>
      </c>
      <c r="CR230">
        <v>1</v>
      </c>
      <c r="CS230">
        <v>5.4</v>
      </c>
      <c r="CT230">
        <v>12.6</v>
      </c>
      <c r="CU230">
        <v>1</v>
      </c>
      <c r="CV230">
        <v>7.2</v>
      </c>
      <c r="CW230">
        <v>70.2</v>
      </c>
      <c r="CX230">
        <v>1</v>
      </c>
      <c r="CY230">
        <v>4</v>
      </c>
      <c r="CZ230">
        <v>4</v>
      </c>
      <c r="DA230">
        <v>0</v>
      </c>
      <c r="DB230">
        <v>0</v>
      </c>
      <c r="DC230">
        <v>0</v>
      </c>
      <c r="DD230">
        <v>0</v>
      </c>
      <c r="DE230" t="s">
        <v>544</v>
      </c>
      <c r="DF230" t="s">
        <v>544</v>
      </c>
      <c r="DG230">
        <v>64.2</v>
      </c>
      <c r="DH230" t="s">
        <v>539</v>
      </c>
      <c r="DI230" t="s">
        <v>364</v>
      </c>
      <c r="DJ230" t="s">
        <v>540</v>
      </c>
      <c r="DK230" t="s">
        <v>574</v>
      </c>
      <c r="DL230" t="s">
        <v>156</v>
      </c>
      <c r="DM230" t="s">
        <v>550</v>
      </c>
      <c r="DN230">
        <v>0</v>
      </c>
      <c r="DO230">
        <v>0</v>
      </c>
      <c r="DP230">
        <v>0</v>
      </c>
      <c r="DQ230">
        <v>0</v>
      </c>
      <c r="DR230">
        <v>0</v>
      </c>
      <c r="DS230" s="19">
        <f t="shared" si="6"/>
        <v>1.25</v>
      </c>
      <c r="DT230" s="19">
        <f t="shared" si="7"/>
        <v>0.69444444444444442</v>
      </c>
    </row>
    <row r="231" spans="1:124" hidden="1" x14ac:dyDescent="0.25">
      <c r="A231" t="s">
        <v>383</v>
      </c>
      <c r="B231" t="s">
        <v>219</v>
      </c>
      <c r="C231" t="s">
        <v>268</v>
      </c>
      <c r="D231" t="s">
        <v>269</v>
      </c>
      <c r="E231">
        <v>8</v>
      </c>
      <c r="F231">
        <v>12.284999999999998</v>
      </c>
      <c r="G231">
        <v>-4.2849999999999984</v>
      </c>
      <c r="H231">
        <v>15.209999999999999</v>
      </c>
      <c r="I231">
        <v>0</v>
      </c>
      <c r="J231">
        <v>15.209999999999999</v>
      </c>
      <c r="K231">
        <v>7.02</v>
      </c>
      <c r="L231">
        <v>7.02</v>
      </c>
      <c r="M231">
        <v>0</v>
      </c>
      <c r="N231">
        <v>0</v>
      </c>
      <c r="O231">
        <v>7.02</v>
      </c>
      <c r="P231">
        <v>7.02</v>
      </c>
      <c r="Q231">
        <v>7.02</v>
      </c>
      <c r="R231">
        <v>0</v>
      </c>
      <c r="S231">
        <v>1</v>
      </c>
      <c r="T231">
        <v>1</v>
      </c>
      <c r="U231">
        <v>1</v>
      </c>
      <c r="V231" t="s">
        <v>435</v>
      </c>
      <c r="W231">
        <v>7</v>
      </c>
      <c r="X231">
        <v>1.4039999999999999</v>
      </c>
      <c r="Y231">
        <v>1</v>
      </c>
      <c r="Z231">
        <v>0</v>
      </c>
      <c r="AA231">
        <v>2</v>
      </c>
      <c r="AB231">
        <v>4</v>
      </c>
      <c r="AC231">
        <v>6</v>
      </c>
      <c r="AD231">
        <v>8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 t="s">
        <v>537</v>
      </c>
      <c r="AP231" t="s">
        <v>543</v>
      </c>
      <c r="AQ231">
        <v>43617</v>
      </c>
      <c r="AR231">
        <v>43617</v>
      </c>
      <c r="AS231">
        <v>43617</v>
      </c>
      <c r="AT231">
        <v>43617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1.4039999999999999</v>
      </c>
      <c r="CK231">
        <v>8.7750000000000004</v>
      </c>
      <c r="CL231">
        <v>1</v>
      </c>
      <c r="CM231">
        <v>4.2119999999999997</v>
      </c>
      <c r="CN231">
        <v>8.7749999999999986</v>
      </c>
      <c r="CO231">
        <v>1</v>
      </c>
      <c r="CP231">
        <v>5.6159999999999997</v>
      </c>
      <c r="CQ231">
        <v>15.794999999999998</v>
      </c>
      <c r="CR231">
        <v>1</v>
      </c>
      <c r="CS231">
        <v>8.4239999999999995</v>
      </c>
      <c r="CT231">
        <v>15.794999999999998</v>
      </c>
      <c r="CU231">
        <v>1</v>
      </c>
      <c r="CV231">
        <v>9.8279999999999994</v>
      </c>
      <c r="CW231">
        <v>27.494999999999997</v>
      </c>
      <c r="CX231">
        <v>1</v>
      </c>
      <c r="CY231">
        <v>4</v>
      </c>
      <c r="CZ231">
        <v>4</v>
      </c>
      <c r="DA231">
        <v>0</v>
      </c>
      <c r="DB231">
        <v>1</v>
      </c>
      <c r="DC231">
        <v>1</v>
      </c>
      <c r="DD231">
        <v>1</v>
      </c>
      <c r="DE231">
        <v>4</v>
      </c>
      <c r="DF231">
        <v>3</v>
      </c>
      <c r="DG231">
        <v>19.494999999999997</v>
      </c>
      <c r="DH231" t="s">
        <v>539</v>
      </c>
      <c r="DI231" t="s">
        <v>364</v>
      </c>
      <c r="DJ231" t="s">
        <v>540</v>
      </c>
      <c r="DK231" t="s">
        <v>574</v>
      </c>
      <c r="DL231" t="s">
        <v>156</v>
      </c>
      <c r="DM231" t="s">
        <v>550</v>
      </c>
      <c r="DN231">
        <v>0</v>
      </c>
      <c r="DO231">
        <v>0</v>
      </c>
      <c r="DP231">
        <v>0</v>
      </c>
      <c r="DQ231">
        <v>0</v>
      </c>
      <c r="DR231">
        <v>0</v>
      </c>
      <c r="DS231" s="19">
        <f t="shared" si="6"/>
        <v>1.75</v>
      </c>
      <c r="DT231" s="19">
        <f t="shared" si="7"/>
        <v>1.2464387464387465</v>
      </c>
    </row>
    <row r="232" spans="1:124" hidden="1" x14ac:dyDescent="0.25">
      <c r="A232" t="s">
        <v>383</v>
      </c>
      <c r="B232" t="s">
        <v>219</v>
      </c>
      <c r="C232" t="s">
        <v>174</v>
      </c>
      <c r="D232" t="s">
        <v>175</v>
      </c>
      <c r="E232">
        <v>8</v>
      </c>
      <c r="F232">
        <v>15.524999999999997</v>
      </c>
      <c r="G232">
        <v>-7.5249999999999968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t="s">
        <v>544</v>
      </c>
      <c r="S232" t="s">
        <v>544</v>
      </c>
      <c r="T232" t="s">
        <v>544</v>
      </c>
      <c r="U232" t="s">
        <v>544</v>
      </c>
      <c r="V232" t="s">
        <v>435</v>
      </c>
      <c r="W232">
        <v>7</v>
      </c>
      <c r="X232">
        <v>1.35</v>
      </c>
      <c r="Y232">
        <v>1</v>
      </c>
      <c r="Z232">
        <v>0</v>
      </c>
      <c r="AA232">
        <v>2</v>
      </c>
      <c r="AB232">
        <v>4</v>
      </c>
      <c r="AC232">
        <v>6</v>
      </c>
      <c r="AD232">
        <v>8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 t="s">
        <v>537</v>
      </c>
      <c r="AP232" t="s">
        <v>543</v>
      </c>
      <c r="AQ232">
        <v>43617</v>
      </c>
      <c r="AR232">
        <v>43617</v>
      </c>
      <c r="AS232">
        <v>43617</v>
      </c>
      <c r="AT232">
        <v>43617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1.35</v>
      </c>
      <c r="CK232">
        <v>4.7249999999999996</v>
      </c>
      <c r="CL232">
        <v>1</v>
      </c>
      <c r="CM232">
        <v>4.0500000000000007</v>
      </c>
      <c r="CN232">
        <v>4.7249999999999996</v>
      </c>
      <c r="CO232">
        <v>1</v>
      </c>
      <c r="CP232">
        <v>5.4</v>
      </c>
      <c r="CQ232">
        <v>4.7249999999999996</v>
      </c>
      <c r="CR232">
        <v>0</v>
      </c>
      <c r="CS232">
        <v>8.1000000000000014</v>
      </c>
      <c r="CT232">
        <v>15.524999999999997</v>
      </c>
      <c r="CU232">
        <v>1</v>
      </c>
      <c r="CV232">
        <v>9.4500000000000011</v>
      </c>
      <c r="CW232">
        <v>15.524999999999997</v>
      </c>
      <c r="CX232">
        <v>1</v>
      </c>
      <c r="CY232">
        <v>4</v>
      </c>
      <c r="CZ232">
        <v>3</v>
      </c>
      <c r="DA232">
        <v>0</v>
      </c>
      <c r="DB232">
        <v>0</v>
      </c>
      <c r="DC232">
        <v>0</v>
      </c>
      <c r="DD232">
        <v>0</v>
      </c>
      <c r="DE232" t="s">
        <v>544</v>
      </c>
      <c r="DF232" t="s">
        <v>544</v>
      </c>
      <c r="DG232">
        <v>7.5249999999999968</v>
      </c>
      <c r="DH232" t="s">
        <v>539</v>
      </c>
      <c r="DI232" t="s">
        <v>364</v>
      </c>
      <c r="DJ232" t="s">
        <v>540</v>
      </c>
      <c r="DK232" t="s">
        <v>574</v>
      </c>
      <c r="DL232" t="s">
        <v>156</v>
      </c>
      <c r="DM232" t="s">
        <v>550</v>
      </c>
      <c r="DN232">
        <v>0</v>
      </c>
      <c r="DO232">
        <v>0</v>
      </c>
      <c r="DP232">
        <v>0</v>
      </c>
      <c r="DQ232">
        <v>0</v>
      </c>
      <c r="DR232">
        <v>0</v>
      </c>
      <c r="DS232" s="19">
        <f t="shared" si="6"/>
        <v>1.75</v>
      </c>
      <c r="DT232" s="19">
        <f t="shared" si="7"/>
        <v>1.2962962962962963</v>
      </c>
    </row>
    <row r="233" spans="1:124" hidden="1" x14ac:dyDescent="0.25">
      <c r="A233" t="s">
        <v>383</v>
      </c>
      <c r="B233" t="s">
        <v>219</v>
      </c>
      <c r="C233" t="s">
        <v>256</v>
      </c>
      <c r="D233" t="s">
        <v>258</v>
      </c>
      <c r="E233">
        <v>8</v>
      </c>
      <c r="F233">
        <v>13.770000000000003</v>
      </c>
      <c r="G233">
        <v>-5.7700000000000031</v>
      </c>
      <c r="H233">
        <v>0.81</v>
      </c>
      <c r="I233">
        <v>0</v>
      </c>
      <c r="J233">
        <v>0.81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544</v>
      </c>
      <c r="S233" t="s">
        <v>544</v>
      </c>
      <c r="T233" t="s">
        <v>544</v>
      </c>
      <c r="U233" t="s">
        <v>544</v>
      </c>
      <c r="V233" t="s">
        <v>435</v>
      </c>
      <c r="W233">
        <v>7</v>
      </c>
      <c r="X233">
        <v>1.35</v>
      </c>
      <c r="Y233">
        <v>1</v>
      </c>
      <c r="Z233">
        <v>0</v>
      </c>
      <c r="AA233">
        <v>2</v>
      </c>
      <c r="AB233">
        <v>4</v>
      </c>
      <c r="AC233">
        <v>6</v>
      </c>
      <c r="AD233">
        <v>8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 t="s">
        <v>537</v>
      </c>
      <c r="AP233" t="s">
        <v>543</v>
      </c>
      <c r="AQ233">
        <v>43617</v>
      </c>
      <c r="AR233">
        <v>43617</v>
      </c>
      <c r="AS233">
        <v>43617</v>
      </c>
      <c r="AT233">
        <v>43617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1.35</v>
      </c>
      <c r="CK233">
        <v>14.580000000000002</v>
      </c>
      <c r="CL233">
        <v>1</v>
      </c>
      <c r="CM233">
        <v>4.0500000000000007</v>
      </c>
      <c r="CN233">
        <v>14.58</v>
      </c>
      <c r="CO233">
        <v>1</v>
      </c>
      <c r="CP233">
        <v>5.4</v>
      </c>
      <c r="CQ233">
        <v>14.580000000000002</v>
      </c>
      <c r="CR233">
        <v>1</v>
      </c>
      <c r="CS233">
        <v>8.1000000000000014</v>
      </c>
      <c r="CT233">
        <v>14.580000000000004</v>
      </c>
      <c r="CU233">
        <v>1</v>
      </c>
      <c r="CV233">
        <v>9.4500000000000011</v>
      </c>
      <c r="CW233">
        <v>14.580000000000004</v>
      </c>
      <c r="CX233">
        <v>1</v>
      </c>
      <c r="CY233">
        <v>4</v>
      </c>
      <c r="CZ233">
        <v>4</v>
      </c>
      <c r="DA233">
        <v>0</v>
      </c>
      <c r="DB233">
        <v>0</v>
      </c>
      <c r="DC233">
        <v>0</v>
      </c>
      <c r="DD233">
        <v>0</v>
      </c>
      <c r="DE233" t="s">
        <v>544</v>
      </c>
      <c r="DF233" t="s">
        <v>544</v>
      </c>
      <c r="DG233">
        <v>6.5800000000000036</v>
      </c>
      <c r="DH233" t="s">
        <v>539</v>
      </c>
      <c r="DI233" t="s">
        <v>364</v>
      </c>
      <c r="DJ233" t="s">
        <v>540</v>
      </c>
      <c r="DK233" t="s">
        <v>574</v>
      </c>
      <c r="DL233" t="s">
        <v>156</v>
      </c>
      <c r="DM233" t="s">
        <v>550</v>
      </c>
      <c r="DN233">
        <v>0</v>
      </c>
      <c r="DO233">
        <v>0</v>
      </c>
      <c r="DP233">
        <v>0</v>
      </c>
      <c r="DQ233">
        <v>0</v>
      </c>
      <c r="DR233">
        <v>0</v>
      </c>
      <c r="DS233" s="19">
        <f t="shared" si="6"/>
        <v>1.75</v>
      </c>
      <c r="DT233" s="19">
        <f t="shared" si="7"/>
        <v>1.2962962962962963</v>
      </c>
    </row>
    <row r="234" spans="1:124" hidden="1" x14ac:dyDescent="0.25"/>
    <row r="235" spans="1:124" hidden="1" x14ac:dyDescent="0.25"/>
    <row r="236" spans="1:124" hidden="1" x14ac:dyDescent="0.25"/>
    <row r="237" spans="1:124" hidden="1" x14ac:dyDescent="0.25"/>
    <row r="238" spans="1:124" hidden="1" x14ac:dyDescent="0.25"/>
    <row r="239" spans="1:124" hidden="1" x14ac:dyDescent="0.25"/>
    <row r="240" spans="1:124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</sheetData>
  <autoFilter ref="C1:C288" xr:uid="{00000000-0009-0000-0000-000008000000}">
    <filterColumn colId="0">
      <filters>
        <filter val="KD037PAJ"/>
        <filter val="TA01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Sheet10</vt:lpstr>
      <vt:lpstr>Sheet1!Print_Area</vt:lpstr>
    </vt:vector>
  </TitlesOfParts>
  <Company>Tata Global Beverages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Pulp</dc:creator>
  <cp:lastModifiedBy>Nishin Antony</cp:lastModifiedBy>
  <cp:lastPrinted>2019-07-01T04:45:43Z</cp:lastPrinted>
  <dcterms:created xsi:type="dcterms:W3CDTF">2018-02-07T02:16:03Z</dcterms:created>
  <dcterms:modified xsi:type="dcterms:W3CDTF">2019-07-10T15:56:24Z</dcterms:modified>
</cp:coreProperties>
</file>